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00" yWindow="612" windowWidth="11832" windowHeight="4968" tabRatio="766"/>
  </bookViews>
  <sheets>
    <sheet name="QRO LA level data Q1" sheetId="1" r:id="rId1"/>
    <sheet name="QRO LA level data Q2" sheetId="2" r:id="rId2"/>
    <sheet name="QRO LA level data Q3" sheetId="3" r:id="rId3"/>
    <sheet name="LA drop-down" sheetId="4" r:id="rId4"/>
    <sheet name="SR Table 1" sheetId="8" r:id="rId5"/>
    <sheet name="SR Table 2" sheetId="9" r:id="rId6"/>
    <sheet name="SR Table 3" sheetId="11" r:id="rId7"/>
  </sheets>
  <definedNames>
    <definedName name="_xlnm._FilterDatabase" localSheetId="0" hidden="1">'QRO LA level data Q1'!$A$4:$BL$458</definedName>
    <definedName name="_xlnm._FilterDatabase" localSheetId="2" hidden="1">'QRO LA level data Q3'!$A$2:$BM$459</definedName>
    <definedName name="_xlnm.Print_Area" localSheetId="3">'LA drop-down'!$A$1:$H$101</definedName>
    <definedName name="_xlnm.Print_Area" localSheetId="4">'SR Table 1'!$A$2:$C$38</definedName>
    <definedName name="_xlnm.Print_Area" localSheetId="6">'SR Table 3'!$A$2:$D$4</definedName>
  </definedNames>
  <calcPr calcId="145621"/>
</workbook>
</file>

<file path=xl/calcChain.xml><?xml version="1.0" encoding="utf-8"?>
<calcChain xmlns="http://schemas.openxmlformats.org/spreadsheetml/2006/main">
  <c r="B6" i="4" l="1"/>
  <c r="E450" i="3" l="1"/>
  <c r="G450" i="3"/>
  <c r="H450" i="3"/>
  <c r="I450" i="3"/>
  <c r="K450" i="3"/>
  <c r="L450" i="3"/>
  <c r="M450" i="3"/>
  <c r="O450" i="3"/>
  <c r="P450" i="3"/>
  <c r="Q450" i="3"/>
  <c r="R450" i="3"/>
  <c r="T450" i="3"/>
  <c r="U450" i="3"/>
  <c r="W450" i="3"/>
  <c r="X450" i="3"/>
  <c r="Y450" i="3"/>
  <c r="Z450" i="3"/>
  <c r="AA450" i="3"/>
  <c r="AC450" i="3"/>
  <c r="AD450" i="3"/>
  <c r="AE450" i="3"/>
  <c r="AF450" i="3"/>
  <c r="AI450" i="3"/>
  <c r="AJ450" i="3"/>
  <c r="AK450" i="3"/>
  <c r="AL450" i="3"/>
  <c r="AM450" i="3"/>
  <c r="AN450" i="3"/>
  <c r="AO450" i="3"/>
  <c r="AP450" i="3"/>
  <c r="AQ450" i="3"/>
  <c r="AR450" i="3"/>
  <c r="AS450" i="3"/>
  <c r="AT450" i="3"/>
  <c r="AU450" i="3"/>
  <c r="AV450" i="3"/>
  <c r="AW450" i="3"/>
  <c r="AX450" i="3"/>
  <c r="AY450" i="3"/>
  <c r="AZ450" i="3"/>
  <c r="BC450" i="3"/>
  <c r="BD450" i="3"/>
  <c r="BE450" i="3"/>
  <c r="BF450" i="3"/>
  <c r="BG450" i="3"/>
  <c r="BH450" i="3"/>
  <c r="BI450" i="3"/>
  <c r="BJ450" i="3"/>
  <c r="BK450" i="3"/>
  <c r="BL450" i="3"/>
  <c r="E451" i="3"/>
  <c r="G451" i="3"/>
  <c r="H451" i="3"/>
  <c r="I451" i="3"/>
  <c r="K451" i="3"/>
  <c r="L451" i="3"/>
  <c r="M451" i="3"/>
  <c r="O451" i="3"/>
  <c r="P451" i="3"/>
  <c r="Q451" i="3"/>
  <c r="R451" i="3"/>
  <c r="T451" i="3"/>
  <c r="U451" i="3"/>
  <c r="W451" i="3"/>
  <c r="X451" i="3"/>
  <c r="Y451" i="3"/>
  <c r="Z451" i="3"/>
  <c r="AA451" i="3"/>
  <c r="AC451" i="3"/>
  <c r="AD451" i="3"/>
  <c r="AE451" i="3"/>
  <c r="AF451" i="3"/>
  <c r="AI451" i="3"/>
  <c r="AJ451" i="3"/>
  <c r="AK451" i="3"/>
  <c r="AL451" i="3"/>
  <c r="AM451" i="3"/>
  <c r="AN451" i="3"/>
  <c r="AO451" i="3"/>
  <c r="AP451" i="3"/>
  <c r="AQ451" i="3"/>
  <c r="AR451" i="3"/>
  <c r="AS451" i="3"/>
  <c r="AT451" i="3"/>
  <c r="AU451" i="3"/>
  <c r="AV451" i="3"/>
  <c r="AW451" i="3"/>
  <c r="AX451" i="3"/>
  <c r="AY451" i="3"/>
  <c r="AZ451" i="3"/>
  <c r="BC451" i="3"/>
  <c r="BD451" i="3"/>
  <c r="BE451" i="3"/>
  <c r="BF451" i="3"/>
  <c r="BG451" i="3"/>
  <c r="BH451" i="3"/>
  <c r="BI451" i="3"/>
  <c r="BJ451" i="3"/>
  <c r="BK451" i="3"/>
  <c r="BL451" i="3"/>
  <c r="E452" i="3"/>
  <c r="G452" i="3"/>
  <c r="H452" i="3"/>
  <c r="I452" i="3"/>
  <c r="K452" i="3"/>
  <c r="L452" i="3"/>
  <c r="M452" i="3"/>
  <c r="O452" i="3"/>
  <c r="P452" i="3"/>
  <c r="Q452" i="3"/>
  <c r="R452" i="3"/>
  <c r="T452" i="3"/>
  <c r="U452" i="3"/>
  <c r="W452" i="3"/>
  <c r="X452" i="3"/>
  <c r="Y452" i="3"/>
  <c r="Z452" i="3"/>
  <c r="AA452" i="3"/>
  <c r="AC452" i="3"/>
  <c r="AD452" i="3"/>
  <c r="AE452" i="3"/>
  <c r="AF452" i="3"/>
  <c r="AI452" i="3"/>
  <c r="AJ452" i="3"/>
  <c r="AK452" i="3"/>
  <c r="AL452" i="3"/>
  <c r="AM452" i="3"/>
  <c r="AN452" i="3"/>
  <c r="AO452" i="3"/>
  <c r="AP452" i="3"/>
  <c r="AQ452" i="3"/>
  <c r="AR452" i="3"/>
  <c r="AS452" i="3"/>
  <c r="AT452" i="3"/>
  <c r="AU452" i="3"/>
  <c r="AV452" i="3"/>
  <c r="AW452" i="3"/>
  <c r="AX452" i="3"/>
  <c r="AY452" i="3"/>
  <c r="AZ452" i="3"/>
  <c r="BC452" i="3"/>
  <c r="BD452" i="3"/>
  <c r="BE452" i="3"/>
  <c r="BF452" i="3"/>
  <c r="BG452" i="3"/>
  <c r="BH452" i="3"/>
  <c r="BI452" i="3"/>
  <c r="BJ452" i="3"/>
  <c r="BK452" i="3"/>
  <c r="BL452" i="3"/>
  <c r="E453" i="3"/>
  <c r="G453" i="3"/>
  <c r="H453" i="3"/>
  <c r="I453" i="3"/>
  <c r="K453" i="3"/>
  <c r="L453" i="3"/>
  <c r="M453" i="3"/>
  <c r="O453" i="3"/>
  <c r="P453" i="3"/>
  <c r="Q453" i="3"/>
  <c r="R453" i="3"/>
  <c r="T453" i="3"/>
  <c r="U453" i="3"/>
  <c r="W453" i="3"/>
  <c r="X453" i="3"/>
  <c r="Y453" i="3"/>
  <c r="Z453" i="3"/>
  <c r="AA453" i="3"/>
  <c r="AC453" i="3"/>
  <c r="AD453" i="3"/>
  <c r="AE453" i="3"/>
  <c r="AF453" i="3"/>
  <c r="AI453" i="3"/>
  <c r="AJ453" i="3"/>
  <c r="AK453" i="3"/>
  <c r="AL453" i="3"/>
  <c r="AM453" i="3"/>
  <c r="AN453" i="3"/>
  <c r="AO453" i="3"/>
  <c r="AP453" i="3"/>
  <c r="AQ453" i="3"/>
  <c r="AR453" i="3"/>
  <c r="AS453" i="3"/>
  <c r="AT453" i="3"/>
  <c r="AU453" i="3"/>
  <c r="AV453" i="3"/>
  <c r="AW453" i="3"/>
  <c r="AX453" i="3"/>
  <c r="AY453" i="3"/>
  <c r="AZ453" i="3"/>
  <c r="BC453" i="3"/>
  <c r="BD453" i="3"/>
  <c r="BE453" i="3"/>
  <c r="BF453" i="3"/>
  <c r="BG453" i="3"/>
  <c r="BH453" i="3"/>
  <c r="BI453" i="3"/>
  <c r="BJ453" i="3"/>
  <c r="BK453" i="3"/>
  <c r="BL453" i="3"/>
  <c r="E454" i="3"/>
  <c r="G454" i="3"/>
  <c r="H454" i="3"/>
  <c r="I454" i="3"/>
  <c r="K454" i="3"/>
  <c r="L454" i="3"/>
  <c r="M454" i="3"/>
  <c r="O454" i="3"/>
  <c r="P454" i="3"/>
  <c r="Q454" i="3"/>
  <c r="R454" i="3"/>
  <c r="T454" i="3"/>
  <c r="U454" i="3"/>
  <c r="W454" i="3"/>
  <c r="X454" i="3"/>
  <c r="Y454" i="3"/>
  <c r="Z454" i="3"/>
  <c r="AA454" i="3"/>
  <c r="AC454" i="3"/>
  <c r="AD454" i="3"/>
  <c r="AE454" i="3"/>
  <c r="AF454" i="3"/>
  <c r="AI454" i="3"/>
  <c r="AJ454" i="3"/>
  <c r="AK454" i="3"/>
  <c r="AL454" i="3"/>
  <c r="AM454" i="3"/>
  <c r="AN454" i="3"/>
  <c r="AO454" i="3"/>
  <c r="AP454" i="3"/>
  <c r="AQ454" i="3"/>
  <c r="AR454" i="3"/>
  <c r="AS454" i="3"/>
  <c r="AT454" i="3"/>
  <c r="AU454" i="3"/>
  <c r="AV454" i="3"/>
  <c r="AW454" i="3"/>
  <c r="AX454" i="3"/>
  <c r="AY454" i="3"/>
  <c r="AZ454" i="3"/>
  <c r="BC454" i="3"/>
  <c r="BD454" i="3"/>
  <c r="BE454" i="3"/>
  <c r="BF454" i="3"/>
  <c r="BG454" i="3"/>
  <c r="BH454" i="3"/>
  <c r="BI454" i="3"/>
  <c r="BJ454" i="3"/>
  <c r="BK454" i="3"/>
  <c r="BL454" i="3"/>
  <c r="E455" i="3"/>
  <c r="G455" i="3"/>
  <c r="H455" i="3"/>
  <c r="I455" i="3"/>
  <c r="K455" i="3"/>
  <c r="L455" i="3"/>
  <c r="M455" i="3"/>
  <c r="O455" i="3"/>
  <c r="P455" i="3"/>
  <c r="Q455" i="3"/>
  <c r="R455" i="3"/>
  <c r="T455" i="3"/>
  <c r="U455" i="3"/>
  <c r="W455" i="3"/>
  <c r="X455" i="3"/>
  <c r="Y455" i="3"/>
  <c r="Z455" i="3"/>
  <c r="AA455" i="3"/>
  <c r="AC455" i="3"/>
  <c r="AD455" i="3"/>
  <c r="AE455" i="3"/>
  <c r="AF455" i="3"/>
  <c r="AI455" i="3"/>
  <c r="AJ455" i="3"/>
  <c r="AK455" i="3"/>
  <c r="AL455" i="3"/>
  <c r="AM455" i="3"/>
  <c r="AN455" i="3"/>
  <c r="AO455" i="3"/>
  <c r="AP455" i="3"/>
  <c r="AQ455" i="3"/>
  <c r="AR455" i="3"/>
  <c r="AS455" i="3"/>
  <c r="AT455" i="3"/>
  <c r="AU455" i="3"/>
  <c r="AV455" i="3"/>
  <c r="AW455" i="3"/>
  <c r="AX455" i="3"/>
  <c r="AY455" i="3"/>
  <c r="AZ455" i="3"/>
  <c r="BC455" i="3"/>
  <c r="BD455" i="3"/>
  <c r="BE455" i="3"/>
  <c r="BF455" i="3"/>
  <c r="BG455" i="3"/>
  <c r="BH455" i="3"/>
  <c r="BI455" i="3"/>
  <c r="BJ455" i="3"/>
  <c r="BK455" i="3"/>
  <c r="BL455" i="3"/>
  <c r="E456" i="3"/>
  <c r="G456" i="3"/>
  <c r="H456" i="3"/>
  <c r="I456" i="3"/>
  <c r="K456" i="3"/>
  <c r="L456" i="3"/>
  <c r="M456" i="3"/>
  <c r="O456" i="3"/>
  <c r="P456" i="3"/>
  <c r="Q456" i="3"/>
  <c r="R456" i="3"/>
  <c r="T456" i="3"/>
  <c r="U456" i="3"/>
  <c r="W456" i="3"/>
  <c r="X456" i="3"/>
  <c r="Y456" i="3"/>
  <c r="Z456" i="3"/>
  <c r="AA456" i="3"/>
  <c r="AC456" i="3"/>
  <c r="AD456" i="3"/>
  <c r="AE456" i="3"/>
  <c r="AF456" i="3"/>
  <c r="AI456" i="3"/>
  <c r="AJ456" i="3"/>
  <c r="AK456" i="3"/>
  <c r="AL456" i="3"/>
  <c r="AM456" i="3"/>
  <c r="AN456" i="3"/>
  <c r="AO456" i="3"/>
  <c r="AP456" i="3"/>
  <c r="AQ456" i="3"/>
  <c r="AR456" i="3"/>
  <c r="AS456" i="3"/>
  <c r="AT456" i="3"/>
  <c r="AU456" i="3"/>
  <c r="AV456" i="3"/>
  <c r="AW456" i="3"/>
  <c r="AX456" i="3"/>
  <c r="AY456" i="3"/>
  <c r="AZ456" i="3"/>
  <c r="BC456" i="3"/>
  <c r="BD456" i="3"/>
  <c r="BE456" i="3"/>
  <c r="BF456" i="3"/>
  <c r="BG456" i="3"/>
  <c r="BH456" i="3"/>
  <c r="BI456" i="3"/>
  <c r="BJ456" i="3"/>
  <c r="BK456" i="3"/>
  <c r="BL456" i="3"/>
  <c r="E457" i="3"/>
  <c r="G457" i="3"/>
  <c r="H457" i="3"/>
  <c r="I457" i="3"/>
  <c r="K457" i="3"/>
  <c r="L457" i="3"/>
  <c r="M457" i="3"/>
  <c r="O457" i="3"/>
  <c r="P457" i="3"/>
  <c r="Q457" i="3"/>
  <c r="R457" i="3"/>
  <c r="T457" i="3"/>
  <c r="U457" i="3"/>
  <c r="W457" i="3"/>
  <c r="X457" i="3"/>
  <c r="Y457" i="3"/>
  <c r="Z457" i="3"/>
  <c r="AA457" i="3"/>
  <c r="AC457" i="3"/>
  <c r="AD457" i="3"/>
  <c r="AE457" i="3"/>
  <c r="AF457" i="3"/>
  <c r="AI457" i="3"/>
  <c r="AJ457" i="3"/>
  <c r="AK457" i="3"/>
  <c r="AL457" i="3"/>
  <c r="AM457" i="3"/>
  <c r="AN457" i="3"/>
  <c r="AO457" i="3"/>
  <c r="AP457" i="3"/>
  <c r="AQ457" i="3"/>
  <c r="AR457" i="3"/>
  <c r="AS457" i="3"/>
  <c r="AT457" i="3"/>
  <c r="AU457" i="3"/>
  <c r="AV457" i="3"/>
  <c r="AW457" i="3"/>
  <c r="AX457" i="3"/>
  <c r="AY457" i="3"/>
  <c r="AZ457" i="3"/>
  <c r="BC457" i="3"/>
  <c r="BD457" i="3"/>
  <c r="BE457" i="3"/>
  <c r="BF457" i="3"/>
  <c r="BG457" i="3"/>
  <c r="BH457" i="3"/>
  <c r="BI457" i="3"/>
  <c r="BJ457" i="3"/>
  <c r="BK457" i="3"/>
  <c r="BL457" i="3"/>
  <c r="E458" i="3"/>
  <c r="G458" i="3"/>
  <c r="H458" i="3"/>
  <c r="I458" i="3"/>
  <c r="K458" i="3"/>
  <c r="L458" i="3"/>
  <c r="M458" i="3"/>
  <c r="O458" i="3"/>
  <c r="P458" i="3"/>
  <c r="Q458" i="3"/>
  <c r="R458" i="3"/>
  <c r="T458" i="3"/>
  <c r="U458" i="3"/>
  <c r="W458" i="3"/>
  <c r="X458" i="3"/>
  <c r="Y458" i="3"/>
  <c r="Z458" i="3"/>
  <c r="AA458" i="3"/>
  <c r="AC458" i="3"/>
  <c r="AD458" i="3"/>
  <c r="AE458" i="3"/>
  <c r="AF458" i="3"/>
  <c r="AI458" i="3"/>
  <c r="AJ458" i="3"/>
  <c r="AK458" i="3"/>
  <c r="AL458" i="3"/>
  <c r="AM458" i="3"/>
  <c r="AN458" i="3"/>
  <c r="AO458" i="3"/>
  <c r="AP458" i="3"/>
  <c r="AQ458" i="3"/>
  <c r="AR458" i="3"/>
  <c r="AS458" i="3"/>
  <c r="AT458" i="3"/>
  <c r="AU458" i="3"/>
  <c r="AV458" i="3"/>
  <c r="AW458" i="3"/>
  <c r="AX458" i="3"/>
  <c r="AY458" i="3"/>
  <c r="AZ458" i="3"/>
  <c r="BC458" i="3"/>
  <c r="BD458" i="3"/>
  <c r="BE458" i="3"/>
  <c r="BF458" i="3"/>
  <c r="BG458" i="3"/>
  <c r="BH458" i="3"/>
  <c r="BI458" i="3"/>
  <c r="BJ458" i="3"/>
  <c r="BK458" i="3"/>
  <c r="BL458" i="3"/>
  <c r="D451" i="3"/>
  <c r="D452" i="3"/>
  <c r="D453" i="3"/>
  <c r="D454" i="3"/>
  <c r="D455" i="3"/>
  <c r="D456" i="3"/>
  <c r="D457" i="3"/>
  <c r="D458" i="3"/>
  <c r="D450" i="3"/>
  <c r="BC449" i="3" l="1"/>
  <c r="BD449" i="3"/>
  <c r="AJ449" i="3"/>
  <c r="D12" i="11" l="1"/>
  <c r="C4" i="9"/>
  <c r="C3" i="9"/>
  <c r="D3" i="11" l="1"/>
  <c r="E3" i="11"/>
  <c r="D15" i="11"/>
  <c r="D14" i="11"/>
  <c r="D13" i="11"/>
  <c r="D11" i="11"/>
  <c r="D10" i="11"/>
  <c r="D9" i="11"/>
  <c r="D8" i="11"/>
  <c r="D7" i="11"/>
  <c r="G7" i="11" s="1"/>
  <c r="C39" i="8"/>
  <c r="C34" i="8"/>
  <c r="C30" i="8"/>
  <c r="C26" i="8"/>
  <c r="C22" i="8"/>
  <c r="C16" i="8"/>
  <c r="D39" i="8"/>
  <c r="D34" i="8"/>
  <c r="D30" i="8"/>
  <c r="D26" i="8"/>
  <c r="D22" i="8"/>
  <c r="D16" i="8"/>
  <c r="E13" i="8"/>
  <c r="E450" i="2"/>
  <c r="G450" i="2"/>
  <c r="H450" i="2"/>
  <c r="I450" i="2"/>
  <c r="K450" i="2"/>
  <c r="L450" i="2"/>
  <c r="M450" i="2"/>
  <c r="O450" i="2"/>
  <c r="P450" i="2"/>
  <c r="Q450" i="2"/>
  <c r="R450" i="2"/>
  <c r="T450" i="2"/>
  <c r="U450" i="2"/>
  <c r="W450" i="2"/>
  <c r="X450" i="2"/>
  <c r="Y450" i="2"/>
  <c r="Z450" i="2"/>
  <c r="AA450" i="2"/>
  <c r="AC450" i="2"/>
  <c r="AD450" i="2"/>
  <c r="AE450" i="2"/>
  <c r="AF450" i="2"/>
  <c r="AI450" i="2"/>
  <c r="AJ450" i="2"/>
  <c r="AK450" i="2"/>
  <c r="AL450" i="2"/>
  <c r="AM450" i="2"/>
  <c r="AN450" i="2"/>
  <c r="AO450" i="2"/>
  <c r="AP450" i="2"/>
  <c r="AQ450" i="2"/>
  <c r="AR450" i="2"/>
  <c r="AS450" i="2"/>
  <c r="AT450" i="2"/>
  <c r="AU450" i="2"/>
  <c r="AV450" i="2"/>
  <c r="AW450" i="2"/>
  <c r="AX450" i="2"/>
  <c r="AY450" i="2"/>
  <c r="AZ450" i="2"/>
  <c r="BC450" i="2"/>
  <c r="BD450" i="2"/>
  <c r="BE450" i="2"/>
  <c r="BF450" i="2"/>
  <c r="BG450" i="2"/>
  <c r="BH450" i="2"/>
  <c r="BI450" i="2"/>
  <c r="BJ450" i="2"/>
  <c r="BK450" i="2"/>
  <c r="BL450" i="2"/>
  <c r="E451" i="2"/>
  <c r="G451" i="2"/>
  <c r="H451" i="2"/>
  <c r="I451" i="2"/>
  <c r="K451" i="2"/>
  <c r="L451" i="2"/>
  <c r="M451" i="2"/>
  <c r="O451" i="2"/>
  <c r="P451" i="2"/>
  <c r="Q451" i="2"/>
  <c r="R451" i="2"/>
  <c r="T451" i="2"/>
  <c r="U451" i="2"/>
  <c r="W451" i="2"/>
  <c r="X451" i="2"/>
  <c r="Y451" i="2"/>
  <c r="Z451" i="2"/>
  <c r="AA451" i="2"/>
  <c r="AC451" i="2"/>
  <c r="AD451" i="2"/>
  <c r="AE451" i="2"/>
  <c r="AF451" i="2"/>
  <c r="AI451" i="2"/>
  <c r="AJ451" i="2"/>
  <c r="AK451" i="2"/>
  <c r="AL451" i="2"/>
  <c r="AM451" i="2"/>
  <c r="AN451" i="2"/>
  <c r="AO451" i="2"/>
  <c r="AP451" i="2"/>
  <c r="AQ451" i="2"/>
  <c r="AR451" i="2"/>
  <c r="AS451" i="2"/>
  <c r="AT451" i="2"/>
  <c r="AU451" i="2"/>
  <c r="AV451" i="2"/>
  <c r="AW451" i="2"/>
  <c r="AX451" i="2"/>
  <c r="AY451" i="2"/>
  <c r="AZ451" i="2"/>
  <c r="BC451" i="2"/>
  <c r="BD451" i="2"/>
  <c r="BE451" i="2"/>
  <c r="BF451" i="2"/>
  <c r="BG451" i="2"/>
  <c r="BH451" i="2"/>
  <c r="BI451" i="2"/>
  <c r="BJ451" i="2"/>
  <c r="BK451" i="2"/>
  <c r="BL451" i="2"/>
  <c r="E452" i="2"/>
  <c r="G452" i="2"/>
  <c r="H452" i="2"/>
  <c r="I452" i="2"/>
  <c r="K452" i="2"/>
  <c r="L452" i="2"/>
  <c r="M452" i="2"/>
  <c r="O452" i="2"/>
  <c r="P452" i="2"/>
  <c r="Q452" i="2"/>
  <c r="R452" i="2"/>
  <c r="T452" i="2"/>
  <c r="U452" i="2"/>
  <c r="W452" i="2"/>
  <c r="X452" i="2"/>
  <c r="Y452" i="2"/>
  <c r="Z452" i="2"/>
  <c r="AA452" i="2"/>
  <c r="AC452" i="2"/>
  <c r="AD452" i="2"/>
  <c r="AE452" i="2"/>
  <c r="AF452" i="2"/>
  <c r="AI452" i="2"/>
  <c r="AJ452" i="2"/>
  <c r="AK452" i="2"/>
  <c r="AL452" i="2"/>
  <c r="AM452" i="2"/>
  <c r="AN452" i="2"/>
  <c r="AO452" i="2"/>
  <c r="AP452" i="2"/>
  <c r="AQ452" i="2"/>
  <c r="AR452" i="2"/>
  <c r="AS452" i="2"/>
  <c r="AT452" i="2"/>
  <c r="AU452" i="2"/>
  <c r="AV452" i="2"/>
  <c r="AW452" i="2"/>
  <c r="AX452" i="2"/>
  <c r="AY452" i="2"/>
  <c r="AZ452" i="2"/>
  <c r="BC452" i="2"/>
  <c r="BD452" i="2"/>
  <c r="BE452" i="2"/>
  <c r="BF452" i="2"/>
  <c r="BG452" i="2"/>
  <c r="BH452" i="2"/>
  <c r="BI452" i="2"/>
  <c r="BJ452" i="2"/>
  <c r="BK452" i="2"/>
  <c r="BL452" i="2"/>
  <c r="E453" i="2"/>
  <c r="G453" i="2"/>
  <c r="H453" i="2"/>
  <c r="I453" i="2"/>
  <c r="K453" i="2"/>
  <c r="L453" i="2"/>
  <c r="M453" i="2"/>
  <c r="O453" i="2"/>
  <c r="P453" i="2"/>
  <c r="Q453" i="2"/>
  <c r="R453" i="2"/>
  <c r="T453" i="2"/>
  <c r="U453" i="2"/>
  <c r="W453" i="2"/>
  <c r="X453" i="2"/>
  <c r="Y453" i="2"/>
  <c r="Z453" i="2"/>
  <c r="AA453" i="2"/>
  <c r="AC453" i="2"/>
  <c r="AD453" i="2"/>
  <c r="AE453" i="2"/>
  <c r="AF453" i="2"/>
  <c r="AI453" i="2"/>
  <c r="AK453" i="2"/>
  <c r="AL453" i="2"/>
  <c r="AM453" i="2"/>
  <c r="AN453" i="2"/>
  <c r="AO453" i="2"/>
  <c r="AP453" i="2"/>
  <c r="AQ453" i="2"/>
  <c r="AR453" i="2"/>
  <c r="AS453" i="2"/>
  <c r="AT453" i="2"/>
  <c r="AU453" i="2"/>
  <c r="AV453" i="2"/>
  <c r="AW453" i="2"/>
  <c r="AX453" i="2"/>
  <c r="AY453" i="2"/>
  <c r="AZ453" i="2"/>
  <c r="BC453" i="2"/>
  <c r="BD453" i="2"/>
  <c r="BE453" i="2"/>
  <c r="BF453" i="2"/>
  <c r="BG453" i="2"/>
  <c r="BH453" i="2"/>
  <c r="BI453" i="2"/>
  <c r="BJ453" i="2"/>
  <c r="BK453" i="2"/>
  <c r="BL453" i="2"/>
  <c r="E454" i="2"/>
  <c r="G454" i="2"/>
  <c r="H454" i="2"/>
  <c r="I454" i="2"/>
  <c r="K454" i="2"/>
  <c r="L454" i="2"/>
  <c r="M454" i="2"/>
  <c r="O454" i="2"/>
  <c r="P454" i="2"/>
  <c r="Q454" i="2"/>
  <c r="R454" i="2"/>
  <c r="T454" i="2"/>
  <c r="U454" i="2"/>
  <c r="W454" i="2"/>
  <c r="X454" i="2"/>
  <c r="Y454" i="2"/>
  <c r="Z454" i="2"/>
  <c r="AA454" i="2"/>
  <c r="AC454" i="2"/>
  <c r="AD454" i="2"/>
  <c r="AE454" i="2"/>
  <c r="AF454" i="2"/>
  <c r="AI454" i="2"/>
  <c r="AJ454" i="2"/>
  <c r="AK454" i="2"/>
  <c r="AL454" i="2"/>
  <c r="AM454" i="2"/>
  <c r="AN454" i="2"/>
  <c r="AO454" i="2"/>
  <c r="AP454" i="2"/>
  <c r="AQ454" i="2"/>
  <c r="AR454" i="2"/>
  <c r="AS454" i="2"/>
  <c r="AT454" i="2"/>
  <c r="AU454" i="2"/>
  <c r="AV454" i="2"/>
  <c r="AW454" i="2"/>
  <c r="AX454" i="2"/>
  <c r="AY454" i="2"/>
  <c r="AZ454" i="2"/>
  <c r="BC454" i="2"/>
  <c r="BD454" i="2"/>
  <c r="BE454" i="2"/>
  <c r="BF454" i="2"/>
  <c r="BG454" i="2"/>
  <c r="BH454" i="2"/>
  <c r="BI454" i="2"/>
  <c r="BJ454" i="2"/>
  <c r="BK454" i="2"/>
  <c r="BL454" i="2"/>
  <c r="E455" i="2"/>
  <c r="G455" i="2"/>
  <c r="H455" i="2"/>
  <c r="I455" i="2"/>
  <c r="K455" i="2"/>
  <c r="L455" i="2"/>
  <c r="M455" i="2"/>
  <c r="O455" i="2"/>
  <c r="P455" i="2"/>
  <c r="Q455" i="2"/>
  <c r="R455" i="2"/>
  <c r="T455" i="2"/>
  <c r="U455" i="2"/>
  <c r="W455" i="2"/>
  <c r="X455" i="2"/>
  <c r="Y455" i="2"/>
  <c r="Z455" i="2"/>
  <c r="AA455" i="2"/>
  <c r="AC455" i="2"/>
  <c r="AD455" i="2"/>
  <c r="AE455" i="2"/>
  <c r="AF455" i="2"/>
  <c r="AI455" i="2"/>
  <c r="AJ455" i="2"/>
  <c r="AK455" i="2"/>
  <c r="AL455" i="2"/>
  <c r="AM455" i="2"/>
  <c r="AN455" i="2"/>
  <c r="AO455" i="2"/>
  <c r="AP455" i="2"/>
  <c r="AQ455" i="2"/>
  <c r="AR455" i="2"/>
  <c r="AS455" i="2"/>
  <c r="AT455" i="2"/>
  <c r="AU455" i="2"/>
  <c r="AV455" i="2"/>
  <c r="AW455" i="2"/>
  <c r="AX455" i="2"/>
  <c r="AY455" i="2"/>
  <c r="AZ455" i="2"/>
  <c r="BC455" i="2"/>
  <c r="BD455" i="2"/>
  <c r="BE455" i="2"/>
  <c r="BF455" i="2"/>
  <c r="BG455" i="2"/>
  <c r="BH455" i="2"/>
  <c r="BI455" i="2"/>
  <c r="BJ455" i="2"/>
  <c r="BK455" i="2"/>
  <c r="BL455" i="2"/>
  <c r="E456" i="2"/>
  <c r="G456" i="2"/>
  <c r="H456" i="2"/>
  <c r="I456" i="2"/>
  <c r="K456" i="2"/>
  <c r="L456" i="2"/>
  <c r="M456" i="2"/>
  <c r="O456" i="2"/>
  <c r="P456" i="2"/>
  <c r="Q456" i="2"/>
  <c r="R456" i="2"/>
  <c r="T456" i="2"/>
  <c r="U456" i="2"/>
  <c r="W456" i="2"/>
  <c r="X456" i="2"/>
  <c r="Y456" i="2"/>
  <c r="Z456" i="2"/>
  <c r="AA456" i="2"/>
  <c r="AC456" i="2"/>
  <c r="AD456" i="2"/>
  <c r="AE456" i="2"/>
  <c r="AF456" i="2"/>
  <c r="AI456" i="2"/>
  <c r="AJ456" i="2"/>
  <c r="AK456" i="2"/>
  <c r="AL456" i="2"/>
  <c r="AM456" i="2"/>
  <c r="AN456" i="2"/>
  <c r="AO456" i="2"/>
  <c r="AP456" i="2"/>
  <c r="AQ456" i="2"/>
  <c r="AR456" i="2"/>
  <c r="AS456" i="2"/>
  <c r="AT456" i="2"/>
  <c r="AU456" i="2"/>
  <c r="AV456" i="2"/>
  <c r="AW456" i="2"/>
  <c r="AX456" i="2"/>
  <c r="AY456" i="2"/>
  <c r="AZ456" i="2"/>
  <c r="BC456" i="2"/>
  <c r="BD456" i="2"/>
  <c r="BE456" i="2"/>
  <c r="BF456" i="2"/>
  <c r="BG456" i="2"/>
  <c r="BH456" i="2"/>
  <c r="BI456" i="2"/>
  <c r="BJ456" i="2"/>
  <c r="BK456" i="2"/>
  <c r="BL456" i="2"/>
  <c r="E457" i="2"/>
  <c r="G457" i="2"/>
  <c r="H457" i="2"/>
  <c r="I457" i="2"/>
  <c r="K457" i="2"/>
  <c r="L457" i="2"/>
  <c r="M457" i="2"/>
  <c r="O457" i="2"/>
  <c r="P457" i="2"/>
  <c r="Q457" i="2"/>
  <c r="R457" i="2"/>
  <c r="T457" i="2"/>
  <c r="U457" i="2"/>
  <c r="W457" i="2"/>
  <c r="X457" i="2"/>
  <c r="Y457" i="2"/>
  <c r="Z457" i="2"/>
  <c r="AA457" i="2"/>
  <c r="AC457" i="2"/>
  <c r="AD457" i="2"/>
  <c r="AE457" i="2"/>
  <c r="AF457" i="2"/>
  <c r="AI457" i="2"/>
  <c r="AJ457" i="2"/>
  <c r="AK457" i="2"/>
  <c r="AL457" i="2"/>
  <c r="AM457" i="2"/>
  <c r="AN457" i="2"/>
  <c r="AO457" i="2"/>
  <c r="AP457" i="2"/>
  <c r="AQ457" i="2"/>
  <c r="AR457" i="2"/>
  <c r="AS457" i="2"/>
  <c r="AT457" i="2"/>
  <c r="AU457" i="2"/>
  <c r="AV457" i="2"/>
  <c r="AW457" i="2"/>
  <c r="AX457" i="2"/>
  <c r="AY457" i="2"/>
  <c r="AZ457" i="2"/>
  <c r="BC457" i="2"/>
  <c r="BD457" i="2"/>
  <c r="BE457" i="2"/>
  <c r="BF457" i="2"/>
  <c r="BG457" i="2"/>
  <c r="D98" i="4" s="1"/>
  <c r="BH457" i="2"/>
  <c r="BI457" i="2"/>
  <c r="BJ457" i="2"/>
  <c r="BK457" i="2"/>
  <c r="BL457" i="2"/>
  <c r="E458" i="2"/>
  <c r="G458" i="2"/>
  <c r="H458" i="2"/>
  <c r="I458" i="2"/>
  <c r="K458" i="2"/>
  <c r="L458" i="2"/>
  <c r="M458" i="2"/>
  <c r="O458" i="2"/>
  <c r="P458" i="2"/>
  <c r="Q458" i="2"/>
  <c r="R458" i="2"/>
  <c r="T458" i="2"/>
  <c r="U458" i="2"/>
  <c r="W458" i="2"/>
  <c r="X458" i="2"/>
  <c r="Y458" i="2"/>
  <c r="Z458" i="2"/>
  <c r="AA458" i="2"/>
  <c r="AC458" i="2"/>
  <c r="AD458" i="2"/>
  <c r="AE458" i="2"/>
  <c r="AF458" i="2"/>
  <c r="AI458" i="2"/>
  <c r="AJ458" i="2"/>
  <c r="AK458" i="2"/>
  <c r="AL458" i="2"/>
  <c r="AM458" i="2"/>
  <c r="AN458" i="2"/>
  <c r="AO458" i="2"/>
  <c r="AP458" i="2"/>
  <c r="AQ458" i="2"/>
  <c r="AR458" i="2"/>
  <c r="AS458" i="2"/>
  <c r="AT458" i="2"/>
  <c r="AU458" i="2"/>
  <c r="AV458" i="2"/>
  <c r="AW458" i="2"/>
  <c r="AX458" i="2"/>
  <c r="AY458" i="2"/>
  <c r="AZ458" i="2"/>
  <c r="BC458" i="2"/>
  <c r="BD458" i="2"/>
  <c r="BE458" i="2"/>
  <c r="BF458" i="2"/>
  <c r="BG458" i="2"/>
  <c r="BH458" i="2"/>
  <c r="BI458" i="2"/>
  <c r="BJ458" i="2"/>
  <c r="BK458" i="2"/>
  <c r="BL458" i="2"/>
  <c r="E449" i="2"/>
  <c r="G449" i="2"/>
  <c r="H449" i="2"/>
  <c r="I449" i="2"/>
  <c r="K449" i="2"/>
  <c r="L449" i="2"/>
  <c r="M449" i="2"/>
  <c r="O449" i="2"/>
  <c r="P449" i="2"/>
  <c r="Q449" i="2"/>
  <c r="R449" i="2"/>
  <c r="T449" i="2"/>
  <c r="U449" i="2"/>
  <c r="W449" i="2"/>
  <c r="X449" i="2"/>
  <c r="Y449" i="2"/>
  <c r="D13" i="8" s="1"/>
  <c r="Z449" i="2"/>
  <c r="AA449" i="2"/>
  <c r="AC449" i="2"/>
  <c r="D15" i="8" s="1"/>
  <c r="AD449" i="2"/>
  <c r="AE449" i="2"/>
  <c r="D17" i="8" s="1"/>
  <c r="AF449" i="2"/>
  <c r="D74" i="4" s="1"/>
  <c r="AI449" i="2"/>
  <c r="AK449" i="2"/>
  <c r="D21" i="8" s="1"/>
  <c r="AL449" i="2"/>
  <c r="AM449" i="2"/>
  <c r="D23" i="8" s="1"/>
  <c r="AN449" i="2"/>
  <c r="D82" i="4" s="1"/>
  <c r="AO449" i="2"/>
  <c r="D25" i="8" s="1"/>
  <c r="AP449" i="2"/>
  <c r="AQ449" i="2"/>
  <c r="D27" i="8" s="1"/>
  <c r="AR449" i="2"/>
  <c r="D87" i="4" s="1"/>
  <c r="AS449" i="2"/>
  <c r="D29" i="8" s="1"/>
  <c r="AT449" i="2"/>
  <c r="AU449" i="2"/>
  <c r="D31" i="8" s="1"/>
  <c r="AV449" i="2"/>
  <c r="AW449" i="2"/>
  <c r="D33" i="8" s="1"/>
  <c r="AX449" i="2"/>
  <c r="AY449" i="2"/>
  <c r="D92" i="4" s="1"/>
  <c r="AZ449" i="2"/>
  <c r="D93" i="4" s="1"/>
  <c r="BC449" i="2"/>
  <c r="BD449" i="2"/>
  <c r="BE449" i="2"/>
  <c r="D32" i="8" s="1"/>
  <c r="BF449" i="2"/>
  <c r="BG449" i="2"/>
  <c r="BH449" i="2"/>
  <c r="BI449" i="2"/>
  <c r="D38" i="8" s="1"/>
  <c r="BJ449" i="2"/>
  <c r="BK449" i="2"/>
  <c r="D100" i="4" s="1"/>
  <c r="BL449" i="2"/>
  <c r="E450" i="1"/>
  <c r="G450" i="1"/>
  <c r="H450" i="1"/>
  <c r="I450" i="1"/>
  <c r="K450" i="1"/>
  <c r="L450" i="1"/>
  <c r="M450" i="1"/>
  <c r="O450" i="1"/>
  <c r="P450" i="1"/>
  <c r="Q450" i="1"/>
  <c r="R450" i="1"/>
  <c r="T450" i="1"/>
  <c r="U450" i="1"/>
  <c r="W450" i="1"/>
  <c r="X450" i="1"/>
  <c r="Y450" i="1"/>
  <c r="Z450" i="1"/>
  <c r="AA450" i="1"/>
  <c r="AC450" i="1"/>
  <c r="AD450" i="1"/>
  <c r="AE450" i="1"/>
  <c r="AF450" i="1"/>
  <c r="AI450" i="1"/>
  <c r="AJ450" i="1"/>
  <c r="AK450" i="1"/>
  <c r="AL450" i="1"/>
  <c r="AM450" i="1"/>
  <c r="AN450" i="1"/>
  <c r="AO450" i="1"/>
  <c r="AP450" i="1"/>
  <c r="AQ450" i="1"/>
  <c r="AR450" i="1"/>
  <c r="AS450" i="1"/>
  <c r="AT450" i="1"/>
  <c r="AU450" i="1"/>
  <c r="AV450" i="1"/>
  <c r="AW450" i="1"/>
  <c r="AX450" i="1"/>
  <c r="AY450" i="1"/>
  <c r="AZ450" i="1"/>
  <c r="BC450" i="1"/>
  <c r="BD450" i="1"/>
  <c r="BE450" i="1"/>
  <c r="BF450" i="1"/>
  <c r="BG450" i="1"/>
  <c r="BH450" i="1"/>
  <c r="BI450" i="1"/>
  <c r="BJ450" i="1"/>
  <c r="BK450" i="1"/>
  <c r="BL450" i="1"/>
  <c r="E451" i="1"/>
  <c r="G451" i="1"/>
  <c r="H451" i="1"/>
  <c r="I451" i="1"/>
  <c r="K451" i="1"/>
  <c r="L451" i="1"/>
  <c r="M451" i="1"/>
  <c r="O451" i="1"/>
  <c r="P451" i="1"/>
  <c r="Q451" i="1"/>
  <c r="R451" i="1"/>
  <c r="T451" i="1"/>
  <c r="U451" i="1"/>
  <c r="W451" i="1"/>
  <c r="X451" i="1"/>
  <c r="Y451" i="1"/>
  <c r="Z451" i="1"/>
  <c r="AA451" i="1"/>
  <c r="AC451" i="1"/>
  <c r="AD451" i="1"/>
  <c r="AE451" i="1"/>
  <c r="AF451" i="1"/>
  <c r="AI451" i="1"/>
  <c r="AJ451" i="1"/>
  <c r="AK451" i="1"/>
  <c r="AL451" i="1"/>
  <c r="AM451" i="1"/>
  <c r="AN451" i="1"/>
  <c r="AO451" i="1"/>
  <c r="AP451" i="1"/>
  <c r="AQ451" i="1"/>
  <c r="AR451" i="1"/>
  <c r="AS451" i="1"/>
  <c r="AT451" i="1"/>
  <c r="AU451" i="1"/>
  <c r="AV451" i="1"/>
  <c r="AW451" i="1"/>
  <c r="AX451" i="1"/>
  <c r="AY451" i="1"/>
  <c r="AZ451" i="1"/>
  <c r="BC451" i="1"/>
  <c r="BD451" i="1"/>
  <c r="BE451" i="1"/>
  <c r="BF451" i="1"/>
  <c r="BG451" i="1"/>
  <c r="BH451" i="1"/>
  <c r="BI451" i="1"/>
  <c r="BJ451" i="1"/>
  <c r="BK451" i="1"/>
  <c r="BL451" i="1"/>
  <c r="E452" i="1"/>
  <c r="G452" i="1"/>
  <c r="H452" i="1"/>
  <c r="I452" i="1"/>
  <c r="K452" i="1"/>
  <c r="L452" i="1"/>
  <c r="M452" i="1"/>
  <c r="O452" i="1"/>
  <c r="P452" i="1"/>
  <c r="Q452" i="1"/>
  <c r="R452" i="1"/>
  <c r="T452" i="1"/>
  <c r="U452" i="1"/>
  <c r="W452" i="1"/>
  <c r="X452" i="1"/>
  <c r="Y452" i="1"/>
  <c r="Z452" i="1"/>
  <c r="AA452" i="1"/>
  <c r="AC452" i="1"/>
  <c r="AD452" i="1"/>
  <c r="AE452" i="1"/>
  <c r="AF452" i="1"/>
  <c r="AI452" i="1"/>
  <c r="AJ452" i="1"/>
  <c r="AK452" i="1"/>
  <c r="AL452" i="1"/>
  <c r="AM452" i="1"/>
  <c r="AN452" i="1"/>
  <c r="AO452" i="1"/>
  <c r="AP452" i="1"/>
  <c r="AQ452" i="1"/>
  <c r="AR452" i="1"/>
  <c r="AS452" i="1"/>
  <c r="AT452" i="1"/>
  <c r="AU452" i="1"/>
  <c r="AV452" i="1"/>
  <c r="AW452" i="1"/>
  <c r="AX452" i="1"/>
  <c r="AY452" i="1"/>
  <c r="AZ452" i="1"/>
  <c r="BC452" i="1"/>
  <c r="BD452" i="1"/>
  <c r="BE452" i="1"/>
  <c r="BF452" i="1"/>
  <c r="BG452" i="1"/>
  <c r="BH452" i="1"/>
  <c r="BI452" i="1"/>
  <c r="BJ452" i="1"/>
  <c r="BK452" i="1"/>
  <c r="BL452" i="1"/>
  <c r="E453" i="1"/>
  <c r="G453" i="1"/>
  <c r="H453" i="1"/>
  <c r="I453" i="1"/>
  <c r="K453" i="1"/>
  <c r="L453" i="1"/>
  <c r="M453" i="1"/>
  <c r="O453" i="1"/>
  <c r="P453" i="1"/>
  <c r="Q453" i="1"/>
  <c r="R453" i="1"/>
  <c r="T453" i="1"/>
  <c r="U453" i="1"/>
  <c r="W453" i="1"/>
  <c r="X453" i="1"/>
  <c r="Y453" i="1"/>
  <c r="Z453" i="1"/>
  <c r="AA453" i="1"/>
  <c r="AC453" i="1"/>
  <c r="AD453" i="1"/>
  <c r="AE453" i="1"/>
  <c r="AF453" i="1"/>
  <c r="AI453" i="1"/>
  <c r="AJ453" i="1"/>
  <c r="AK453" i="1"/>
  <c r="AL453" i="1"/>
  <c r="AM453" i="1"/>
  <c r="AN453" i="1"/>
  <c r="AO453" i="1"/>
  <c r="AP453" i="1"/>
  <c r="AQ453" i="1"/>
  <c r="AR453" i="1"/>
  <c r="AS453" i="1"/>
  <c r="AT453" i="1"/>
  <c r="AU453" i="1"/>
  <c r="AV453" i="1"/>
  <c r="AW453" i="1"/>
  <c r="AX453" i="1"/>
  <c r="AY453" i="1"/>
  <c r="AZ453" i="1"/>
  <c r="BC453" i="1"/>
  <c r="BD453" i="1"/>
  <c r="BE453" i="1"/>
  <c r="BF453" i="1"/>
  <c r="BG453" i="1"/>
  <c r="BH453" i="1"/>
  <c r="BI453" i="1"/>
  <c r="BJ453" i="1"/>
  <c r="BK453" i="1"/>
  <c r="BL453" i="1"/>
  <c r="E454" i="1"/>
  <c r="G454" i="1"/>
  <c r="H454" i="1"/>
  <c r="I454" i="1"/>
  <c r="K454" i="1"/>
  <c r="L454" i="1"/>
  <c r="M454" i="1"/>
  <c r="O454" i="1"/>
  <c r="P454" i="1"/>
  <c r="Q454" i="1"/>
  <c r="R454" i="1"/>
  <c r="T454" i="1"/>
  <c r="U454" i="1"/>
  <c r="W454" i="1"/>
  <c r="X454" i="1"/>
  <c r="Y454" i="1"/>
  <c r="Z454" i="1"/>
  <c r="AA454" i="1"/>
  <c r="AC454" i="1"/>
  <c r="AD454" i="1"/>
  <c r="AE454" i="1"/>
  <c r="AF454" i="1"/>
  <c r="AI454" i="1"/>
  <c r="AJ454" i="1"/>
  <c r="AK454" i="1"/>
  <c r="AL454" i="1"/>
  <c r="AM454" i="1"/>
  <c r="AN454" i="1"/>
  <c r="AO454" i="1"/>
  <c r="AP454" i="1"/>
  <c r="AQ454" i="1"/>
  <c r="AR454" i="1"/>
  <c r="AS454" i="1"/>
  <c r="AT454" i="1"/>
  <c r="AU454" i="1"/>
  <c r="AV454" i="1"/>
  <c r="AW454" i="1"/>
  <c r="AX454" i="1"/>
  <c r="AY454" i="1"/>
  <c r="AZ454" i="1"/>
  <c r="BC454" i="1"/>
  <c r="BD454" i="1"/>
  <c r="BE454" i="1"/>
  <c r="BF454" i="1"/>
  <c r="BG454" i="1"/>
  <c r="BH454" i="1"/>
  <c r="BI454" i="1"/>
  <c r="BJ454" i="1"/>
  <c r="BK454" i="1"/>
  <c r="BL454" i="1"/>
  <c r="E455" i="1"/>
  <c r="G455" i="1"/>
  <c r="H455" i="1"/>
  <c r="I455" i="1"/>
  <c r="K455" i="1"/>
  <c r="L455" i="1"/>
  <c r="M455" i="1"/>
  <c r="O455" i="1"/>
  <c r="P455" i="1"/>
  <c r="Q455" i="1"/>
  <c r="R455" i="1"/>
  <c r="T455" i="1"/>
  <c r="U455" i="1"/>
  <c r="W455" i="1"/>
  <c r="X455" i="1"/>
  <c r="Y455" i="1"/>
  <c r="Z455" i="1"/>
  <c r="AA455" i="1"/>
  <c r="AC455" i="1"/>
  <c r="AD455" i="1"/>
  <c r="AE455" i="1"/>
  <c r="AF455" i="1"/>
  <c r="AI455" i="1"/>
  <c r="AJ455" i="1"/>
  <c r="AK455" i="1"/>
  <c r="AL455" i="1"/>
  <c r="AM455" i="1"/>
  <c r="AN455" i="1"/>
  <c r="AO455" i="1"/>
  <c r="AP455" i="1"/>
  <c r="AQ455" i="1"/>
  <c r="AR455" i="1"/>
  <c r="AS455" i="1"/>
  <c r="AT455" i="1"/>
  <c r="AU455" i="1"/>
  <c r="AV455" i="1"/>
  <c r="AW455" i="1"/>
  <c r="AX455" i="1"/>
  <c r="AY455" i="1"/>
  <c r="AZ455" i="1"/>
  <c r="BC455" i="1"/>
  <c r="BD455" i="1"/>
  <c r="BE455" i="1"/>
  <c r="BF455" i="1"/>
  <c r="BG455" i="1"/>
  <c r="BH455" i="1"/>
  <c r="BI455" i="1"/>
  <c r="BJ455" i="1"/>
  <c r="BK455" i="1"/>
  <c r="BL455" i="1"/>
  <c r="E456" i="1"/>
  <c r="G456" i="1"/>
  <c r="H456" i="1"/>
  <c r="I456" i="1"/>
  <c r="K456" i="1"/>
  <c r="L456" i="1"/>
  <c r="M456" i="1"/>
  <c r="O456" i="1"/>
  <c r="P456" i="1"/>
  <c r="Q456" i="1"/>
  <c r="R456" i="1"/>
  <c r="T456" i="1"/>
  <c r="U456" i="1"/>
  <c r="W456" i="1"/>
  <c r="X456" i="1"/>
  <c r="Y456" i="1"/>
  <c r="Z456" i="1"/>
  <c r="AA456" i="1"/>
  <c r="AC456" i="1"/>
  <c r="AD456" i="1"/>
  <c r="AE456" i="1"/>
  <c r="AF456" i="1"/>
  <c r="AI456" i="1"/>
  <c r="AJ456" i="1"/>
  <c r="AK456" i="1"/>
  <c r="AL456" i="1"/>
  <c r="AM456" i="1"/>
  <c r="AN456" i="1"/>
  <c r="AO456" i="1"/>
  <c r="AP456" i="1"/>
  <c r="AQ456" i="1"/>
  <c r="AR456" i="1"/>
  <c r="AS456" i="1"/>
  <c r="AT456" i="1"/>
  <c r="AU456" i="1"/>
  <c r="AV456" i="1"/>
  <c r="AW456" i="1"/>
  <c r="AX456" i="1"/>
  <c r="AY456" i="1"/>
  <c r="AZ456" i="1"/>
  <c r="BC456" i="1"/>
  <c r="BD456" i="1"/>
  <c r="BE456" i="1"/>
  <c r="BF456" i="1"/>
  <c r="BG456" i="1"/>
  <c r="BH456" i="1"/>
  <c r="BI456" i="1"/>
  <c r="BJ456" i="1"/>
  <c r="BK456" i="1"/>
  <c r="BL456" i="1"/>
  <c r="E457" i="1"/>
  <c r="G457" i="1"/>
  <c r="H457" i="1"/>
  <c r="I457" i="1"/>
  <c r="K457" i="1"/>
  <c r="L457" i="1"/>
  <c r="M457" i="1"/>
  <c r="O457" i="1"/>
  <c r="P457" i="1"/>
  <c r="Q457" i="1"/>
  <c r="R457" i="1"/>
  <c r="T457" i="1"/>
  <c r="U457" i="1"/>
  <c r="W457" i="1"/>
  <c r="X457" i="1"/>
  <c r="Y457" i="1"/>
  <c r="Z457" i="1"/>
  <c r="AA457" i="1"/>
  <c r="AC457" i="1"/>
  <c r="AD457" i="1"/>
  <c r="AE457" i="1"/>
  <c r="AF457" i="1"/>
  <c r="AI457" i="1"/>
  <c r="AJ457" i="1"/>
  <c r="AK457" i="1"/>
  <c r="AL457" i="1"/>
  <c r="AM457" i="1"/>
  <c r="AN457" i="1"/>
  <c r="AO457" i="1"/>
  <c r="AP457" i="1"/>
  <c r="AQ457" i="1"/>
  <c r="AR457" i="1"/>
  <c r="AS457" i="1"/>
  <c r="AT457" i="1"/>
  <c r="AU457" i="1"/>
  <c r="AV457" i="1"/>
  <c r="AW457" i="1"/>
  <c r="AX457" i="1"/>
  <c r="AY457" i="1"/>
  <c r="AZ457" i="1"/>
  <c r="BC457" i="1"/>
  <c r="BD457" i="1"/>
  <c r="BE457" i="1"/>
  <c r="BF457" i="1"/>
  <c r="BG457" i="1"/>
  <c r="BH457" i="1"/>
  <c r="BI457" i="1"/>
  <c r="BJ457" i="1"/>
  <c r="BK457" i="1"/>
  <c r="BL457" i="1"/>
  <c r="E458" i="1"/>
  <c r="G458" i="1"/>
  <c r="H458" i="1"/>
  <c r="I458" i="1"/>
  <c r="K458" i="1"/>
  <c r="L458" i="1"/>
  <c r="M458" i="1"/>
  <c r="O458" i="1"/>
  <c r="P458" i="1"/>
  <c r="Q458" i="1"/>
  <c r="R458" i="1"/>
  <c r="T458" i="1"/>
  <c r="U458" i="1"/>
  <c r="W458" i="1"/>
  <c r="X458" i="1"/>
  <c r="Y458" i="1"/>
  <c r="Z458" i="1"/>
  <c r="AA458" i="1"/>
  <c r="AC458" i="1"/>
  <c r="AD458" i="1"/>
  <c r="AE458" i="1"/>
  <c r="AF458" i="1"/>
  <c r="AI458" i="1"/>
  <c r="AJ458" i="1"/>
  <c r="AK458" i="1"/>
  <c r="AL458" i="1"/>
  <c r="AM458" i="1"/>
  <c r="AN458" i="1"/>
  <c r="AO458" i="1"/>
  <c r="AP458" i="1"/>
  <c r="AQ458" i="1"/>
  <c r="AR458" i="1"/>
  <c r="AS458" i="1"/>
  <c r="AT458" i="1"/>
  <c r="AU458" i="1"/>
  <c r="AV458" i="1"/>
  <c r="AW458" i="1"/>
  <c r="AX458" i="1"/>
  <c r="AY458" i="1"/>
  <c r="AZ458" i="1"/>
  <c r="BC458" i="1"/>
  <c r="BD458" i="1"/>
  <c r="BE458" i="1"/>
  <c r="BF458" i="1"/>
  <c r="BG458" i="1"/>
  <c r="BH458" i="1"/>
  <c r="BI458" i="1"/>
  <c r="BJ458" i="1"/>
  <c r="BK458" i="1"/>
  <c r="BL458" i="1"/>
  <c r="E449" i="1"/>
  <c r="G449" i="1"/>
  <c r="H449" i="1"/>
  <c r="I449" i="1"/>
  <c r="K449" i="1"/>
  <c r="L449" i="1"/>
  <c r="M449" i="1"/>
  <c r="O449" i="1"/>
  <c r="P449" i="1"/>
  <c r="Q449" i="1"/>
  <c r="R449" i="1"/>
  <c r="T449" i="1"/>
  <c r="U449" i="1"/>
  <c r="W449" i="1"/>
  <c r="X449" i="1"/>
  <c r="Y449" i="1"/>
  <c r="C13" i="8" s="1"/>
  <c r="Z449" i="1"/>
  <c r="AA449" i="1"/>
  <c r="AC449" i="1"/>
  <c r="C68" i="4" s="1"/>
  <c r="AD449" i="1"/>
  <c r="C70" i="4" s="1"/>
  <c r="AE449" i="1"/>
  <c r="C17" i="8" s="1"/>
  <c r="AF449" i="1"/>
  <c r="C74" i="4" s="1"/>
  <c r="AI449" i="1"/>
  <c r="AJ449" i="1"/>
  <c r="AK449" i="1"/>
  <c r="C79" i="4" s="1"/>
  <c r="AL449" i="1"/>
  <c r="AM449" i="1"/>
  <c r="C23" i="8" s="1"/>
  <c r="AN449" i="1"/>
  <c r="C24" i="8" s="1"/>
  <c r="AO449" i="1"/>
  <c r="C25" i="8" s="1"/>
  <c r="AP449" i="1"/>
  <c r="AQ449" i="1"/>
  <c r="C27" i="8" s="1"/>
  <c r="AR449" i="1"/>
  <c r="C28" i="8" s="1"/>
  <c r="AS449" i="1"/>
  <c r="C88" i="4" s="1"/>
  <c r="AT449" i="1"/>
  <c r="AU449" i="1"/>
  <c r="C31" i="8" s="1"/>
  <c r="AV449" i="1"/>
  <c r="AW449" i="1"/>
  <c r="C91" i="4" s="1"/>
  <c r="AX449" i="1"/>
  <c r="AY449" i="1"/>
  <c r="C35" i="8" s="1"/>
  <c r="AZ449" i="1"/>
  <c r="C36" i="8" s="1"/>
  <c r="BC449" i="1"/>
  <c r="BD449" i="1"/>
  <c r="BE449" i="1"/>
  <c r="C32" i="8" s="1"/>
  <c r="BF449" i="1"/>
  <c r="BG449" i="1"/>
  <c r="BH449" i="1"/>
  <c r="BI449" i="1"/>
  <c r="C99" i="4" s="1"/>
  <c r="BJ449" i="1"/>
  <c r="BK449" i="1"/>
  <c r="C100" i="4" s="1"/>
  <c r="BL449" i="1"/>
  <c r="AJ5" i="2"/>
  <c r="C98" i="4"/>
  <c r="C97" i="4"/>
  <c r="C92" i="4"/>
  <c r="C90" i="4"/>
  <c r="C89" i="4"/>
  <c r="C87" i="4"/>
  <c r="C86" i="4"/>
  <c r="C85" i="4"/>
  <c r="C82" i="4"/>
  <c r="C81" i="4"/>
  <c r="C80" i="4"/>
  <c r="C72" i="4"/>
  <c r="C65" i="4"/>
  <c r="C64" i="4"/>
  <c r="C59" i="4"/>
  <c r="D90" i="4"/>
  <c r="D89" i="4"/>
  <c r="D86" i="4"/>
  <c r="D85" i="4"/>
  <c r="D81" i="4"/>
  <c r="D80" i="4"/>
  <c r="D72" i="4"/>
  <c r="D70" i="4"/>
  <c r="D65" i="4"/>
  <c r="D64" i="4"/>
  <c r="F95" i="4"/>
  <c r="F91" i="4"/>
  <c r="F90" i="4"/>
  <c r="F76" i="4"/>
  <c r="E59" i="4"/>
  <c r="BL449" i="3"/>
  <c r="C6" i="9" s="1"/>
  <c r="BJ449" i="3"/>
  <c r="C5" i="9" s="1"/>
  <c r="BH449" i="3"/>
  <c r="F98" i="4" s="1"/>
  <c r="BF449" i="3"/>
  <c r="F97" i="4" s="1"/>
  <c r="AI449" i="3"/>
  <c r="F5" i="3"/>
  <c r="C33" i="8" l="1"/>
  <c r="C83" i="4"/>
  <c r="C15" i="8"/>
  <c r="C21" i="8"/>
  <c r="C29" i="8"/>
  <c r="C38" i="8"/>
  <c r="C93" i="4"/>
  <c r="C18" i="8"/>
  <c r="AJ449" i="2"/>
  <c r="AJ453" i="2"/>
  <c r="D97" i="4"/>
  <c r="D91" i="4"/>
  <c r="D83" i="4"/>
  <c r="D99" i="4"/>
  <c r="D88" i="4"/>
  <c r="D79" i="4"/>
  <c r="D59" i="4"/>
  <c r="D35" i="8"/>
  <c r="D18" i="8"/>
  <c r="D24" i="8"/>
  <c r="D28" i="8"/>
  <c r="D36" i="8"/>
  <c r="F100" i="4"/>
  <c r="F99" i="4"/>
  <c r="AB6" i="3" l="1"/>
  <c r="AB7" i="3"/>
  <c r="AB8" i="3"/>
  <c r="AB9" i="3"/>
  <c r="AB10" i="3"/>
  <c r="AB11" i="3"/>
  <c r="AB12" i="3"/>
  <c r="AB13" i="3"/>
  <c r="AB14" i="3"/>
  <c r="AB15" i="3"/>
  <c r="AB16" i="3"/>
  <c r="AB17" i="3"/>
  <c r="AB18" i="3"/>
  <c r="AB19" i="3"/>
  <c r="AB20" i="3"/>
  <c r="AB455" i="3" s="1"/>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B321" i="3"/>
  <c r="AB322" i="3"/>
  <c r="AB323" i="3"/>
  <c r="AB324" i="3"/>
  <c r="AB325" i="3"/>
  <c r="AB326" i="3"/>
  <c r="AB327" i="3"/>
  <c r="AB328" i="3"/>
  <c r="AB329" i="3"/>
  <c r="AB330" i="3"/>
  <c r="AB331" i="3"/>
  <c r="AB332" i="3"/>
  <c r="AB333" i="3"/>
  <c r="AB334" i="3"/>
  <c r="AB335" i="3"/>
  <c r="AB336" i="3"/>
  <c r="AB337" i="3"/>
  <c r="AB338" i="3"/>
  <c r="AB339" i="3"/>
  <c r="AB340" i="3"/>
  <c r="AB341" i="3"/>
  <c r="AB342" i="3"/>
  <c r="AB343" i="3"/>
  <c r="AB344" i="3"/>
  <c r="AB345" i="3"/>
  <c r="AB346" i="3"/>
  <c r="AB347" i="3"/>
  <c r="AB348" i="3"/>
  <c r="AB349" i="3"/>
  <c r="AB350" i="3"/>
  <c r="AB351" i="3"/>
  <c r="AB352" i="3"/>
  <c r="AB353" i="3"/>
  <c r="AB354" i="3"/>
  <c r="AB355" i="3"/>
  <c r="AB356" i="3"/>
  <c r="AB357" i="3"/>
  <c r="AB358" i="3"/>
  <c r="AB451" i="3" s="1"/>
  <c r="AB359" i="3"/>
  <c r="AB360" i="3"/>
  <c r="AB361" i="3"/>
  <c r="AB362" i="3"/>
  <c r="AB363" i="3"/>
  <c r="AB364" i="3"/>
  <c r="AB365" i="3"/>
  <c r="AB366" i="3"/>
  <c r="AB367" i="3"/>
  <c r="AB368" i="3"/>
  <c r="AB369" i="3"/>
  <c r="AB370" i="3"/>
  <c r="AB371" i="3"/>
  <c r="AB372" i="3"/>
  <c r="AB373" i="3"/>
  <c r="AB374" i="3"/>
  <c r="AB375" i="3"/>
  <c r="AB376" i="3"/>
  <c r="AB377" i="3"/>
  <c r="AB378" i="3"/>
  <c r="AB379" i="3"/>
  <c r="AB380" i="3"/>
  <c r="AB381" i="3"/>
  <c r="AB382" i="3"/>
  <c r="AB383" i="3"/>
  <c r="AB384" i="3"/>
  <c r="AB385" i="3"/>
  <c r="AB386" i="3"/>
  <c r="AB387" i="3"/>
  <c r="AB388" i="3"/>
  <c r="AB389" i="3"/>
  <c r="AB390" i="3"/>
  <c r="AB391" i="3"/>
  <c r="AB392" i="3"/>
  <c r="AB393" i="3"/>
  <c r="AB394" i="3"/>
  <c r="AB395" i="3"/>
  <c r="AB396" i="3"/>
  <c r="AB397" i="3"/>
  <c r="AB398" i="3"/>
  <c r="AB399" i="3"/>
  <c r="AB400" i="3"/>
  <c r="AB401" i="3"/>
  <c r="AB402" i="3"/>
  <c r="AB403" i="3"/>
  <c r="AB404" i="3"/>
  <c r="AB405" i="3"/>
  <c r="AB406" i="3"/>
  <c r="AB407" i="3"/>
  <c r="AB408" i="3"/>
  <c r="AB409" i="3"/>
  <c r="AB410" i="3"/>
  <c r="AB411" i="3"/>
  <c r="AB412" i="3"/>
  <c r="AB413" i="3"/>
  <c r="AB414" i="3"/>
  <c r="AB415" i="3"/>
  <c r="AB416" i="3"/>
  <c r="AB417" i="3"/>
  <c r="AB418" i="3"/>
  <c r="AB419" i="3"/>
  <c r="AB420" i="3"/>
  <c r="AB421" i="3"/>
  <c r="AB422" i="3"/>
  <c r="AB423" i="3"/>
  <c r="AB424" i="3"/>
  <c r="AB425" i="3"/>
  <c r="AB426" i="3"/>
  <c r="AB427" i="3"/>
  <c r="AB428" i="3"/>
  <c r="AB429" i="3"/>
  <c r="AB430" i="3"/>
  <c r="AB431" i="3"/>
  <c r="AB432" i="3"/>
  <c r="AB433" i="3"/>
  <c r="AB434" i="3"/>
  <c r="AB435" i="3"/>
  <c r="AB436" i="3"/>
  <c r="AB437" i="3"/>
  <c r="AB438" i="3"/>
  <c r="AB439" i="3"/>
  <c r="AB440" i="3"/>
  <c r="AB441" i="3"/>
  <c r="AB442" i="3"/>
  <c r="AB443" i="3"/>
  <c r="AB444" i="3"/>
  <c r="AB445" i="3"/>
  <c r="AB446" i="3"/>
  <c r="AB447" i="3"/>
  <c r="AB448" i="3"/>
  <c r="AB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451" i="3" s="1"/>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5" i="3"/>
  <c r="S6" i="3"/>
  <c r="S7" i="3"/>
  <c r="S8" i="3"/>
  <c r="S9" i="3"/>
  <c r="S10" i="3"/>
  <c r="S11" i="3"/>
  <c r="S12" i="3"/>
  <c r="S13" i="3"/>
  <c r="S14" i="3"/>
  <c r="S15" i="3"/>
  <c r="S16" i="3"/>
  <c r="S17" i="3"/>
  <c r="S18" i="3"/>
  <c r="S19" i="3"/>
  <c r="S20" i="3"/>
  <c r="S455" i="3" s="1"/>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S261" i="3"/>
  <c r="S262" i="3"/>
  <c r="S263" i="3"/>
  <c r="S264" i="3"/>
  <c r="S265" i="3"/>
  <c r="S266" i="3"/>
  <c r="S267" i="3"/>
  <c r="S268" i="3"/>
  <c r="S269" i="3"/>
  <c r="S270" i="3"/>
  <c r="S271" i="3"/>
  <c r="S272" i="3"/>
  <c r="S273" i="3"/>
  <c r="S274" i="3"/>
  <c r="S275" i="3"/>
  <c r="S276" i="3"/>
  <c r="S277" i="3"/>
  <c r="S278" i="3"/>
  <c r="S279" i="3"/>
  <c r="S280" i="3"/>
  <c r="S281" i="3"/>
  <c r="S282" i="3"/>
  <c r="S283" i="3"/>
  <c r="S284" i="3"/>
  <c r="S285" i="3"/>
  <c r="S286" i="3"/>
  <c r="S287" i="3"/>
  <c r="S288" i="3"/>
  <c r="S289" i="3"/>
  <c r="S290" i="3"/>
  <c r="S291" i="3"/>
  <c r="S292" i="3"/>
  <c r="S293" i="3"/>
  <c r="S294" i="3"/>
  <c r="S295" i="3"/>
  <c r="S296" i="3"/>
  <c r="S297" i="3"/>
  <c r="S298" i="3"/>
  <c r="S299" i="3"/>
  <c r="S300" i="3"/>
  <c r="S301" i="3"/>
  <c r="S302" i="3"/>
  <c r="S303" i="3"/>
  <c r="S304" i="3"/>
  <c r="S305" i="3"/>
  <c r="S306" i="3"/>
  <c r="S307" i="3"/>
  <c r="S308" i="3"/>
  <c r="S309" i="3"/>
  <c r="S310" i="3"/>
  <c r="S311" i="3"/>
  <c r="S312" i="3"/>
  <c r="S313" i="3"/>
  <c r="S314" i="3"/>
  <c r="S315" i="3"/>
  <c r="S316" i="3"/>
  <c r="S317" i="3"/>
  <c r="S318" i="3"/>
  <c r="S319" i="3"/>
  <c r="S320" i="3"/>
  <c r="S321" i="3"/>
  <c r="S322" i="3"/>
  <c r="S323" i="3"/>
  <c r="S324" i="3"/>
  <c r="S325" i="3"/>
  <c r="S326" i="3"/>
  <c r="S327" i="3"/>
  <c r="S328" i="3"/>
  <c r="S329" i="3"/>
  <c r="S330" i="3"/>
  <c r="S331" i="3"/>
  <c r="S332" i="3"/>
  <c r="S333" i="3"/>
  <c r="S334" i="3"/>
  <c r="S335" i="3"/>
  <c r="S336" i="3"/>
  <c r="S337" i="3"/>
  <c r="S338" i="3"/>
  <c r="S339" i="3"/>
  <c r="S340" i="3"/>
  <c r="S341" i="3"/>
  <c r="S342" i="3"/>
  <c r="S343" i="3"/>
  <c r="S344" i="3"/>
  <c r="S345" i="3"/>
  <c r="S346" i="3"/>
  <c r="S347" i="3"/>
  <c r="S348" i="3"/>
  <c r="S349" i="3"/>
  <c r="S350" i="3"/>
  <c r="S351" i="3"/>
  <c r="S352" i="3"/>
  <c r="S353" i="3"/>
  <c r="S354" i="3"/>
  <c r="S355" i="3"/>
  <c r="S356" i="3"/>
  <c r="S357" i="3"/>
  <c r="S358" i="3"/>
  <c r="S451" i="3" s="1"/>
  <c r="S359" i="3"/>
  <c r="S360" i="3"/>
  <c r="S361" i="3"/>
  <c r="S362" i="3"/>
  <c r="S363" i="3"/>
  <c r="S364" i="3"/>
  <c r="S365" i="3"/>
  <c r="S366" i="3"/>
  <c r="S367" i="3"/>
  <c r="S368" i="3"/>
  <c r="S369" i="3"/>
  <c r="S370" i="3"/>
  <c r="S371" i="3"/>
  <c r="S372" i="3"/>
  <c r="S373" i="3"/>
  <c r="S374" i="3"/>
  <c r="S375" i="3"/>
  <c r="S376" i="3"/>
  <c r="S377" i="3"/>
  <c r="S378" i="3"/>
  <c r="S379" i="3"/>
  <c r="S380" i="3"/>
  <c r="S381" i="3"/>
  <c r="S382" i="3"/>
  <c r="S383" i="3"/>
  <c r="S384" i="3"/>
  <c r="S385" i="3"/>
  <c r="S386" i="3"/>
  <c r="S387" i="3"/>
  <c r="S388" i="3"/>
  <c r="S389" i="3"/>
  <c r="S390" i="3"/>
  <c r="S391" i="3"/>
  <c r="S392" i="3"/>
  <c r="S393" i="3"/>
  <c r="S394" i="3"/>
  <c r="S395" i="3"/>
  <c r="S396" i="3"/>
  <c r="S397" i="3"/>
  <c r="S398" i="3"/>
  <c r="S399" i="3"/>
  <c r="S400" i="3"/>
  <c r="S401" i="3"/>
  <c r="S402" i="3"/>
  <c r="S403" i="3"/>
  <c r="S404" i="3"/>
  <c r="S405" i="3"/>
  <c r="S406" i="3"/>
  <c r="S407" i="3"/>
  <c r="S408" i="3"/>
  <c r="S409" i="3"/>
  <c r="S410" i="3"/>
  <c r="S411" i="3"/>
  <c r="S412" i="3"/>
  <c r="S413" i="3"/>
  <c r="S414" i="3"/>
  <c r="S415" i="3"/>
  <c r="S416" i="3"/>
  <c r="S417" i="3"/>
  <c r="S418" i="3"/>
  <c r="S419" i="3"/>
  <c r="S420" i="3"/>
  <c r="S421" i="3"/>
  <c r="S422" i="3"/>
  <c r="S423" i="3"/>
  <c r="S424" i="3"/>
  <c r="S425" i="3"/>
  <c r="S426" i="3"/>
  <c r="S427" i="3"/>
  <c r="S428" i="3"/>
  <c r="S429" i="3"/>
  <c r="S430" i="3"/>
  <c r="S431" i="3"/>
  <c r="S432" i="3"/>
  <c r="S433" i="3"/>
  <c r="S434" i="3"/>
  <c r="S435" i="3"/>
  <c r="S436" i="3"/>
  <c r="S437" i="3"/>
  <c r="S438" i="3"/>
  <c r="S439" i="3"/>
  <c r="S440" i="3"/>
  <c r="S441" i="3"/>
  <c r="S442" i="3"/>
  <c r="S443" i="3"/>
  <c r="S444" i="3"/>
  <c r="S445" i="3"/>
  <c r="S446" i="3"/>
  <c r="S447" i="3"/>
  <c r="S448" i="3"/>
  <c r="S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451" i="3" s="1"/>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451" i="3" s="1"/>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451" i="3" s="1"/>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E449" i="3"/>
  <c r="G449" i="3"/>
  <c r="E5" i="8" s="1"/>
  <c r="H449" i="3"/>
  <c r="I449" i="3"/>
  <c r="K449" i="3"/>
  <c r="L449" i="3"/>
  <c r="M449" i="3"/>
  <c r="O449" i="3"/>
  <c r="E8" i="8" s="1"/>
  <c r="P449" i="3"/>
  <c r="Q449" i="3"/>
  <c r="R449" i="3"/>
  <c r="T449" i="3"/>
  <c r="U449" i="3"/>
  <c r="W449" i="3"/>
  <c r="E11" i="8" s="1"/>
  <c r="X449" i="3"/>
  <c r="E12" i="8" s="1"/>
  <c r="Z449" i="3"/>
  <c r="E64" i="4" s="1"/>
  <c r="AA449" i="3"/>
  <c r="E65" i="4" s="1"/>
  <c r="AC449" i="3"/>
  <c r="AD449" i="3"/>
  <c r="AE449" i="3"/>
  <c r="AF449" i="3"/>
  <c r="AK449" i="3"/>
  <c r="AL449" i="3"/>
  <c r="AM449" i="3"/>
  <c r="AN449" i="3"/>
  <c r="AO449" i="3"/>
  <c r="AP449" i="3"/>
  <c r="AQ449" i="3"/>
  <c r="AR449" i="3"/>
  <c r="AS449" i="3"/>
  <c r="AT449" i="3"/>
  <c r="AU449" i="3"/>
  <c r="AW449" i="3"/>
  <c r="AY449" i="3"/>
  <c r="AZ449" i="3"/>
  <c r="BE449" i="3"/>
  <c r="BG449" i="3"/>
  <c r="BI449" i="3"/>
  <c r="BK449" i="3"/>
  <c r="D449" i="3"/>
  <c r="D458" i="2"/>
  <c r="D457" i="2"/>
  <c r="D456" i="2"/>
  <c r="D455" i="2"/>
  <c r="D454" i="2"/>
  <c r="D453" i="2"/>
  <c r="D452" i="2"/>
  <c r="D451" i="2"/>
  <c r="D450"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452" i="2" s="1"/>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451" i="2" s="1"/>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458" i="2" s="1"/>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452" i="2" s="1"/>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451" i="2" s="1"/>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458" i="2" s="1"/>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452" i="2" s="1"/>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451" i="2" s="1"/>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458" i="2" s="1"/>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452" i="2" s="1"/>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451" i="2" s="1"/>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458" i="2" s="1"/>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452" i="2" s="1"/>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451" i="2" s="1"/>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458" i="2" s="1"/>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452" i="2" s="1"/>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451" i="2" s="1"/>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458" i="2" s="1"/>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5" i="2"/>
  <c r="D449" i="2"/>
  <c r="D458" i="1"/>
  <c r="D457" i="1"/>
  <c r="D456" i="1"/>
  <c r="D455" i="1"/>
  <c r="D454" i="1"/>
  <c r="D453" i="1"/>
  <c r="D452" i="1"/>
  <c r="D451" i="1"/>
  <c r="D450" i="1"/>
  <c r="AB456" i="3" l="1"/>
  <c r="J453" i="3"/>
  <c r="N453" i="3"/>
  <c r="F458" i="3"/>
  <c r="F450" i="3"/>
  <c r="F452" i="3"/>
  <c r="J458" i="3"/>
  <c r="J450" i="3"/>
  <c r="J452" i="3"/>
  <c r="N458" i="3"/>
  <c r="N450" i="3"/>
  <c r="N452" i="3"/>
  <c r="S453" i="3"/>
  <c r="S458" i="3"/>
  <c r="S450" i="3"/>
  <c r="S452" i="3"/>
  <c r="V453" i="3"/>
  <c r="V458" i="3"/>
  <c r="V450" i="3"/>
  <c r="V452" i="3"/>
  <c r="AB453" i="3"/>
  <c r="AB458" i="3"/>
  <c r="AB450" i="3"/>
  <c r="AB452" i="3"/>
  <c r="F455" i="3"/>
  <c r="J455" i="3"/>
  <c r="N455" i="3"/>
  <c r="S456" i="3"/>
  <c r="V455" i="3"/>
  <c r="F457" i="3"/>
  <c r="F454" i="3"/>
  <c r="J457" i="3"/>
  <c r="J454" i="3"/>
  <c r="N457" i="3"/>
  <c r="N454" i="3"/>
  <c r="S457" i="3"/>
  <c r="S454" i="3"/>
  <c r="V457" i="3"/>
  <c r="V454" i="3"/>
  <c r="AB457" i="3"/>
  <c r="AB454" i="3"/>
  <c r="F456" i="3"/>
  <c r="J456" i="3"/>
  <c r="N456" i="3"/>
  <c r="V456" i="3"/>
  <c r="F453" i="3"/>
  <c r="F453" i="2"/>
  <c r="F449" i="2"/>
  <c r="F450" i="2"/>
  <c r="J450" i="2"/>
  <c r="N450" i="2"/>
  <c r="V453" i="2"/>
  <c r="V449" i="2"/>
  <c r="AB453" i="2"/>
  <c r="AB449" i="2"/>
  <c r="F456" i="2"/>
  <c r="F455" i="2"/>
  <c r="N456" i="2"/>
  <c r="S456" i="2"/>
  <c r="S455" i="2"/>
  <c r="AB456" i="2"/>
  <c r="F457" i="2"/>
  <c r="F454" i="2"/>
  <c r="J457" i="2"/>
  <c r="J454" i="2"/>
  <c r="N457" i="2"/>
  <c r="N454" i="2"/>
  <c r="S457" i="2"/>
  <c r="S454" i="2"/>
  <c r="V457" i="2"/>
  <c r="V454" i="2"/>
  <c r="AB457" i="2"/>
  <c r="D68" i="4" s="1"/>
  <c r="AB454" i="2"/>
  <c r="J453" i="2"/>
  <c r="J449" i="2"/>
  <c r="N453" i="2"/>
  <c r="N449" i="2"/>
  <c r="S453" i="2"/>
  <c r="S449" i="2"/>
  <c r="S450" i="2"/>
  <c r="V450" i="2"/>
  <c r="AB450" i="2"/>
  <c r="J456" i="2"/>
  <c r="J455" i="2"/>
  <c r="N455" i="2"/>
  <c r="V456" i="2"/>
  <c r="V455" i="2"/>
  <c r="AB455" i="2"/>
  <c r="E100" i="4"/>
  <c r="E39" i="8"/>
  <c r="E36" i="8"/>
  <c r="E93" i="4"/>
  <c r="E30" i="8"/>
  <c r="E89" i="4"/>
  <c r="E85" i="4"/>
  <c r="E26" i="8"/>
  <c r="E22" i="8"/>
  <c r="E80" i="4"/>
  <c r="E70" i="4"/>
  <c r="E16" i="8"/>
  <c r="E31" i="8"/>
  <c r="E90" i="4"/>
  <c r="E27" i="8"/>
  <c r="E86" i="4"/>
  <c r="E23" i="8"/>
  <c r="E81" i="4"/>
  <c r="E72" i="4"/>
  <c r="E17" i="8"/>
  <c r="E32" i="8"/>
  <c r="E97" i="4"/>
  <c r="E99" i="4"/>
  <c r="E38" i="8"/>
  <c r="E92" i="4"/>
  <c r="E35" i="8"/>
  <c r="E29" i="8"/>
  <c r="E88" i="4"/>
  <c r="E83" i="4"/>
  <c r="E25" i="8"/>
  <c r="E21" i="8"/>
  <c r="E79" i="4"/>
  <c r="E68" i="4"/>
  <c r="E15" i="8"/>
  <c r="E98" i="4"/>
  <c r="E34" i="8"/>
  <c r="E91" i="4"/>
  <c r="E33" i="8"/>
  <c r="E28" i="8"/>
  <c r="E87" i="4"/>
  <c r="E24" i="8"/>
  <c r="E82" i="4"/>
  <c r="E18" i="8"/>
  <c r="E74" i="4"/>
  <c r="AG445" i="2"/>
  <c r="AG437" i="2"/>
  <c r="AG425" i="2"/>
  <c r="AG417" i="2"/>
  <c r="AG405" i="2"/>
  <c r="AG393" i="2"/>
  <c r="AG385" i="2"/>
  <c r="AG373" i="2"/>
  <c r="AG361" i="2"/>
  <c r="AG349" i="2"/>
  <c r="AG341" i="2"/>
  <c r="AG333" i="2"/>
  <c r="AG321" i="2"/>
  <c r="AG309" i="2"/>
  <c r="AG301" i="2"/>
  <c r="AG289" i="2"/>
  <c r="AG281" i="2"/>
  <c r="AG269" i="2"/>
  <c r="AG261" i="2"/>
  <c r="AG249" i="2"/>
  <c r="AG237" i="2"/>
  <c r="AG229" i="2"/>
  <c r="AG217" i="2"/>
  <c r="AG205" i="2"/>
  <c r="AG193" i="2"/>
  <c r="AG181" i="2"/>
  <c r="AG169" i="2"/>
  <c r="AG157" i="2"/>
  <c r="AG137" i="2"/>
  <c r="AG97" i="2"/>
  <c r="AG392" i="2"/>
  <c r="AG439" i="2"/>
  <c r="AG423" i="2"/>
  <c r="AG407" i="2"/>
  <c r="AG395" i="2"/>
  <c r="AG387" i="2"/>
  <c r="AG371" i="2"/>
  <c r="AG351" i="2"/>
  <c r="AG335" i="2"/>
  <c r="AG323" i="2"/>
  <c r="AG315" i="2"/>
  <c r="AG303" i="2"/>
  <c r="AG291" i="2"/>
  <c r="AG275" i="2"/>
  <c r="AG263" i="2"/>
  <c r="AG255" i="2"/>
  <c r="AG243" i="2"/>
  <c r="AG231" i="2"/>
  <c r="AG215" i="2"/>
  <c r="AG203" i="2"/>
  <c r="AG191" i="2"/>
  <c r="AG175" i="2"/>
  <c r="AG163" i="2"/>
  <c r="AG151" i="2"/>
  <c r="AG139" i="2"/>
  <c r="AG127" i="2"/>
  <c r="AG115" i="2"/>
  <c r="AG107" i="2"/>
  <c r="AG99" i="2"/>
  <c r="AG95" i="2"/>
  <c r="AG91" i="2"/>
  <c r="AG87" i="2"/>
  <c r="AG79" i="2"/>
  <c r="AG75" i="2"/>
  <c r="AG71" i="2"/>
  <c r="AG67" i="2"/>
  <c r="AG63" i="2"/>
  <c r="AG59" i="2"/>
  <c r="AG55" i="2"/>
  <c r="AG51" i="2"/>
  <c r="AG47" i="2"/>
  <c r="AG43" i="2"/>
  <c r="AG39" i="2"/>
  <c r="AG35" i="2"/>
  <c r="AG31" i="2"/>
  <c r="AG27" i="2"/>
  <c r="AG23" i="2"/>
  <c r="AG19" i="2"/>
  <c r="AG15" i="2"/>
  <c r="AG11" i="2"/>
  <c r="AG7" i="2"/>
  <c r="AG5" i="2"/>
  <c r="AG441" i="2"/>
  <c r="AG433" i="2"/>
  <c r="AG429" i="2"/>
  <c r="AG421" i="2"/>
  <c r="AG413" i="2"/>
  <c r="AG409" i="2"/>
  <c r="AG401" i="2"/>
  <c r="AG397" i="2"/>
  <c r="AG389" i="2"/>
  <c r="AG381" i="2"/>
  <c r="AG377" i="2"/>
  <c r="AG369" i="2"/>
  <c r="AG365" i="2"/>
  <c r="AG357" i="2"/>
  <c r="AG353" i="2"/>
  <c r="AG345" i="2"/>
  <c r="AG337" i="2"/>
  <c r="AG329" i="2"/>
  <c r="AG325" i="2"/>
  <c r="AG317" i="2"/>
  <c r="AG313" i="2"/>
  <c r="AG305" i="2"/>
  <c r="AG297" i="2"/>
  <c r="AG293" i="2"/>
  <c r="AG285" i="2"/>
  <c r="AG277" i="2"/>
  <c r="AG273" i="2"/>
  <c r="AG265" i="2"/>
  <c r="AG257" i="2"/>
  <c r="AG253" i="2"/>
  <c r="AG245" i="2"/>
  <c r="AG241" i="2"/>
  <c r="AG233" i="2"/>
  <c r="AG225" i="2"/>
  <c r="AG221" i="2"/>
  <c r="AG213" i="2"/>
  <c r="AG209" i="2"/>
  <c r="AG201" i="2"/>
  <c r="AG197" i="2"/>
  <c r="AG189" i="2"/>
  <c r="AG185" i="2"/>
  <c r="AG177" i="2"/>
  <c r="AG173" i="2"/>
  <c r="AG165" i="2"/>
  <c r="AG161" i="2"/>
  <c r="AG153" i="2"/>
  <c r="AG149" i="2"/>
  <c r="AG145" i="2"/>
  <c r="AG141" i="2"/>
  <c r="AG133" i="2"/>
  <c r="AG129" i="2"/>
  <c r="AG125" i="2"/>
  <c r="AG121" i="2"/>
  <c r="AG117" i="2"/>
  <c r="AG113" i="2"/>
  <c r="AG109" i="2"/>
  <c r="AG105" i="2"/>
  <c r="AG101" i="2"/>
  <c r="AG93" i="2"/>
  <c r="AG89" i="2"/>
  <c r="AG85" i="2"/>
  <c r="AG81" i="2"/>
  <c r="AG77" i="2"/>
  <c r="AG73" i="2"/>
  <c r="AG69" i="2"/>
  <c r="AG65" i="2"/>
  <c r="AG61" i="2"/>
  <c r="AG57" i="2"/>
  <c r="AG53" i="2"/>
  <c r="AG49" i="2"/>
  <c r="AG45" i="2"/>
  <c r="AG41" i="2"/>
  <c r="AG37" i="2"/>
  <c r="AG33" i="2"/>
  <c r="AG29" i="2"/>
  <c r="AG25" i="2"/>
  <c r="AG21" i="2"/>
  <c r="AG17" i="2"/>
  <c r="AG13" i="2"/>
  <c r="AG9" i="2"/>
  <c r="AG448" i="2"/>
  <c r="AG444" i="2"/>
  <c r="AG440" i="2"/>
  <c r="AG436" i="2"/>
  <c r="AG432" i="2"/>
  <c r="AG428" i="2"/>
  <c r="AG424" i="2"/>
  <c r="AG420" i="2"/>
  <c r="AG416" i="2"/>
  <c r="AG412" i="2"/>
  <c r="AG408" i="2"/>
  <c r="AG404" i="2"/>
  <c r="AG400" i="2"/>
  <c r="AG396" i="2"/>
  <c r="AG388" i="2"/>
  <c r="AG384" i="2"/>
  <c r="AG380" i="2"/>
  <c r="AG376" i="2"/>
  <c r="AG372" i="2"/>
  <c r="AG368" i="2"/>
  <c r="AG364" i="2"/>
  <c r="AG360" i="2"/>
  <c r="AG356" i="2"/>
  <c r="AG352" i="2"/>
  <c r="AG348" i="2"/>
  <c r="AG344" i="2"/>
  <c r="AG340" i="2"/>
  <c r="AG336" i="2"/>
  <c r="AG332" i="2"/>
  <c r="AG328" i="2"/>
  <c r="AG324" i="2"/>
  <c r="AG320" i="2"/>
  <c r="AG316" i="2"/>
  <c r="AG312" i="2"/>
  <c r="AG308" i="2"/>
  <c r="AG304" i="2"/>
  <c r="AG300" i="2"/>
  <c r="AG296" i="2"/>
  <c r="AG292" i="2"/>
  <c r="AG288" i="2"/>
  <c r="AG284" i="2"/>
  <c r="AG280" i="2"/>
  <c r="AG276" i="2"/>
  <c r="AG272" i="2"/>
  <c r="AG268" i="2"/>
  <c r="AG264" i="2"/>
  <c r="AG260" i="2"/>
  <c r="AG256" i="2"/>
  <c r="AG252" i="2"/>
  <c r="AG248" i="2"/>
  <c r="AG244" i="2"/>
  <c r="AG240" i="2"/>
  <c r="AG236" i="2"/>
  <c r="AG232" i="2"/>
  <c r="AG228" i="2"/>
  <c r="AG224" i="2"/>
  <c r="AG220" i="2"/>
  <c r="AG216" i="2"/>
  <c r="AG212" i="2"/>
  <c r="AG208" i="2"/>
  <c r="AG204" i="2"/>
  <c r="AG200" i="2"/>
  <c r="AG196" i="2"/>
  <c r="AG192" i="2"/>
  <c r="AG188" i="2"/>
  <c r="AG184" i="2"/>
  <c r="AG180" i="2"/>
  <c r="AG176" i="2"/>
  <c r="AG172" i="2"/>
  <c r="AG168" i="2"/>
  <c r="AG164" i="2"/>
  <c r="AG160" i="2"/>
  <c r="AG156" i="2"/>
  <c r="AG152" i="2"/>
  <c r="AG148" i="2"/>
  <c r="AG144" i="2"/>
  <c r="AG140" i="2"/>
  <c r="AG136" i="2"/>
  <c r="AG132" i="2"/>
  <c r="AG128" i="2"/>
  <c r="AG124" i="2"/>
  <c r="AG120" i="2"/>
  <c r="AG116" i="2"/>
  <c r="AG112" i="2"/>
  <c r="AG108" i="2"/>
  <c r="AG104" i="2"/>
  <c r="AG100" i="2"/>
  <c r="AG96" i="2"/>
  <c r="AG92" i="2"/>
  <c r="AG88" i="2"/>
  <c r="AG84" i="2"/>
  <c r="AG80" i="2"/>
  <c r="AG76" i="2"/>
  <c r="AG72" i="2"/>
  <c r="AG68" i="2"/>
  <c r="AG64" i="2"/>
  <c r="AG60" i="2"/>
  <c r="AG56" i="2"/>
  <c r="AG52" i="2"/>
  <c r="AG48" i="2"/>
  <c r="AG44" i="2"/>
  <c r="AG40" i="2"/>
  <c r="AG36" i="2"/>
  <c r="AG32" i="2"/>
  <c r="AG28" i="2"/>
  <c r="AG24" i="2"/>
  <c r="AG20" i="2"/>
  <c r="AG16" i="2"/>
  <c r="AG12" i="2"/>
  <c r="AG8" i="2"/>
  <c r="AG447" i="2"/>
  <c r="AG443" i="2"/>
  <c r="AG435" i="2"/>
  <c r="AG431" i="2"/>
  <c r="AG427" i="2"/>
  <c r="AG419" i="2"/>
  <c r="AG415" i="2"/>
  <c r="AG411" i="2"/>
  <c r="AG403" i="2"/>
  <c r="AG399" i="2"/>
  <c r="AG391" i="2"/>
  <c r="AG383" i="2"/>
  <c r="AG379" i="2"/>
  <c r="AG375" i="2"/>
  <c r="AG367" i="2"/>
  <c r="AG363" i="2"/>
  <c r="AG359" i="2"/>
  <c r="AG355" i="2"/>
  <c r="AG347" i="2"/>
  <c r="AG343" i="2"/>
  <c r="AG339" i="2"/>
  <c r="AG331" i="2"/>
  <c r="AG327" i="2"/>
  <c r="AG319" i="2"/>
  <c r="AG311" i="2"/>
  <c r="AG307" i="2"/>
  <c r="AG299" i="2"/>
  <c r="AG295" i="2"/>
  <c r="AG287" i="2"/>
  <c r="AG283" i="2"/>
  <c r="AG279" i="2"/>
  <c r="AG271" i="2"/>
  <c r="AG267" i="2"/>
  <c r="AG259" i="2"/>
  <c r="AG251" i="2"/>
  <c r="AG247" i="2"/>
  <c r="AG239" i="2"/>
  <c r="AG235" i="2"/>
  <c r="AG227" i="2"/>
  <c r="AG223" i="2"/>
  <c r="AG219" i="2"/>
  <c r="AG211" i="2"/>
  <c r="AG207" i="2"/>
  <c r="AG199" i="2"/>
  <c r="AG195" i="2"/>
  <c r="AG187" i="2"/>
  <c r="AG183" i="2"/>
  <c r="AG179" i="2"/>
  <c r="AG171" i="2"/>
  <c r="AG167" i="2"/>
  <c r="AG159" i="2"/>
  <c r="AG155" i="2"/>
  <c r="AG147" i="2"/>
  <c r="AG143" i="2"/>
  <c r="AG135" i="2"/>
  <c r="AG131" i="2"/>
  <c r="AG123" i="2"/>
  <c r="AG119" i="2"/>
  <c r="AG111" i="2"/>
  <c r="AG103" i="2"/>
  <c r="AG83" i="2"/>
  <c r="AG446" i="2"/>
  <c r="AG442" i="2"/>
  <c r="AG438" i="2"/>
  <c r="AG434" i="2"/>
  <c r="AG430" i="2"/>
  <c r="AG426" i="2"/>
  <c r="AG422" i="2"/>
  <c r="AG418" i="2"/>
  <c r="AG414" i="2"/>
  <c r="AG410" i="2"/>
  <c r="AG406" i="2"/>
  <c r="AG402" i="2"/>
  <c r="AG398" i="2"/>
  <c r="AG394" i="2"/>
  <c r="AG390" i="2"/>
  <c r="AG386" i="2"/>
  <c r="AG382" i="2"/>
  <c r="AG378" i="2"/>
  <c r="AG374" i="2"/>
  <c r="AG370" i="2"/>
  <c r="AG366" i="2"/>
  <c r="AG362" i="2"/>
  <c r="AG358" i="2"/>
  <c r="AG354" i="2"/>
  <c r="AG350" i="2"/>
  <c r="AG346" i="2"/>
  <c r="AG342" i="2"/>
  <c r="AG338" i="2"/>
  <c r="AG334" i="2"/>
  <c r="AG330" i="2"/>
  <c r="AG326" i="2"/>
  <c r="AG322" i="2"/>
  <c r="AG318" i="2"/>
  <c r="AG314" i="2"/>
  <c r="AG310" i="2"/>
  <c r="AG306" i="2"/>
  <c r="AG302" i="2"/>
  <c r="AG298" i="2"/>
  <c r="AG294" i="2"/>
  <c r="AG290" i="2"/>
  <c r="AG286" i="2"/>
  <c r="AG282" i="2"/>
  <c r="AG278" i="2"/>
  <c r="AG274" i="2"/>
  <c r="AG270" i="2"/>
  <c r="AG266" i="2"/>
  <c r="AG262" i="2"/>
  <c r="AG258" i="2"/>
  <c r="AG254" i="2"/>
  <c r="AG250" i="2"/>
  <c r="AG246" i="2"/>
  <c r="AG242" i="2"/>
  <c r="AG238" i="2"/>
  <c r="AG234" i="2"/>
  <c r="AG230" i="2"/>
  <c r="AG226" i="2"/>
  <c r="AG222" i="2"/>
  <c r="AG218" i="2"/>
  <c r="AG214" i="2"/>
  <c r="AG210" i="2"/>
  <c r="AG206" i="2"/>
  <c r="AG202" i="2"/>
  <c r="AG198" i="2"/>
  <c r="AG194" i="2"/>
  <c r="AG190" i="2"/>
  <c r="AG186" i="2"/>
  <c r="AG182" i="2"/>
  <c r="AG178" i="2"/>
  <c r="AG174" i="2"/>
  <c r="AG170" i="2"/>
  <c r="AG166" i="2"/>
  <c r="AG162" i="2"/>
  <c r="AG158" i="2"/>
  <c r="AG154" i="2"/>
  <c r="AG150" i="2"/>
  <c r="AG146" i="2"/>
  <c r="AG142" i="2"/>
  <c r="AG138" i="2"/>
  <c r="AG134" i="2"/>
  <c r="AG130" i="2"/>
  <c r="AG126" i="2"/>
  <c r="AG122" i="2"/>
  <c r="AG118" i="2"/>
  <c r="AG114" i="2"/>
  <c r="AG110" i="2"/>
  <c r="AG106" i="2"/>
  <c r="AG102" i="2"/>
  <c r="AG98" i="2"/>
  <c r="AG94" i="2"/>
  <c r="AG90" i="2"/>
  <c r="AG86" i="2"/>
  <c r="AG82" i="2"/>
  <c r="AG78" i="2"/>
  <c r="AG74" i="2"/>
  <c r="AG70" i="2"/>
  <c r="AG66" i="2"/>
  <c r="AG62" i="2"/>
  <c r="AG58" i="2"/>
  <c r="AG54" i="2"/>
  <c r="AG50" i="2"/>
  <c r="AG46" i="2"/>
  <c r="AG42" i="2"/>
  <c r="AG38" i="2"/>
  <c r="AG34" i="2"/>
  <c r="AG30" i="2"/>
  <c r="AG26" i="2"/>
  <c r="AG22" i="2"/>
  <c r="AG18" i="2"/>
  <c r="AG14" i="2"/>
  <c r="AG10" i="2"/>
  <c r="AG6" i="2"/>
  <c r="AH444" i="3"/>
  <c r="BB444" i="3" s="1"/>
  <c r="AG444" i="3"/>
  <c r="BA444" i="3" s="1"/>
  <c r="AH436" i="3"/>
  <c r="BB436" i="3" s="1"/>
  <c r="AG436" i="3"/>
  <c r="BA436" i="3" s="1"/>
  <c r="AH428" i="3"/>
  <c r="BB428" i="3" s="1"/>
  <c r="AG428" i="3"/>
  <c r="BA428" i="3" s="1"/>
  <c r="AH420" i="3"/>
  <c r="BB420" i="3" s="1"/>
  <c r="AG420" i="3"/>
  <c r="BA420" i="3" s="1"/>
  <c r="AH412" i="3"/>
  <c r="AG412" i="3"/>
  <c r="AH404" i="3"/>
  <c r="BB404" i="3" s="1"/>
  <c r="AG404" i="3"/>
  <c r="BA404" i="3" s="1"/>
  <c r="AH396" i="3"/>
  <c r="BB396" i="3" s="1"/>
  <c r="AG396" i="3"/>
  <c r="BA396" i="3" s="1"/>
  <c r="AH388" i="3"/>
  <c r="BB388" i="3" s="1"/>
  <c r="AG388" i="3"/>
  <c r="BA388" i="3" s="1"/>
  <c r="AH380" i="3"/>
  <c r="BB380" i="3" s="1"/>
  <c r="AG380" i="3"/>
  <c r="BA380" i="3" s="1"/>
  <c r="AH372" i="3"/>
  <c r="BB372" i="3" s="1"/>
  <c r="AG372" i="3"/>
  <c r="BA372" i="3" s="1"/>
  <c r="AH364" i="3"/>
  <c r="BB364" i="3" s="1"/>
  <c r="AG364" i="3"/>
  <c r="BA364" i="3" s="1"/>
  <c r="AH356" i="3"/>
  <c r="BB356" i="3" s="1"/>
  <c r="AG356" i="3"/>
  <c r="BA356" i="3" s="1"/>
  <c r="AH348" i="3"/>
  <c r="BB348" i="3" s="1"/>
  <c r="AG348" i="3"/>
  <c r="BA348" i="3" s="1"/>
  <c r="AH340" i="3"/>
  <c r="BB340" i="3" s="1"/>
  <c r="AG340" i="3"/>
  <c r="BA340" i="3" s="1"/>
  <c r="AH332" i="3"/>
  <c r="BB332" i="3" s="1"/>
  <c r="AG332" i="3"/>
  <c r="BA332" i="3" s="1"/>
  <c r="AH324" i="3"/>
  <c r="BB324" i="3" s="1"/>
  <c r="AG324" i="3"/>
  <c r="BA324" i="3" s="1"/>
  <c r="AH316" i="3"/>
  <c r="BB316" i="3" s="1"/>
  <c r="AG316" i="3"/>
  <c r="BA316" i="3" s="1"/>
  <c r="AH308" i="3"/>
  <c r="BB308" i="3" s="1"/>
  <c r="AG308" i="3"/>
  <c r="BA308" i="3" s="1"/>
  <c r="AH300" i="3"/>
  <c r="BB300" i="3" s="1"/>
  <c r="AG300" i="3"/>
  <c r="BA300" i="3" s="1"/>
  <c r="AH292" i="3"/>
  <c r="BB292" i="3" s="1"/>
  <c r="AG292" i="3"/>
  <c r="BA292" i="3" s="1"/>
  <c r="AH284" i="3"/>
  <c r="BB284" i="3" s="1"/>
  <c r="AG284" i="3"/>
  <c r="BA284" i="3" s="1"/>
  <c r="AH276" i="3"/>
  <c r="BB276" i="3" s="1"/>
  <c r="AG276" i="3"/>
  <c r="BA276" i="3" s="1"/>
  <c r="AH268" i="3"/>
  <c r="BB268" i="3" s="1"/>
  <c r="AG268" i="3"/>
  <c r="BA268" i="3" s="1"/>
  <c r="AG260" i="3"/>
  <c r="BA260" i="3" s="1"/>
  <c r="AH260" i="3"/>
  <c r="BB260" i="3" s="1"/>
  <c r="AG252" i="3"/>
  <c r="BA252" i="3" s="1"/>
  <c r="AH252" i="3"/>
  <c r="BB252" i="3" s="1"/>
  <c r="AH244" i="3"/>
  <c r="BB244" i="3" s="1"/>
  <c r="AG244" i="3"/>
  <c r="BA244" i="3" s="1"/>
  <c r="AH236" i="3"/>
  <c r="BB236" i="3" s="1"/>
  <c r="AG236" i="3"/>
  <c r="BA236" i="3" s="1"/>
  <c r="AH228" i="3"/>
  <c r="BB228" i="3" s="1"/>
  <c r="AG228" i="3"/>
  <c r="BA228" i="3" s="1"/>
  <c r="AH220" i="3"/>
  <c r="BB220" i="3" s="1"/>
  <c r="AG220" i="3"/>
  <c r="BA220" i="3" s="1"/>
  <c r="AH212" i="3"/>
  <c r="BB212" i="3" s="1"/>
  <c r="AG212" i="3"/>
  <c r="BA212" i="3" s="1"/>
  <c r="AH204" i="3"/>
  <c r="BB204" i="3" s="1"/>
  <c r="AG204" i="3"/>
  <c r="BA204" i="3" s="1"/>
  <c r="AH196" i="3"/>
  <c r="BB196" i="3" s="1"/>
  <c r="AG196" i="3"/>
  <c r="BA196" i="3" s="1"/>
  <c r="AH188" i="3"/>
  <c r="BB188" i="3" s="1"/>
  <c r="AG188" i="3"/>
  <c r="BA188" i="3" s="1"/>
  <c r="AH180" i="3"/>
  <c r="BB180" i="3" s="1"/>
  <c r="AG180" i="3"/>
  <c r="BA180" i="3" s="1"/>
  <c r="AH172" i="3"/>
  <c r="BB172" i="3" s="1"/>
  <c r="AG172" i="3"/>
  <c r="BA172" i="3" s="1"/>
  <c r="AH164" i="3"/>
  <c r="BB164" i="3" s="1"/>
  <c r="AG164" i="3"/>
  <c r="BA164" i="3" s="1"/>
  <c r="AH156" i="3"/>
  <c r="BB156" i="3" s="1"/>
  <c r="AG156" i="3"/>
  <c r="BA156" i="3" s="1"/>
  <c r="AH148" i="3"/>
  <c r="BB148" i="3" s="1"/>
  <c r="AG148" i="3"/>
  <c r="BA148" i="3" s="1"/>
  <c r="AH140" i="3"/>
  <c r="BB140" i="3" s="1"/>
  <c r="AG140" i="3"/>
  <c r="BA140" i="3" s="1"/>
  <c r="AH132" i="3"/>
  <c r="BB132" i="3" s="1"/>
  <c r="AG132" i="3"/>
  <c r="BA132" i="3" s="1"/>
  <c r="AH124" i="3"/>
  <c r="BB124" i="3" s="1"/>
  <c r="AG124" i="3"/>
  <c r="BA124" i="3" s="1"/>
  <c r="AH116" i="3"/>
  <c r="BB116" i="3" s="1"/>
  <c r="AG116" i="3"/>
  <c r="BA116" i="3" s="1"/>
  <c r="AH108" i="3"/>
  <c r="BB108" i="3" s="1"/>
  <c r="AG108" i="3"/>
  <c r="BA108" i="3" s="1"/>
  <c r="AH100" i="3"/>
  <c r="BB100" i="3" s="1"/>
  <c r="AG100" i="3"/>
  <c r="BA100" i="3" s="1"/>
  <c r="AH92" i="3"/>
  <c r="BB92" i="3" s="1"/>
  <c r="AG92" i="3"/>
  <c r="BA92" i="3" s="1"/>
  <c r="AG84" i="3"/>
  <c r="BA84" i="3" s="1"/>
  <c r="AH84" i="3"/>
  <c r="BB84" i="3" s="1"/>
  <c r="AG76" i="3"/>
  <c r="BA76" i="3" s="1"/>
  <c r="AH76" i="3"/>
  <c r="BB76" i="3" s="1"/>
  <c r="AH68" i="3"/>
  <c r="BB68" i="3" s="1"/>
  <c r="AG68" i="3"/>
  <c r="BA68" i="3" s="1"/>
  <c r="AH60" i="3"/>
  <c r="BB60" i="3" s="1"/>
  <c r="AG60" i="3"/>
  <c r="BA60" i="3" s="1"/>
  <c r="AH52" i="3"/>
  <c r="BB52" i="3" s="1"/>
  <c r="AG52" i="3"/>
  <c r="BA52" i="3" s="1"/>
  <c r="AH44" i="3"/>
  <c r="BB44" i="3" s="1"/>
  <c r="AG44" i="3"/>
  <c r="BA44" i="3" s="1"/>
  <c r="AH40" i="3"/>
  <c r="BB40" i="3" s="1"/>
  <c r="AG40" i="3"/>
  <c r="BA40" i="3" s="1"/>
  <c r="AH36" i="3"/>
  <c r="BB36" i="3" s="1"/>
  <c r="AG36" i="3"/>
  <c r="BA36" i="3" s="1"/>
  <c r="AH32" i="3"/>
  <c r="BB32" i="3" s="1"/>
  <c r="AG32" i="3"/>
  <c r="BA32" i="3" s="1"/>
  <c r="AH24" i="3"/>
  <c r="BB24" i="3" s="1"/>
  <c r="AG24" i="3"/>
  <c r="BA24" i="3" s="1"/>
  <c r="AH20" i="3"/>
  <c r="AG20" i="3"/>
  <c r="AH16" i="3"/>
  <c r="BB16" i="3" s="1"/>
  <c r="AG16" i="3"/>
  <c r="BA16" i="3" s="1"/>
  <c r="AH12" i="3"/>
  <c r="BB12" i="3" s="1"/>
  <c r="AG12" i="3"/>
  <c r="BA12" i="3" s="1"/>
  <c r="AH8" i="3"/>
  <c r="BB8" i="3" s="1"/>
  <c r="AG8" i="3"/>
  <c r="BA8" i="3" s="1"/>
  <c r="AH447" i="3"/>
  <c r="BB447" i="3" s="1"/>
  <c r="AG447" i="3"/>
  <c r="BA447" i="3" s="1"/>
  <c r="AH443" i="3"/>
  <c r="BB443" i="3" s="1"/>
  <c r="AG443" i="3"/>
  <c r="BA443" i="3" s="1"/>
  <c r="AH435" i="3"/>
  <c r="BB435" i="3" s="1"/>
  <c r="AG435" i="3"/>
  <c r="BA435" i="3" s="1"/>
  <c r="AH423" i="3"/>
  <c r="BB423" i="3" s="1"/>
  <c r="AG423" i="3"/>
  <c r="BA423" i="3" s="1"/>
  <c r="AH415" i="3"/>
  <c r="BB415" i="3" s="1"/>
  <c r="AG415" i="3"/>
  <c r="BA415" i="3" s="1"/>
  <c r="AH407" i="3"/>
  <c r="BB407" i="3" s="1"/>
  <c r="AG407" i="3"/>
  <c r="BA407" i="3" s="1"/>
  <c r="AH399" i="3"/>
  <c r="BB399" i="3" s="1"/>
  <c r="AG399" i="3"/>
  <c r="BA399" i="3" s="1"/>
  <c r="AH391" i="3"/>
  <c r="BB391" i="3" s="1"/>
  <c r="AG391" i="3"/>
  <c r="BA391" i="3" s="1"/>
  <c r="AH383" i="3"/>
  <c r="BB383" i="3" s="1"/>
  <c r="AG383" i="3"/>
  <c r="BA383" i="3" s="1"/>
  <c r="AH375" i="3"/>
  <c r="BB375" i="3" s="1"/>
  <c r="AG375" i="3"/>
  <c r="BA375" i="3" s="1"/>
  <c r="AH367" i="3"/>
  <c r="BB367" i="3" s="1"/>
  <c r="AG367" i="3"/>
  <c r="BA367" i="3" s="1"/>
  <c r="AH363" i="3"/>
  <c r="BB363" i="3" s="1"/>
  <c r="AG363" i="3"/>
  <c r="BA363" i="3" s="1"/>
  <c r="AH355" i="3"/>
  <c r="BB355" i="3" s="1"/>
  <c r="AG355" i="3"/>
  <c r="BA355" i="3" s="1"/>
  <c r="AH347" i="3"/>
  <c r="BB347" i="3" s="1"/>
  <c r="AG347" i="3"/>
  <c r="BA347" i="3" s="1"/>
  <c r="AH339" i="3"/>
  <c r="BB339" i="3" s="1"/>
  <c r="AG339" i="3"/>
  <c r="BA339" i="3" s="1"/>
  <c r="AH331" i="3"/>
  <c r="BB331" i="3" s="1"/>
  <c r="AG331" i="3"/>
  <c r="BA331" i="3" s="1"/>
  <c r="AH323" i="3"/>
  <c r="BB323" i="3" s="1"/>
  <c r="AG323" i="3"/>
  <c r="BA323" i="3" s="1"/>
  <c r="AH315" i="3"/>
  <c r="BB315" i="3" s="1"/>
  <c r="AG315" i="3"/>
  <c r="BA315" i="3" s="1"/>
  <c r="AH311" i="3"/>
  <c r="BB311" i="3" s="1"/>
  <c r="AG311" i="3"/>
  <c r="BA311" i="3" s="1"/>
  <c r="AH303" i="3"/>
  <c r="BB303" i="3" s="1"/>
  <c r="AG303" i="3"/>
  <c r="BA303" i="3" s="1"/>
  <c r="AH299" i="3"/>
  <c r="BB299" i="3" s="1"/>
  <c r="AG299" i="3"/>
  <c r="BA299" i="3" s="1"/>
  <c r="AH295" i="3"/>
  <c r="BB295" i="3" s="1"/>
  <c r="AG295" i="3"/>
  <c r="BA295" i="3" s="1"/>
  <c r="AH291" i="3"/>
  <c r="BB291" i="3" s="1"/>
  <c r="AG291" i="3"/>
  <c r="BA291" i="3" s="1"/>
  <c r="AH283" i="3"/>
  <c r="BB283" i="3" s="1"/>
  <c r="AG283" i="3"/>
  <c r="BA283" i="3" s="1"/>
  <c r="AH279" i="3"/>
  <c r="BB279" i="3" s="1"/>
  <c r="AG279" i="3"/>
  <c r="BA279" i="3" s="1"/>
  <c r="AH275" i="3"/>
  <c r="BB275" i="3" s="1"/>
  <c r="AG275" i="3"/>
  <c r="BA275" i="3" s="1"/>
  <c r="AH271" i="3"/>
  <c r="BB271" i="3" s="1"/>
  <c r="AG271" i="3"/>
  <c r="BA271" i="3" s="1"/>
  <c r="AH267" i="3"/>
  <c r="BB267" i="3" s="1"/>
  <c r="AG267" i="3"/>
  <c r="BA267" i="3" s="1"/>
  <c r="AH263" i="3"/>
  <c r="BB263" i="3" s="1"/>
  <c r="AG263" i="3"/>
  <c r="BA263" i="3" s="1"/>
  <c r="AH259" i="3"/>
  <c r="BB259" i="3" s="1"/>
  <c r="AG259" i="3"/>
  <c r="BA259" i="3" s="1"/>
  <c r="AH255" i="3"/>
  <c r="BB255" i="3" s="1"/>
  <c r="AG255" i="3"/>
  <c r="BA255" i="3" s="1"/>
  <c r="AH251" i="3"/>
  <c r="BB251" i="3" s="1"/>
  <c r="AG251" i="3"/>
  <c r="BA251" i="3" s="1"/>
  <c r="AH247" i="3"/>
  <c r="BB247" i="3" s="1"/>
  <c r="AG247" i="3"/>
  <c r="BA247" i="3" s="1"/>
  <c r="AG243" i="3"/>
  <c r="BA243" i="3" s="1"/>
  <c r="AH243" i="3"/>
  <c r="BB243" i="3" s="1"/>
  <c r="AH239" i="3"/>
  <c r="BB239" i="3" s="1"/>
  <c r="AG239" i="3"/>
  <c r="BA239" i="3" s="1"/>
  <c r="AH235" i="3"/>
  <c r="BB235" i="3" s="1"/>
  <c r="AG235" i="3"/>
  <c r="BA235" i="3" s="1"/>
  <c r="AG227" i="3"/>
  <c r="BA227" i="3" s="1"/>
  <c r="AH227" i="3"/>
  <c r="BB227" i="3" s="1"/>
  <c r="AG223" i="3"/>
  <c r="BA223" i="3" s="1"/>
  <c r="AH223" i="3"/>
  <c r="BB223" i="3" s="1"/>
  <c r="AH219" i="3"/>
  <c r="BB219" i="3" s="1"/>
  <c r="AG219" i="3"/>
  <c r="BA219" i="3" s="1"/>
  <c r="AH215" i="3"/>
  <c r="BB215" i="3" s="1"/>
  <c r="AG215" i="3"/>
  <c r="BA215" i="3" s="1"/>
  <c r="AG211" i="3"/>
  <c r="BA211" i="3" s="1"/>
  <c r="AH211" i="3"/>
  <c r="BB211" i="3" s="1"/>
  <c r="AH207" i="3"/>
  <c r="BB207" i="3" s="1"/>
  <c r="AG207" i="3"/>
  <c r="BA207" i="3" s="1"/>
  <c r="AH203" i="3"/>
  <c r="BB203" i="3" s="1"/>
  <c r="AG203" i="3"/>
  <c r="BA203" i="3" s="1"/>
  <c r="AH199" i="3"/>
  <c r="BB199" i="3" s="1"/>
  <c r="AG199" i="3"/>
  <c r="BA199" i="3" s="1"/>
  <c r="AG195" i="3"/>
  <c r="BA195" i="3" s="1"/>
  <c r="AH195" i="3"/>
  <c r="BB195" i="3" s="1"/>
  <c r="AG191" i="3"/>
  <c r="BA191" i="3" s="1"/>
  <c r="AH191" i="3"/>
  <c r="BB191" i="3" s="1"/>
  <c r="AH187" i="3"/>
  <c r="BB187" i="3" s="1"/>
  <c r="AG187" i="3"/>
  <c r="BA187" i="3" s="1"/>
  <c r="AH183" i="3"/>
  <c r="BB183" i="3" s="1"/>
  <c r="AG183" i="3"/>
  <c r="BA183" i="3" s="1"/>
  <c r="AG179" i="3"/>
  <c r="BA179" i="3" s="1"/>
  <c r="AH179" i="3"/>
  <c r="BB179" i="3" s="1"/>
  <c r="AH175" i="3"/>
  <c r="BB175" i="3" s="1"/>
  <c r="AG175" i="3"/>
  <c r="BA175" i="3" s="1"/>
  <c r="AH171" i="3"/>
  <c r="BB171" i="3" s="1"/>
  <c r="AG171" i="3"/>
  <c r="BA171" i="3" s="1"/>
  <c r="AH167" i="3"/>
  <c r="BB167" i="3" s="1"/>
  <c r="AG167" i="3"/>
  <c r="BA167" i="3" s="1"/>
  <c r="AG163" i="3"/>
  <c r="BA163" i="3" s="1"/>
  <c r="AH163" i="3"/>
  <c r="BB163" i="3" s="1"/>
  <c r="AG159" i="3"/>
  <c r="BA159" i="3" s="1"/>
  <c r="AH159" i="3"/>
  <c r="BB159" i="3" s="1"/>
  <c r="AH155" i="3"/>
  <c r="BB155" i="3" s="1"/>
  <c r="AG155" i="3"/>
  <c r="BA155" i="3" s="1"/>
  <c r="AH151" i="3"/>
  <c r="BB151" i="3" s="1"/>
  <c r="AG151" i="3"/>
  <c r="BA151" i="3" s="1"/>
  <c r="AG147" i="3"/>
  <c r="BA147" i="3" s="1"/>
  <c r="AH147" i="3"/>
  <c r="BB147" i="3" s="1"/>
  <c r="AH143" i="3"/>
  <c r="BB143" i="3" s="1"/>
  <c r="AG143" i="3"/>
  <c r="BA143" i="3" s="1"/>
  <c r="AH139" i="3"/>
  <c r="BB139" i="3" s="1"/>
  <c r="AG139" i="3"/>
  <c r="BA139" i="3" s="1"/>
  <c r="AH135" i="3"/>
  <c r="BB135" i="3" s="1"/>
  <c r="AG135" i="3"/>
  <c r="BA135" i="3" s="1"/>
  <c r="AG131" i="3"/>
  <c r="BA131" i="3" s="1"/>
  <c r="AH131" i="3"/>
  <c r="BB131" i="3" s="1"/>
  <c r="AG127" i="3"/>
  <c r="BA127" i="3" s="1"/>
  <c r="AH127" i="3"/>
  <c r="BB127" i="3" s="1"/>
  <c r="AH123" i="3"/>
  <c r="BB123" i="3" s="1"/>
  <c r="AG123" i="3"/>
  <c r="BA123" i="3" s="1"/>
  <c r="AH119" i="3"/>
  <c r="BB119" i="3" s="1"/>
  <c r="AG119" i="3"/>
  <c r="BA119" i="3" s="1"/>
  <c r="AG115" i="3"/>
  <c r="BA115" i="3" s="1"/>
  <c r="AH115" i="3"/>
  <c r="BB115" i="3" s="1"/>
  <c r="AH111" i="3"/>
  <c r="BB111" i="3" s="1"/>
  <c r="AG111" i="3"/>
  <c r="BA111" i="3" s="1"/>
  <c r="AH107" i="3"/>
  <c r="BB107" i="3" s="1"/>
  <c r="AG107" i="3"/>
  <c r="BA107" i="3" s="1"/>
  <c r="AH103" i="3"/>
  <c r="BB103" i="3" s="1"/>
  <c r="AG103" i="3"/>
  <c r="BA103" i="3" s="1"/>
  <c r="AG99" i="3"/>
  <c r="BA99" i="3" s="1"/>
  <c r="AH99" i="3"/>
  <c r="BB99" i="3" s="1"/>
  <c r="AG95" i="3"/>
  <c r="BA95" i="3" s="1"/>
  <c r="AH95" i="3"/>
  <c r="BB95" i="3" s="1"/>
  <c r="AH91" i="3"/>
  <c r="BB91" i="3" s="1"/>
  <c r="AG91" i="3"/>
  <c r="BA91" i="3" s="1"/>
  <c r="AH87" i="3"/>
  <c r="BB87" i="3" s="1"/>
  <c r="AG87" i="3"/>
  <c r="BA87" i="3" s="1"/>
  <c r="AH83" i="3"/>
  <c r="BB83" i="3" s="1"/>
  <c r="AG83" i="3"/>
  <c r="BA83" i="3" s="1"/>
  <c r="AH79" i="3"/>
  <c r="BB79" i="3" s="1"/>
  <c r="AG79" i="3"/>
  <c r="BA79" i="3" s="1"/>
  <c r="AH75" i="3"/>
  <c r="BB75" i="3" s="1"/>
  <c r="AG75" i="3"/>
  <c r="BA75" i="3" s="1"/>
  <c r="AH71" i="3"/>
  <c r="BB71" i="3" s="1"/>
  <c r="AG71" i="3"/>
  <c r="BA71" i="3" s="1"/>
  <c r="AH67" i="3"/>
  <c r="BB67" i="3" s="1"/>
  <c r="AG67" i="3"/>
  <c r="BA67" i="3" s="1"/>
  <c r="AH63" i="3"/>
  <c r="BB63" i="3" s="1"/>
  <c r="AG63" i="3"/>
  <c r="BA63" i="3" s="1"/>
  <c r="AH59" i="3"/>
  <c r="BB59" i="3" s="1"/>
  <c r="AG59" i="3"/>
  <c r="BA59" i="3" s="1"/>
  <c r="AH55" i="3"/>
  <c r="BB55" i="3" s="1"/>
  <c r="AG55" i="3"/>
  <c r="BA55" i="3" s="1"/>
  <c r="AH51" i="3"/>
  <c r="BB51" i="3" s="1"/>
  <c r="AG51" i="3"/>
  <c r="BA51" i="3" s="1"/>
  <c r="AH47" i="3"/>
  <c r="BB47" i="3" s="1"/>
  <c r="AG47" i="3"/>
  <c r="BA47" i="3" s="1"/>
  <c r="AH43" i="3"/>
  <c r="BB43" i="3" s="1"/>
  <c r="AG43" i="3"/>
  <c r="BA43" i="3" s="1"/>
  <c r="AH39" i="3"/>
  <c r="BB39" i="3" s="1"/>
  <c r="AG39" i="3"/>
  <c r="BA39" i="3" s="1"/>
  <c r="AH35" i="3"/>
  <c r="BB35" i="3" s="1"/>
  <c r="AG35" i="3"/>
  <c r="BA35" i="3" s="1"/>
  <c r="AH31" i="3"/>
  <c r="BB31" i="3" s="1"/>
  <c r="AG31" i="3"/>
  <c r="BA31" i="3" s="1"/>
  <c r="AH27" i="3"/>
  <c r="BB27" i="3" s="1"/>
  <c r="AG27" i="3"/>
  <c r="BA27" i="3" s="1"/>
  <c r="AH23" i="3"/>
  <c r="BB23" i="3" s="1"/>
  <c r="AG23" i="3"/>
  <c r="BA23" i="3" s="1"/>
  <c r="AH19" i="3"/>
  <c r="AG19" i="3"/>
  <c r="AH15" i="3"/>
  <c r="BB15" i="3" s="1"/>
  <c r="AG15" i="3"/>
  <c r="BA15" i="3" s="1"/>
  <c r="AH11" i="3"/>
  <c r="BB11" i="3" s="1"/>
  <c r="AG11" i="3"/>
  <c r="BA11" i="3" s="1"/>
  <c r="AH7" i="3"/>
  <c r="BB7" i="3" s="1"/>
  <c r="AG7" i="3"/>
  <c r="BA7" i="3" s="1"/>
  <c r="AH446" i="3"/>
  <c r="BB446" i="3" s="1"/>
  <c r="AG446" i="3"/>
  <c r="BA446" i="3" s="1"/>
  <c r="AH442" i="3"/>
  <c r="BB442" i="3" s="1"/>
  <c r="AG442" i="3"/>
  <c r="BA442" i="3" s="1"/>
  <c r="AH438" i="3"/>
  <c r="BB438" i="3" s="1"/>
  <c r="AG438" i="3"/>
  <c r="BA438" i="3" s="1"/>
  <c r="AH434" i="3"/>
  <c r="BB434" i="3" s="1"/>
  <c r="AG434" i="3"/>
  <c r="BA434" i="3" s="1"/>
  <c r="AH430" i="3"/>
  <c r="BB430" i="3" s="1"/>
  <c r="AG430" i="3"/>
  <c r="BA430" i="3" s="1"/>
  <c r="AH426" i="3"/>
  <c r="BB426" i="3" s="1"/>
  <c r="AG426" i="3"/>
  <c r="BA426" i="3" s="1"/>
  <c r="AH422" i="3"/>
  <c r="BB422" i="3" s="1"/>
  <c r="AG422" i="3"/>
  <c r="BA422" i="3" s="1"/>
  <c r="AH418" i="3"/>
  <c r="BB418" i="3" s="1"/>
  <c r="AG418" i="3"/>
  <c r="BA418" i="3" s="1"/>
  <c r="AH414" i="3"/>
  <c r="BB414" i="3" s="1"/>
  <c r="AG414" i="3"/>
  <c r="BA414" i="3" s="1"/>
  <c r="AH410" i="3"/>
  <c r="BB410" i="3" s="1"/>
  <c r="AG410" i="3"/>
  <c r="BA410" i="3" s="1"/>
  <c r="AH406" i="3"/>
  <c r="BB406" i="3" s="1"/>
  <c r="AG406" i="3"/>
  <c r="BA406" i="3" s="1"/>
  <c r="AH402" i="3"/>
  <c r="BB402" i="3" s="1"/>
  <c r="AG402" i="3"/>
  <c r="BA402" i="3" s="1"/>
  <c r="AH398" i="3"/>
  <c r="BB398" i="3" s="1"/>
  <c r="AG398" i="3"/>
  <c r="BA398" i="3" s="1"/>
  <c r="AH394" i="3"/>
  <c r="BB394" i="3" s="1"/>
  <c r="AG394" i="3"/>
  <c r="BA394" i="3" s="1"/>
  <c r="AH390" i="3"/>
  <c r="BB390" i="3" s="1"/>
  <c r="AG390" i="3"/>
  <c r="BA390" i="3" s="1"/>
  <c r="AH386" i="3"/>
  <c r="BB386" i="3" s="1"/>
  <c r="AG386" i="3"/>
  <c r="BA386" i="3" s="1"/>
  <c r="AH382" i="3"/>
  <c r="BB382" i="3" s="1"/>
  <c r="AG382" i="3"/>
  <c r="BA382" i="3" s="1"/>
  <c r="AH378" i="3"/>
  <c r="BB378" i="3" s="1"/>
  <c r="AG378" i="3"/>
  <c r="BA378" i="3" s="1"/>
  <c r="AH374" i="3"/>
  <c r="BB374" i="3" s="1"/>
  <c r="AG374" i="3"/>
  <c r="BA374" i="3" s="1"/>
  <c r="AH370" i="3"/>
  <c r="BB370" i="3" s="1"/>
  <c r="AG370" i="3"/>
  <c r="BA370" i="3" s="1"/>
  <c r="AH366" i="3"/>
  <c r="BB366" i="3" s="1"/>
  <c r="AG366" i="3"/>
  <c r="BA366" i="3" s="1"/>
  <c r="AH362" i="3"/>
  <c r="BB362" i="3" s="1"/>
  <c r="AG362" i="3"/>
  <c r="BA362" i="3" s="1"/>
  <c r="AH358" i="3"/>
  <c r="AH451" i="3" s="1"/>
  <c r="AG358" i="3"/>
  <c r="AG451" i="3" s="1"/>
  <c r="AH354" i="3"/>
  <c r="BB354" i="3" s="1"/>
  <c r="AG354" i="3"/>
  <c r="BA354" i="3" s="1"/>
  <c r="AH350" i="3"/>
  <c r="BB350" i="3" s="1"/>
  <c r="AG350" i="3"/>
  <c r="BA350" i="3" s="1"/>
  <c r="AH346" i="3"/>
  <c r="BB346" i="3" s="1"/>
  <c r="AG346" i="3"/>
  <c r="BA346" i="3" s="1"/>
  <c r="AH342" i="3"/>
  <c r="BB342" i="3" s="1"/>
  <c r="AG342" i="3"/>
  <c r="BA342" i="3" s="1"/>
  <c r="AH338" i="3"/>
  <c r="BB338" i="3" s="1"/>
  <c r="AG338" i="3"/>
  <c r="BA338" i="3" s="1"/>
  <c r="AH334" i="3"/>
  <c r="BB334" i="3" s="1"/>
  <c r="AG334" i="3"/>
  <c r="BA334" i="3" s="1"/>
  <c r="AH330" i="3"/>
  <c r="BB330" i="3" s="1"/>
  <c r="AG330" i="3"/>
  <c r="BA330" i="3" s="1"/>
  <c r="AH326" i="3"/>
  <c r="BB326" i="3" s="1"/>
  <c r="AG326" i="3"/>
  <c r="BA326" i="3" s="1"/>
  <c r="AH322" i="3"/>
  <c r="BB322" i="3" s="1"/>
  <c r="AG322" i="3"/>
  <c r="BA322" i="3" s="1"/>
  <c r="AH318" i="3"/>
  <c r="BB318" i="3" s="1"/>
  <c r="AG318" i="3"/>
  <c r="BA318" i="3" s="1"/>
  <c r="AH314" i="3"/>
  <c r="BB314" i="3" s="1"/>
  <c r="AG314" i="3"/>
  <c r="BA314" i="3" s="1"/>
  <c r="AH310" i="3"/>
  <c r="BB310" i="3" s="1"/>
  <c r="AG310" i="3"/>
  <c r="BA310" i="3" s="1"/>
  <c r="AH306" i="3"/>
  <c r="BB306" i="3" s="1"/>
  <c r="AG306" i="3"/>
  <c r="BA306" i="3" s="1"/>
  <c r="AH302" i="3"/>
  <c r="BB302" i="3" s="1"/>
  <c r="AG302" i="3"/>
  <c r="BA302" i="3" s="1"/>
  <c r="AH298" i="3"/>
  <c r="BB298" i="3" s="1"/>
  <c r="AG298" i="3"/>
  <c r="BA298" i="3" s="1"/>
  <c r="AH294" i="3"/>
  <c r="BB294" i="3" s="1"/>
  <c r="AG294" i="3"/>
  <c r="BA294" i="3" s="1"/>
  <c r="AH290" i="3"/>
  <c r="BB290" i="3" s="1"/>
  <c r="AG290" i="3"/>
  <c r="BA290" i="3" s="1"/>
  <c r="AH286" i="3"/>
  <c r="BB286" i="3" s="1"/>
  <c r="AG286" i="3"/>
  <c r="BA286" i="3" s="1"/>
  <c r="AH282" i="3"/>
  <c r="BB282" i="3" s="1"/>
  <c r="AG282" i="3"/>
  <c r="BA282" i="3" s="1"/>
  <c r="AH278" i="3"/>
  <c r="BB278" i="3" s="1"/>
  <c r="AG278" i="3"/>
  <c r="BA278" i="3" s="1"/>
  <c r="AH274" i="3"/>
  <c r="BB274" i="3" s="1"/>
  <c r="AG274" i="3"/>
  <c r="BA274" i="3" s="1"/>
  <c r="AH270" i="3"/>
  <c r="BB270" i="3" s="1"/>
  <c r="AG270" i="3"/>
  <c r="BA270" i="3" s="1"/>
  <c r="AH266" i="3"/>
  <c r="BB266" i="3" s="1"/>
  <c r="AG266" i="3"/>
  <c r="BA266" i="3" s="1"/>
  <c r="AH262" i="3"/>
  <c r="BB262" i="3" s="1"/>
  <c r="AG262" i="3"/>
  <c r="BA262" i="3" s="1"/>
  <c r="AH258" i="3"/>
  <c r="BB258" i="3" s="1"/>
  <c r="AG258" i="3"/>
  <c r="BA258" i="3" s="1"/>
  <c r="AH254" i="3"/>
  <c r="BB254" i="3" s="1"/>
  <c r="AG254" i="3"/>
  <c r="BA254" i="3" s="1"/>
  <c r="AH250" i="3"/>
  <c r="BB250" i="3" s="1"/>
  <c r="AG250" i="3"/>
  <c r="BA250" i="3" s="1"/>
  <c r="AH246" i="3"/>
  <c r="BB246" i="3" s="1"/>
  <c r="AG246" i="3"/>
  <c r="BA246" i="3" s="1"/>
  <c r="AH242" i="3"/>
  <c r="BB242" i="3" s="1"/>
  <c r="AG242" i="3"/>
  <c r="BA242" i="3" s="1"/>
  <c r="AG238" i="3"/>
  <c r="BA238" i="3" s="1"/>
  <c r="AH238" i="3"/>
  <c r="BB238" i="3" s="1"/>
  <c r="AG234" i="3"/>
  <c r="BA234" i="3" s="1"/>
  <c r="AH234" i="3"/>
  <c r="BB234" i="3" s="1"/>
  <c r="AH230" i="3"/>
  <c r="BB230" i="3" s="1"/>
  <c r="AG230" i="3"/>
  <c r="BA230" i="3" s="1"/>
  <c r="AH226" i="3"/>
  <c r="BB226" i="3" s="1"/>
  <c r="AG226" i="3"/>
  <c r="BA226" i="3" s="1"/>
  <c r="AG222" i="3"/>
  <c r="BA222" i="3" s="1"/>
  <c r="AH222" i="3"/>
  <c r="BB222" i="3" s="1"/>
  <c r="AH218" i="3"/>
  <c r="BB218" i="3" s="1"/>
  <c r="AG218" i="3"/>
  <c r="BA218" i="3" s="1"/>
  <c r="AH214" i="3"/>
  <c r="BB214" i="3" s="1"/>
  <c r="AG214" i="3"/>
  <c r="BA214" i="3" s="1"/>
  <c r="AH210" i="3"/>
  <c r="BB210" i="3" s="1"/>
  <c r="AG210" i="3"/>
  <c r="BA210" i="3" s="1"/>
  <c r="AG206" i="3"/>
  <c r="BA206" i="3" s="1"/>
  <c r="AH206" i="3"/>
  <c r="BB206" i="3" s="1"/>
  <c r="AG202" i="3"/>
  <c r="BA202" i="3" s="1"/>
  <c r="AH202" i="3"/>
  <c r="BB202" i="3" s="1"/>
  <c r="AH198" i="3"/>
  <c r="BB198" i="3" s="1"/>
  <c r="AG198" i="3"/>
  <c r="BA198" i="3" s="1"/>
  <c r="AH194" i="3"/>
  <c r="BB194" i="3" s="1"/>
  <c r="AG194" i="3"/>
  <c r="BA194" i="3" s="1"/>
  <c r="AG190" i="3"/>
  <c r="BA190" i="3" s="1"/>
  <c r="AH190" i="3"/>
  <c r="BB190" i="3" s="1"/>
  <c r="AH186" i="3"/>
  <c r="BB186" i="3" s="1"/>
  <c r="AG186" i="3"/>
  <c r="BA186" i="3" s="1"/>
  <c r="AH182" i="3"/>
  <c r="BB182" i="3" s="1"/>
  <c r="AG182" i="3"/>
  <c r="BA182" i="3" s="1"/>
  <c r="AH178" i="3"/>
  <c r="BB178" i="3" s="1"/>
  <c r="AG178" i="3"/>
  <c r="BA178" i="3" s="1"/>
  <c r="AG174" i="3"/>
  <c r="BA174" i="3" s="1"/>
  <c r="AH174" i="3"/>
  <c r="BB174" i="3" s="1"/>
  <c r="AG170" i="3"/>
  <c r="BA170" i="3" s="1"/>
  <c r="AH170" i="3"/>
  <c r="BB170" i="3" s="1"/>
  <c r="AH166" i="3"/>
  <c r="BB166" i="3" s="1"/>
  <c r="AG166" i="3"/>
  <c r="BA166" i="3" s="1"/>
  <c r="AH162" i="3"/>
  <c r="BB162" i="3" s="1"/>
  <c r="AG162" i="3"/>
  <c r="BA162" i="3" s="1"/>
  <c r="AG158" i="3"/>
  <c r="BA158" i="3" s="1"/>
  <c r="AH158" i="3"/>
  <c r="BB158" i="3" s="1"/>
  <c r="AH154" i="3"/>
  <c r="BB154" i="3" s="1"/>
  <c r="AG154" i="3"/>
  <c r="BA154" i="3" s="1"/>
  <c r="AH150" i="3"/>
  <c r="BB150" i="3" s="1"/>
  <c r="AG150" i="3"/>
  <c r="BA150" i="3" s="1"/>
  <c r="AH146" i="3"/>
  <c r="BB146" i="3" s="1"/>
  <c r="AG146" i="3"/>
  <c r="BA146" i="3" s="1"/>
  <c r="AG142" i="3"/>
  <c r="BA142" i="3" s="1"/>
  <c r="AH142" i="3"/>
  <c r="BB142" i="3" s="1"/>
  <c r="AG138" i="3"/>
  <c r="BA138" i="3" s="1"/>
  <c r="AH138" i="3"/>
  <c r="BB138" i="3" s="1"/>
  <c r="AH134" i="3"/>
  <c r="BB134" i="3" s="1"/>
  <c r="AG134" i="3"/>
  <c r="BA134" i="3" s="1"/>
  <c r="AH130" i="3"/>
  <c r="BB130" i="3" s="1"/>
  <c r="AG130" i="3"/>
  <c r="BA130" i="3" s="1"/>
  <c r="AG126" i="3"/>
  <c r="BA126" i="3" s="1"/>
  <c r="AH126" i="3"/>
  <c r="BB126" i="3" s="1"/>
  <c r="AH122" i="3"/>
  <c r="BB122" i="3" s="1"/>
  <c r="AG122" i="3"/>
  <c r="BA122" i="3" s="1"/>
  <c r="AH118" i="3"/>
  <c r="BB118" i="3" s="1"/>
  <c r="AG118" i="3"/>
  <c r="BA118" i="3" s="1"/>
  <c r="AH114" i="3"/>
  <c r="BB114" i="3" s="1"/>
  <c r="AG114" i="3"/>
  <c r="BA114" i="3" s="1"/>
  <c r="AG110" i="3"/>
  <c r="BA110" i="3" s="1"/>
  <c r="AH110" i="3"/>
  <c r="BB110" i="3" s="1"/>
  <c r="AG106" i="3"/>
  <c r="BA106" i="3" s="1"/>
  <c r="AH106" i="3"/>
  <c r="BB106" i="3" s="1"/>
  <c r="AH102" i="3"/>
  <c r="BB102" i="3" s="1"/>
  <c r="AG102" i="3"/>
  <c r="BA102" i="3" s="1"/>
  <c r="AH98" i="3"/>
  <c r="BB98" i="3" s="1"/>
  <c r="AG98" i="3"/>
  <c r="BA98" i="3" s="1"/>
  <c r="AG94" i="3"/>
  <c r="BA94" i="3" s="1"/>
  <c r="AH94" i="3"/>
  <c r="BB94" i="3" s="1"/>
  <c r="AH90" i="3"/>
  <c r="BB90" i="3" s="1"/>
  <c r="AG90" i="3"/>
  <c r="BA90" i="3" s="1"/>
  <c r="AH86" i="3"/>
  <c r="BB86" i="3" s="1"/>
  <c r="AG86" i="3"/>
  <c r="BA86" i="3" s="1"/>
  <c r="AH82" i="3"/>
  <c r="BB82" i="3" s="1"/>
  <c r="AG82" i="3"/>
  <c r="BA82" i="3" s="1"/>
  <c r="AH78" i="3"/>
  <c r="BB78" i="3" s="1"/>
  <c r="AG78" i="3"/>
  <c r="BA78" i="3" s="1"/>
  <c r="AH74" i="3"/>
  <c r="BB74" i="3" s="1"/>
  <c r="AG74" i="3"/>
  <c r="BA74" i="3" s="1"/>
  <c r="AH70" i="3"/>
  <c r="BB70" i="3" s="1"/>
  <c r="AG70" i="3"/>
  <c r="BA70" i="3" s="1"/>
  <c r="AH66" i="3"/>
  <c r="BB66" i="3" s="1"/>
  <c r="AG66" i="3"/>
  <c r="BA66" i="3" s="1"/>
  <c r="AG62" i="3"/>
  <c r="BA62" i="3" s="1"/>
  <c r="AH62" i="3"/>
  <c r="BB62" i="3" s="1"/>
  <c r="AH58" i="3"/>
  <c r="BB58" i="3" s="1"/>
  <c r="AG58" i="3"/>
  <c r="BA58" i="3" s="1"/>
  <c r="AH54" i="3"/>
  <c r="BB54" i="3" s="1"/>
  <c r="AG54" i="3"/>
  <c r="BA54" i="3" s="1"/>
  <c r="AH50" i="3"/>
  <c r="BB50" i="3" s="1"/>
  <c r="AG50" i="3"/>
  <c r="BA50" i="3" s="1"/>
  <c r="AH46" i="3"/>
  <c r="BB46" i="3" s="1"/>
  <c r="AG46" i="3"/>
  <c r="BA46" i="3" s="1"/>
  <c r="AG42" i="3"/>
  <c r="BA42" i="3" s="1"/>
  <c r="AH42" i="3"/>
  <c r="BB42" i="3" s="1"/>
  <c r="AH38" i="3"/>
  <c r="BB38" i="3" s="1"/>
  <c r="AG38" i="3"/>
  <c r="BA38" i="3" s="1"/>
  <c r="AH34" i="3"/>
  <c r="BB34" i="3" s="1"/>
  <c r="AG34" i="3"/>
  <c r="BA34" i="3" s="1"/>
  <c r="AG30" i="3"/>
  <c r="BA30" i="3" s="1"/>
  <c r="AH30" i="3"/>
  <c r="BB30" i="3" s="1"/>
  <c r="AH26" i="3"/>
  <c r="BB26" i="3" s="1"/>
  <c r="AG26" i="3"/>
  <c r="BA26" i="3" s="1"/>
  <c r="AH22" i="3"/>
  <c r="BB22" i="3" s="1"/>
  <c r="AG22" i="3"/>
  <c r="BA22" i="3" s="1"/>
  <c r="AH18" i="3"/>
  <c r="BB18" i="3" s="1"/>
  <c r="AG18" i="3"/>
  <c r="BA18" i="3" s="1"/>
  <c r="AH14" i="3"/>
  <c r="BB14" i="3" s="1"/>
  <c r="AG14" i="3"/>
  <c r="BA14" i="3" s="1"/>
  <c r="AG10" i="3"/>
  <c r="BA10" i="3" s="1"/>
  <c r="AH10" i="3"/>
  <c r="BB10" i="3" s="1"/>
  <c r="AH6" i="3"/>
  <c r="BB6" i="3" s="1"/>
  <c r="AG6" i="3"/>
  <c r="BA6" i="3" s="1"/>
  <c r="AH448" i="3"/>
  <c r="BB448" i="3" s="1"/>
  <c r="AG448" i="3"/>
  <c r="BA448" i="3" s="1"/>
  <c r="AH440" i="3"/>
  <c r="BB440" i="3" s="1"/>
  <c r="AG440" i="3"/>
  <c r="BA440" i="3" s="1"/>
  <c r="AG432" i="3"/>
  <c r="BA432" i="3" s="1"/>
  <c r="AH432" i="3"/>
  <c r="BB432" i="3" s="1"/>
  <c r="AH424" i="3"/>
  <c r="BB424" i="3" s="1"/>
  <c r="AG424" i="3"/>
  <c r="BA424" i="3" s="1"/>
  <c r="AH416" i="3"/>
  <c r="BB416" i="3" s="1"/>
  <c r="AG416" i="3"/>
  <c r="BA416" i="3" s="1"/>
  <c r="AH408" i="3"/>
  <c r="BB408" i="3" s="1"/>
  <c r="AG408" i="3"/>
  <c r="BA408" i="3" s="1"/>
  <c r="AG400" i="3"/>
  <c r="BA400" i="3" s="1"/>
  <c r="AH400" i="3"/>
  <c r="BB400" i="3" s="1"/>
  <c r="AH392" i="3"/>
  <c r="BB392" i="3" s="1"/>
  <c r="AG392" i="3"/>
  <c r="BA392" i="3" s="1"/>
  <c r="AH384" i="3"/>
  <c r="BB384" i="3" s="1"/>
  <c r="AG384" i="3"/>
  <c r="BA384" i="3" s="1"/>
  <c r="AH376" i="3"/>
  <c r="BB376" i="3" s="1"/>
  <c r="AG376" i="3"/>
  <c r="BA376" i="3" s="1"/>
  <c r="AG368" i="3"/>
  <c r="BA368" i="3" s="1"/>
  <c r="AH368" i="3"/>
  <c r="BB368" i="3" s="1"/>
  <c r="AH360" i="3"/>
  <c r="BB360" i="3" s="1"/>
  <c r="AG360" i="3"/>
  <c r="BA360" i="3" s="1"/>
  <c r="AH352" i="3"/>
  <c r="BB352" i="3" s="1"/>
  <c r="AG352" i="3"/>
  <c r="BA352" i="3" s="1"/>
  <c r="AH344" i="3"/>
  <c r="BB344" i="3" s="1"/>
  <c r="AG344" i="3"/>
  <c r="BA344" i="3" s="1"/>
  <c r="AG336" i="3"/>
  <c r="BA336" i="3" s="1"/>
  <c r="AH336" i="3"/>
  <c r="BB336" i="3" s="1"/>
  <c r="AH328" i="3"/>
  <c r="BB328" i="3" s="1"/>
  <c r="AG328" i="3"/>
  <c r="BA328" i="3" s="1"/>
  <c r="AH320" i="3"/>
  <c r="BB320" i="3" s="1"/>
  <c r="AG320" i="3"/>
  <c r="BA320" i="3" s="1"/>
  <c r="AH312" i="3"/>
  <c r="BB312" i="3" s="1"/>
  <c r="AG312" i="3"/>
  <c r="BA312" i="3" s="1"/>
  <c r="AG304" i="3"/>
  <c r="BA304" i="3" s="1"/>
  <c r="AH304" i="3"/>
  <c r="BB304" i="3" s="1"/>
  <c r="AH296" i="3"/>
  <c r="BB296" i="3" s="1"/>
  <c r="AG296" i="3"/>
  <c r="BA296" i="3" s="1"/>
  <c r="AH288" i="3"/>
  <c r="BB288" i="3" s="1"/>
  <c r="AG288" i="3"/>
  <c r="BA288" i="3" s="1"/>
  <c r="AH280" i="3"/>
  <c r="BB280" i="3" s="1"/>
  <c r="AG280" i="3"/>
  <c r="BA280" i="3" s="1"/>
  <c r="AG272" i="3"/>
  <c r="BA272" i="3" s="1"/>
  <c r="AH272" i="3"/>
  <c r="BB272" i="3" s="1"/>
  <c r="AG264" i="3"/>
  <c r="BA264" i="3" s="1"/>
  <c r="AH264" i="3"/>
  <c r="BB264" i="3" s="1"/>
  <c r="AG256" i="3"/>
  <c r="BA256" i="3" s="1"/>
  <c r="AH256" i="3"/>
  <c r="BB256" i="3" s="1"/>
  <c r="AG248" i="3"/>
  <c r="BA248" i="3" s="1"/>
  <c r="AH248" i="3"/>
  <c r="BB248" i="3" s="1"/>
  <c r="AH240" i="3"/>
  <c r="BB240" i="3" s="1"/>
  <c r="AG240" i="3"/>
  <c r="BA240" i="3" s="1"/>
  <c r="AH232" i="3"/>
  <c r="BB232" i="3" s="1"/>
  <c r="AG232" i="3"/>
  <c r="BA232" i="3" s="1"/>
  <c r="AH224" i="3"/>
  <c r="BB224" i="3" s="1"/>
  <c r="AG224" i="3"/>
  <c r="BA224" i="3" s="1"/>
  <c r="AH216" i="3"/>
  <c r="BB216" i="3" s="1"/>
  <c r="AG216" i="3"/>
  <c r="BA216" i="3" s="1"/>
  <c r="AH208" i="3"/>
  <c r="BB208" i="3" s="1"/>
  <c r="AG208" i="3"/>
  <c r="BA208" i="3" s="1"/>
  <c r="AH200" i="3"/>
  <c r="BB200" i="3" s="1"/>
  <c r="AG200" i="3"/>
  <c r="BA200" i="3" s="1"/>
  <c r="AH192" i="3"/>
  <c r="BB192" i="3" s="1"/>
  <c r="AG192" i="3"/>
  <c r="BA192" i="3" s="1"/>
  <c r="AH184" i="3"/>
  <c r="BB184" i="3" s="1"/>
  <c r="AG184" i="3"/>
  <c r="BA184" i="3" s="1"/>
  <c r="AH176" i="3"/>
  <c r="BB176" i="3" s="1"/>
  <c r="AG176" i="3"/>
  <c r="BA176" i="3" s="1"/>
  <c r="AH168" i="3"/>
  <c r="BB168" i="3" s="1"/>
  <c r="AG168" i="3"/>
  <c r="BA168" i="3" s="1"/>
  <c r="AH160" i="3"/>
  <c r="BB160" i="3" s="1"/>
  <c r="AG160" i="3"/>
  <c r="BA160" i="3" s="1"/>
  <c r="AH152" i="3"/>
  <c r="BB152" i="3" s="1"/>
  <c r="AG152" i="3"/>
  <c r="BA152" i="3" s="1"/>
  <c r="AH144" i="3"/>
  <c r="BB144" i="3" s="1"/>
  <c r="AG144" i="3"/>
  <c r="BA144" i="3" s="1"/>
  <c r="AH136" i="3"/>
  <c r="BB136" i="3" s="1"/>
  <c r="AG136" i="3"/>
  <c r="BA136" i="3" s="1"/>
  <c r="AH128" i="3"/>
  <c r="BB128" i="3" s="1"/>
  <c r="AG128" i="3"/>
  <c r="BA128" i="3" s="1"/>
  <c r="AH120" i="3"/>
  <c r="BB120" i="3" s="1"/>
  <c r="AG120" i="3"/>
  <c r="BA120" i="3" s="1"/>
  <c r="AH112" i="3"/>
  <c r="BB112" i="3" s="1"/>
  <c r="AG112" i="3"/>
  <c r="BA112" i="3" s="1"/>
  <c r="AH104" i="3"/>
  <c r="BB104" i="3" s="1"/>
  <c r="AG104" i="3"/>
  <c r="BA104" i="3" s="1"/>
  <c r="AH96" i="3"/>
  <c r="BB96" i="3" s="1"/>
  <c r="AG96" i="3"/>
  <c r="BA96" i="3" s="1"/>
  <c r="AH88" i="3"/>
  <c r="BB88" i="3" s="1"/>
  <c r="AG88" i="3"/>
  <c r="BA88" i="3" s="1"/>
  <c r="AH80" i="3"/>
  <c r="BB80" i="3" s="1"/>
  <c r="AG80" i="3"/>
  <c r="BA80" i="3" s="1"/>
  <c r="AH72" i="3"/>
  <c r="BB72" i="3" s="1"/>
  <c r="AG72" i="3"/>
  <c r="BA72" i="3" s="1"/>
  <c r="AH64" i="3"/>
  <c r="BB64" i="3" s="1"/>
  <c r="AG64" i="3"/>
  <c r="BA64" i="3" s="1"/>
  <c r="AH56" i="3"/>
  <c r="BB56" i="3" s="1"/>
  <c r="AG56" i="3"/>
  <c r="BA56" i="3" s="1"/>
  <c r="AH48" i="3"/>
  <c r="BB48" i="3" s="1"/>
  <c r="AG48" i="3"/>
  <c r="BA48" i="3" s="1"/>
  <c r="AH28" i="3"/>
  <c r="BB28" i="3" s="1"/>
  <c r="AG28" i="3"/>
  <c r="BA28" i="3" s="1"/>
  <c r="AH439" i="3"/>
  <c r="BB439" i="3" s="1"/>
  <c r="AG439" i="3"/>
  <c r="BA439" i="3" s="1"/>
  <c r="AH431" i="3"/>
  <c r="BB431" i="3" s="1"/>
  <c r="AG431" i="3"/>
  <c r="BA431" i="3" s="1"/>
  <c r="AH427" i="3"/>
  <c r="BB427" i="3" s="1"/>
  <c r="AG427" i="3"/>
  <c r="BA427" i="3" s="1"/>
  <c r="AH419" i="3"/>
  <c r="BB419" i="3" s="1"/>
  <c r="AG419" i="3"/>
  <c r="BA419" i="3" s="1"/>
  <c r="AH411" i="3"/>
  <c r="BB411" i="3" s="1"/>
  <c r="AG411" i="3"/>
  <c r="BA411" i="3" s="1"/>
  <c r="AH403" i="3"/>
  <c r="BB403" i="3" s="1"/>
  <c r="AG403" i="3"/>
  <c r="BA403" i="3" s="1"/>
  <c r="AH395" i="3"/>
  <c r="BB395" i="3" s="1"/>
  <c r="AG395" i="3"/>
  <c r="BA395" i="3" s="1"/>
  <c r="AH387" i="3"/>
  <c r="BB387" i="3" s="1"/>
  <c r="AG387" i="3"/>
  <c r="BA387" i="3" s="1"/>
  <c r="AH379" i="3"/>
  <c r="BB379" i="3" s="1"/>
  <c r="AG379" i="3"/>
  <c r="BA379" i="3" s="1"/>
  <c r="AH371" i="3"/>
  <c r="BB371" i="3" s="1"/>
  <c r="AG371" i="3"/>
  <c r="BA371" i="3" s="1"/>
  <c r="AH359" i="3"/>
  <c r="AG359" i="3"/>
  <c r="AH351" i="3"/>
  <c r="BB351" i="3" s="1"/>
  <c r="AG351" i="3"/>
  <c r="BA351" i="3" s="1"/>
  <c r="AH343" i="3"/>
  <c r="BB343" i="3" s="1"/>
  <c r="AG343" i="3"/>
  <c r="BA343" i="3" s="1"/>
  <c r="AH335" i="3"/>
  <c r="BB335" i="3" s="1"/>
  <c r="AG335" i="3"/>
  <c r="BA335" i="3" s="1"/>
  <c r="AH327" i="3"/>
  <c r="BB327" i="3" s="1"/>
  <c r="AG327" i="3"/>
  <c r="BA327" i="3" s="1"/>
  <c r="AH319" i="3"/>
  <c r="BB319" i="3" s="1"/>
  <c r="AG319" i="3"/>
  <c r="BA319" i="3" s="1"/>
  <c r="AH307" i="3"/>
  <c r="BB307" i="3" s="1"/>
  <c r="AG307" i="3"/>
  <c r="BA307" i="3" s="1"/>
  <c r="AH287" i="3"/>
  <c r="BB287" i="3" s="1"/>
  <c r="AG287" i="3"/>
  <c r="BA287" i="3" s="1"/>
  <c r="AH231" i="3"/>
  <c r="BB231" i="3" s="1"/>
  <c r="AG231" i="3"/>
  <c r="BA231" i="3" s="1"/>
  <c r="AG5" i="3"/>
  <c r="AH5" i="3"/>
  <c r="AG445" i="3"/>
  <c r="BA445" i="3" s="1"/>
  <c r="AH445" i="3"/>
  <c r="BB445" i="3" s="1"/>
  <c r="AH441" i="3"/>
  <c r="BB441" i="3" s="1"/>
  <c r="AG441" i="3"/>
  <c r="BA441" i="3" s="1"/>
  <c r="AG437" i="3"/>
  <c r="BA437" i="3" s="1"/>
  <c r="AH437" i="3"/>
  <c r="BB437" i="3" s="1"/>
  <c r="AH433" i="3"/>
  <c r="BB433" i="3" s="1"/>
  <c r="AG433" i="3"/>
  <c r="BA433" i="3" s="1"/>
  <c r="AG429" i="3"/>
  <c r="BA429" i="3" s="1"/>
  <c r="AH429" i="3"/>
  <c r="BB429" i="3" s="1"/>
  <c r="AH425" i="3"/>
  <c r="BB425" i="3" s="1"/>
  <c r="AG425" i="3"/>
  <c r="BA425" i="3" s="1"/>
  <c r="AG421" i="3"/>
  <c r="BA421" i="3" s="1"/>
  <c r="AH421" i="3"/>
  <c r="BB421" i="3" s="1"/>
  <c r="AH417" i="3"/>
  <c r="BB417" i="3" s="1"/>
  <c r="AG417" i="3"/>
  <c r="BA417" i="3" s="1"/>
  <c r="AG413" i="3"/>
  <c r="BA413" i="3" s="1"/>
  <c r="AH413" i="3"/>
  <c r="BB413" i="3" s="1"/>
  <c r="AH409" i="3"/>
  <c r="BB409" i="3" s="1"/>
  <c r="AG409" i="3"/>
  <c r="BA409" i="3" s="1"/>
  <c r="AG405" i="3"/>
  <c r="BA405" i="3" s="1"/>
  <c r="AH405" i="3"/>
  <c r="BB405" i="3" s="1"/>
  <c r="AH401" i="3"/>
  <c r="BB401" i="3" s="1"/>
  <c r="AG401" i="3"/>
  <c r="BA401" i="3" s="1"/>
  <c r="AG397" i="3"/>
  <c r="BA397" i="3" s="1"/>
  <c r="AH397" i="3"/>
  <c r="BB397" i="3" s="1"/>
  <c r="AH393" i="3"/>
  <c r="BB393" i="3" s="1"/>
  <c r="AG393" i="3"/>
  <c r="BA393" i="3" s="1"/>
  <c r="AG389" i="3"/>
  <c r="AH389" i="3"/>
  <c r="AH385" i="3"/>
  <c r="BB385" i="3" s="1"/>
  <c r="AG385" i="3"/>
  <c r="BA385" i="3" s="1"/>
  <c r="AG381" i="3"/>
  <c r="BA381" i="3" s="1"/>
  <c r="AH381" i="3"/>
  <c r="BB381" i="3" s="1"/>
  <c r="AH377" i="3"/>
  <c r="BB377" i="3" s="1"/>
  <c r="AG377" i="3"/>
  <c r="BA377" i="3" s="1"/>
  <c r="AG373" i="3"/>
  <c r="BA373" i="3" s="1"/>
  <c r="AH373" i="3"/>
  <c r="BB373" i="3" s="1"/>
  <c r="AH369" i="3"/>
  <c r="BB369" i="3" s="1"/>
  <c r="AG369" i="3"/>
  <c r="BA369" i="3" s="1"/>
  <c r="AG365" i="3"/>
  <c r="BA365" i="3" s="1"/>
  <c r="AH365" i="3"/>
  <c r="BB365" i="3" s="1"/>
  <c r="AH361" i="3"/>
  <c r="BB361" i="3" s="1"/>
  <c r="AG361" i="3"/>
  <c r="BA361" i="3" s="1"/>
  <c r="AG357" i="3"/>
  <c r="BA357" i="3" s="1"/>
  <c r="AH357" i="3"/>
  <c r="BB357" i="3" s="1"/>
  <c r="AH353" i="3"/>
  <c r="BB353" i="3" s="1"/>
  <c r="AG353" i="3"/>
  <c r="BA353" i="3" s="1"/>
  <c r="AG349" i="3"/>
  <c r="BA349" i="3" s="1"/>
  <c r="AH349" i="3"/>
  <c r="BB349" i="3" s="1"/>
  <c r="AH345" i="3"/>
  <c r="BB345" i="3" s="1"/>
  <c r="AG345" i="3"/>
  <c r="BA345" i="3" s="1"/>
  <c r="AG341" i="3"/>
  <c r="BA341" i="3" s="1"/>
  <c r="AH341" i="3"/>
  <c r="BB341" i="3" s="1"/>
  <c r="AH337" i="3"/>
  <c r="BB337" i="3" s="1"/>
  <c r="AG337" i="3"/>
  <c r="BA337" i="3" s="1"/>
  <c r="AG333" i="3"/>
  <c r="BA333" i="3" s="1"/>
  <c r="AH333" i="3"/>
  <c r="BB333" i="3" s="1"/>
  <c r="AH329" i="3"/>
  <c r="BB329" i="3" s="1"/>
  <c r="AG329" i="3"/>
  <c r="BA329" i="3" s="1"/>
  <c r="AG325" i="3"/>
  <c r="AH325" i="3"/>
  <c r="AH321" i="3"/>
  <c r="BB321" i="3" s="1"/>
  <c r="AG321" i="3"/>
  <c r="BA321" i="3" s="1"/>
  <c r="AG317" i="3"/>
  <c r="BA317" i="3" s="1"/>
  <c r="AH317" i="3"/>
  <c r="BB317" i="3" s="1"/>
  <c r="AH313" i="3"/>
  <c r="BB313" i="3" s="1"/>
  <c r="AG313" i="3"/>
  <c r="BA313" i="3" s="1"/>
  <c r="AG309" i="3"/>
  <c r="BA309" i="3" s="1"/>
  <c r="AH309" i="3"/>
  <c r="BB309" i="3" s="1"/>
  <c r="AH305" i="3"/>
  <c r="BB305" i="3" s="1"/>
  <c r="AG305" i="3"/>
  <c r="BA305" i="3" s="1"/>
  <c r="AG301" i="3"/>
  <c r="BA301" i="3" s="1"/>
  <c r="AH301" i="3"/>
  <c r="BB301" i="3" s="1"/>
  <c r="AH297" i="3"/>
  <c r="BB297" i="3" s="1"/>
  <c r="AG297" i="3"/>
  <c r="BA297" i="3" s="1"/>
  <c r="AG293" i="3"/>
  <c r="BA293" i="3" s="1"/>
  <c r="AH293" i="3"/>
  <c r="BB293" i="3" s="1"/>
  <c r="AH289" i="3"/>
  <c r="AG289" i="3"/>
  <c r="AG285" i="3"/>
  <c r="BA285" i="3" s="1"/>
  <c r="AH285" i="3"/>
  <c r="BB285" i="3" s="1"/>
  <c r="AH281" i="3"/>
  <c r="BB281" i="3" s="1"/>
  <c r="AG281" i="3"/>
  <c r="BA281" i="3" s="1"/>
  <c r="AG277" i="3"/>
  <c r="BA277" i="3" s="1"/>
  <c r="AH277" i="3"/>
  <c r="BB277" i="3" s="1"/>
  <c r="AH273" i="3"/>
  <c r="BB273" i="3" s="1"/>
  <c r="AG273" i="3"/>
  <c r="BA273" i="3" s="1"/>
  <c r="AG269" i="3"/>
  <c r="BA269" i="3" s="1"/>
  <c r="AH269" i="3"/>
  <c r="BB269" i="3" s="1"/>
  <c r="AH265" i="3"/>
  <c r="BB265" i="3" s="1"/>
  <c r="AG265" i="3"/>
  <c r="BA265" i="3" s="1"/>
  <c r="AG261" i="3"/>
  <c r="BA261" i="3" s="1"/>
  <c r="AH261" i="3"/>
  <c r="BB261" i="3" s="1"/>
  <c r="AH257" i="3"/>
  <c r="BB257" i="3" s="1"/>
  <c r="AG257" i="3"/>
  <c r="BA257" i="3" s="1"/>
  <c r="AG253" i="3"/>
  <c r="BA253" i="3" s="1"/>
  <c r="AH253" i="3"/>
  <c r="BB253" i="3" s="1"/>
  <c r="AH249" i="3"/>
  <c r="BB249" i="3" s="1"/>
  <c r="AG249" i="3"/>
  <c r="BA249" i="3" s="1"/>
  <c r="AG245" i="3"/>
  <c r="BA245" i="3" s="1"/>
  <c r="AH245" i="3"/>
  <c r="BB245" i="3" s="1"/>
  <c r="AH241" i="3"/>
  <c r="BB241" i="3" s="1"/>
  <c r="AG241" i="3"/>
  <c r="BA241" i="3" s="1"/>
  <c r="AH237" i="3"/>
  <c r="BB237" i="3" s="1"/>
  <c r="AG237" i="3"/>
  <c r="BA237" i="3" s="1"/>
  <c r="AG233" i="3"/>
  <c r="BA233" i="3" s="1"/>
  <c r="AH233" i="3"/>
  <c r="BB233" i="3" s="1"/>
  <c r="AH229" i="3"/>
  <c r="BB229" i="3" s="1"/>
  <c r="AG229" i="3"/>
  <c r="BA229" i="3" s="1"/>
  <c r="AH225" i="3"/>
  <c r="BB225" i="3" s="1"/>
  <c r="AG225" i="3"/>
  <c r="BA225" i="3" s="1"/>
  <c r="AH221" i="3"/>
  <c r="BB221" i="3" s="1"/>
  <c r="AG221" i="3"/>
  <c r="BA221" i="3" s="1"/>
  <c r="AG217" i="3"/>
  <c r="BA217" i="3" s="1"/>
  <c r="AH217" i="3"/>
  <c r="BB217" i="3" s="1"/>
  <c r="AG213" i="3"/>
  <c r="BA213" i="3" s="1"/>
  <c r="AH213" i="3"/>
  <c r="BB213" i="3" s="1"/>
  <c r="AH209" i="3"/>
  <c r="BB209" i="3" s="1"/>
  <c r="AG209" i="3"/>
  <c r="BA209" i="3" s="1"/>
  <c r="AH205" i="3"/>
  <c r="BB205" i="3" s="1"/>
  <c r="AG205" i="3"/>
  <c r="BA205" i="3" s="1"/>
  <c r="AG201" i="3"/>
  <c r="BA201" i="3" s="1"/>
  <c r="AH201" i="3"/>
  <c r="BB201" i="3" s="1"/>
  <c r="AH197" i="3"/>
  <c r="BB197" i="3" s="1"/>
  <c r="AG197" i="3"/>
  <c r="BA197" i="3" s="1"/>
  <c r="AH193" i="3"/>
  <c r="BB193" i="3" s="1"/>
  <c r="AG193" i="3"/>
  <c r="BA193" i="3" s="1"/>
  <c r="AH189" i="3"/>
  <c r="BB189" i="3" s="1"/>
  <c r="AG189" i="3"/>
  <c r="BA189" i="3" s="1"/>
  <c r="AG185" i="3"/>
  <c r="BA185" i="3" s="1"/>
  <c r="AH185" i="3"/>
  <c r="BB185" i="3" s="1"/>
  <c r="AG181" i="3"/>
  <c r="BA181" i="3" s="1"/>
  <c r="AH181" i="3"/>
  <c r="BB181" i="3" s="1"/>
  <c r="AH177" i="3"/>
  <c r="BB177" i="3" s="1"/>
  <c r="AG177" i="3"/>
  <c r="BA177" i="3" s="1"/>
  <c r="AH173" i="3"/>
  <c r="BB173" i="3" s="1"/>
  <c r="AG173" i="3"/>
  <c r="BA173" i="3" s="1"/>
  <c r="AG169" i="3"/>
  <c r="BA169" i="3" s="1"/>
  <c r="AH169" i="3"/>
  <c r="BB169" i="3" s="1"/>
  <c r="AH165" i="3"/>
  <c r="BB165" i="3" s="1"/>
  <c r="AG165" i="3"/>
  <c r="BA165" i="3" s="1"/>
  <c r="AH161" i="3"/>
  <c r="BB161" i="3" s="1"/>
  <c r="AG161" i="3"/>
  <c r="BA161" i="3" s="1"/>
  <c r="AH157" i="3"/>
  <c r="BB157" i="3" s="1"/>
  <c r="AG157" i="3"/>
  <c r="BA157" i="3" s="1"/>
  <c r="AG153" i="3"/>
  <c r="BA153" i="3" s="1"/>
  <c r="AH153" i="3"/>
  <c r="BB153" i="3" s="1"/>
  <c r="AG149" i="3"/>
  <c r="BA149" i="3" s="1"/>
  <c r="AH149" i="3"/>
  <c r="BB149" i="3" s="1"/>
  <c r="AH145" i="3"/>
  <c r="BB145" i="3" s="1"/>
  <c r="AG145" i="3"/>
  <c r="BA145" i="3" s="1"/>
  <c r="AH141" i="3"/>
  <c r="BB141" i="3" s="1"/>
  <c r="AG141" i="3"/>
  <c r="BA141" i="3" s="1"/>
  <c r="AG137" i="3"/>
  <c r="BA137" i="3" s="1"/>
  <c r="AH137" i="3"/>
  <c r="BB137" i="3" s="1"/>
  <c r="AH133" i="3"/>
  <c r="BB133" i="3" s="1"/>
  <c r="AG133" i="3"/>
  <c r="BA133" i="3" s="1"/>
  <c r="AH129" i="3"/>
  <c r="BB129" i="3" s="1"/>
  <c r="AG129" i="3"/>
  <c r="BA129" i="3" s="1"/>
  <c r="AH125" i="3"/>
  <c r="BB125" i="3" s="1"/>
  <c r="AG125" i="3"/>
  <c r="BA125" i="3" s="1"/>
  <c r="AG121" i="3"/>
  <c r="BA121" i="3" s="1"/>
  <c r="AH121" i="3"/>
  <c r="BB121" i="3" s="1"/>
  <c r="AG117" i="3"/>
  <c r="BA117" i="3" s="1"/>
  <c r="AH117" i="3"/>
  <c r="BB117" i="3" s="1"/>
  <c r="AH113" i="3"/>
  <c r="BB113" i="3" s="1"/>
  <c r="AG113" i="3"/>
  <c r="BA113" i="3" s="1"/>
  <c r="AH109" i="3"/>
  <c r="BB109" i="3" s="1"/>
  <c r="AG109" i="3"/>
  <c r="BA109" i="3" s="1"/>
  <c r="AG105" i="3"/>
  <c r="BA105" i="3" s="1"/>
  <c r="AH105" i="3"/>
  <c r="BB105" i="3" s="1"/>
  <c r="AH101" i="3"/>
  <c r="BB101" i="3" s="1"/>
  <c r="AG101" i="3"/>
  <c r="BA101" i="3" s="1"/>
  <c r="AH97" i="3"/>
  <c r="BB97" i="3" s="1"/>
  <c r="AG97" i="3"/>
  <c r="BA97" i="3" s="1"/>
  <c r="AH93" i="3"/>
  <c r="BB93" i="3" s="1"/>
  <c r="AG93" i="3"/>
  <c r="BA93" i="3" s="1"/>
  <c r="AG89" i="3"/>
  <c r="BA89" i="3" s="1"/>
  <c r="AH89" i="3"/>
  <c r="BB89" i="3" s="1"/>
  <c r="AH85" i="3"/>
  <c r="BB85" i="3" s="1"/>
  <c r="AG85" i="3"/>
  <c r="BA85" i="3" s="1"/>
  <c r="AH81" i="3"/>
  <c r="BB81" i="3" s="1"/>
  <c r="AG81" i="3"/>
  <c r="BA81" i="3" s="1"/>
  <c r="AH77" i="3"/>
  <c r="BB77" i="3" s="1"/>
  <c r="AG77" i="3"/>
  <c r="BA77" i="3" s="1"/>
  <c r="AG73" i="3"/>
  <c r="BA73" i="3" s="1"/>
  <c r="AH73" i="3"/>
  <c r="BB73" i="3" s="1"/>
  <c r="AH69" i="3"/>
  <c r="BB69" i="3" s="1"/>
  <c r="AG69" i="3"/>
  <c r="BA69" i="3" s="1"/>
  <c r="AH65" i="3"/>
  <c r="BB65" i="3" s="1"/>
  <c r="AG65" i="3"/>
  <c r="BA65" i="3" s="1"/>
  <c r="AH61" i="3"/>
  <c r="BB61" i="3" s="1"/>
  <c r="AG61" i="3"/>
  <c r="BA61" i="3" s="1"/>
  <c r="AH57" i="3"/>
  <c r="BB57" i="3" s="1"/>
  <c r="AG57" i="3"/>
  <c r="BA57" i="3" s="1"/>
  <c r="AH53" i="3"/>
  <c r="BB53" i="3" s="1"/>
  <c r="AG53" i="3"/>
  <c r="BA53" i="3" s="1"/>
  <c r="AH49" i="3"/>
  <c r="BB49" i="3" s="1"/>
  <c r="AG49" i="3"/>
  <c r="BA49" i="3" s="1"/>
  <c r="AH45" i="3"/>
  <c r="BB45" i="3" s="1"/>
  <c r="AG45" i="3"/>
  <c r="BA45" i="3" s="1"/>
  <c r="AH41" i="3"/>
  <c r="BB41" i="3" s="1"/>
  <c r="AG41" i="3"/>
  <c r="BA41" i="3" s="1"/>
  <c r="AH37" i="3"/>
  <c r="BB37" i="3" s="1"/>
  <c r="AG37" i="3"/>
  <c r="BA37" i="3" s="1"/>
  <c r="AH33" i="3"/>
  <c r="BB33" i="3" s="1"/>
  <c r="AG33" i="3"/>
  <c r="BA33" i="3" s="1"/>
  <c r="AH29" i="3"/>
  <c r="BB29" i="3" s="1"/>
  <c r="AG29" i="3"/>
  <c r="BA29" i="3" s="1"/>
  <c r="AH25" i="3"/>
  <c r="BB25" i="3" s="1"/>
  <c r="AG25" i="3"/>
  <c r="BA25" i="3" s="1"/>
  <c r="AH21" i="3"/>
  <c r="BB21" i="3" s="1"/>
  <c r="AG21" i="3"/>
  <c r="BA21" i="3" s="1"/>
  <c r="AH17" i="3"/>
  <c r="BB17" i="3" s="1"/>
  <c r="AG17" i="3"/>
  <c r="BA17" i="3" s="1"/>
  <c r="AH13" i="3"/>
  <c r="BB13" i="3" s="1"/>
  <c r="AG13" i="3"/>
  <c r="BA13" i="3" s="1"/>
  <c r="AH9" i="3"/>
  <c r="BB9" i="3" s="1"/>
  <c r="AG9" i="3"/>
  <c r="BA9" i="3" s="1"/>
  <c r="N449" i="3"/>
  <c r="E7" i="8" s="1"/>
  <c r="J449" i="3"/>
  <c r="E6" i="8" s="1"/>
  <c r="S449" i="3"/>
  <c r="E9" i="8" s="1"/>
  <c r="AB449" i="3"/>
  <c r="V449" i="3"/>
  <c r="E10" i="8" s="1"/>
  <c r="F449" i="3"/>
  <c r="E4" i="8" s="1"/>
  <c r="AG457" i="3" l="1"/>
  <c r="AH452" i="3"/>
  <c r="AG453" i="3"/>
  <c r="AH454" i="3"/>
  <c r="AH455" i="3"/>
  <c r="AG456" i="3"/>
  <c r="AG450" i="3"/>
  <c r="AG458" i="3"/>
  <c r="AH457" i="3"/>
  <c r="AH456" i="3"/>
  <c r="AH450" i="3"/>
  <c r="AH458" i="3"/>
  <c r="AG452" i="3"/>
  <c r="AH453" i="3"/>
  <c r="AG454" i="3"/>
  <c r="AG455" i="3"/>
  <c r="BA14" i="2"/>
  <c r="AH14" i="2"/>
  <c r="BB14" i="2" s="1"/>
  <c r="BA46" i="2"/>
  <c r="AH46" i="2"/>
  <c r="BB46" i="2" s="1"/>
  <c r="BA78" i="2"/>
  <c r="AH78" i="2"/>
  <c r="BB78" i="2" s="1"/>
  <c r="BA110" i="2"/>
  <c r="AH110" i="2"/>
  <c r="BB110" i="2" s="1"/>
  <c r="BA142" i="2"/>
  <c r="AH142" i="2"/>
  <c r="BB142" i="2" s="1"/>
  <c r="BA174" i="2"/>
  <c r="AH174" i="2"/>
  <c r="BB174" i="2" s="1"/>
  <c r="BA206" i="2"/>
  <c r="AH206" i="2"/>
  <c r="BB206" i="2" s="1"/>
  <c r="BA238" i="2"/>
  <c r="AH238" i="2"/>
  <c r="BB238" i="2" s="1"/>
  <c r="BA270" i="2"/>
  <c r="AH270" i="2"/>
  <c r="BB270" i="2" s="1"/>
  <c r="BA286" i="2"/>
  <c r="AH286" i="2"/>
  <c r="BB286" i="2" s="1"/>
  <c r="BA318" i="2"/>
  <c r="AH318" i="2"/>
  <c r="BB318" i="2" s="1"/>
  <c r="BA350" i="2"/>
  <c r="AH350" i="2"/>
  <c r="BB350" i="2" s="1"/>
  <c r="BA382" i="2"/>
  <c r="AH382" i="2"/>
  <c r="BB382" i="2" s="1"/>
  <c r="BA414" i="2"/>
  <c r="AH414" i="2"/>
  <c r="BB414" i="2" s="1"/>
  <c r="BA446" i="2"/>
  <c r="AH446" i="2"/>
  <c r="BB446" i="2" s="1"/>
  <c r="BA143" i="2"/>
  <c r="AH143" i="2"/>
  <c r="BB143" i="2" s="1"/>
  <c r="BA187" i="2"/>
  <c r="AH187" i="2"/>
  <c r="BB187" i="2" s="1"/>
  <c r="BA235" i="2"/>
  <c r="AH235" i="2"/>
  <c r="BB235" i="2" s="1"/>
  <c r="BA307" i="2"/>
  <c r="AH307" i="2"/>
  <c r="BB307" i="2" s="1"/>
  <c r="BA355" i="2"/>
  <c r="AH355" i="2"/>
  <c r="BB355" i="2" s="1"/>
  <c r="BA399" i="2"/>
  <c r="AH399" i="2"/>
  <c r="BB399" i="2" s="1"/>
  <c r="BA419" i="2"/>
  <c r="AH419" i="2"/>
  <c r="BB419" i="2" s="1"/>
  <c r="BA16" i="2"/>
  <c r="AH16" i="2"/>
  <c r="BB16" i="2" s="1"/>
  <c r="BA48" i="2"/>
  <c r="AH48" i="2"/>
  <c r="BB48" i="2" s="1"/>
  <c r="BA80" i="2"/>
  <c r="AH80" i="2"/>
  <c r="BB80" i="2" s="1"/>
  <c r="BA112" i="2"/>
  <c r="AH112" i="2"/>
  <c r="BB112" i="2" s="1"/>
  <c r="BA160" i="2"/>
  <c r="AH160" i="2"/>
  <c r="BB160" i="2" s="1"/>
  <c r="BA192" i="2"/>
  <c r="AH192" i="2"/>
  <c r="BB192" i="2" s="1"/>
  <c r="BA224" i="2"/>
  <c r="AH224" i="2"/>
  <c r="BB224" i="2" s="1"/>
  <c r="BA256" i="2"/>
  <c r="AH256" i="2"/>
  <c r="BB256" i="2" s="1"/>
  <c r="BA288" i="2"/>
  <c r="AH288" i="2"/>
  <c r="BB288" i="2" s="1"/>
  <c r="BA320" i="2"/>
  <c r="AH320" i="2"/>
  <c r="BB320" i="2" s="1"/>
  <c r="BA352" i="2"/>
  <c r="AH352" i="2"/>
  <c r="BB352" i="2" s="1"/>
  <c r="BA384" i="2"/>
  <c r="AH384" i="2"/>
  <c r="BB384" i="2" s="1"/>
  <c r="BA420" i="2"/>
  <c r="AH420" i="2"/>
  <c r="BB420" i="2" s="1"/>
  <c r="BA9" i="2"/>
  <c r="AH9" i="2"/>
  <c r="BB9" i="2" s="1"/>
  <c r="BA41" i="2"/>
  <c r="AH41" i="2"/>
  <c r="BB41" i="2" s="1"/>
  <c r="BA73" i="2"/>
  <c r="AH73" i="2"/>
  <c r="BB73" i="2" s="1"/>
  <c r="BA109" i="2"/>
  <c r="AH109" i="2"/>
  <c r="BB109" i="2" s="1"/>
  <c r="BA145" i="2"/>
  <c r="AH145" i="2"/>
  <c r="BB145" i="2" s="1"/>
  <c r="BA165" i="2"/>
  <c r="AH165" i="2"/>
  <c r="BB165" i="2" s="1"/>
  <c r="BA213" i="2"/>
  <c r="AH213" i="2"/>
  <c r="BB213" i="2" s="1"/>
  <c r="BA265" i="2"/>
  <c r="AH265" i="2"/>
  <c r="BB265" i="2" s="1"/>
  <c r="BA345" i="2"/>
  <c r="AH345" i="2"/>
  <c r="BB345" i="2" s="1"/>
  <c r="BA397" i="2"/>
  <c r="AH397" i="2"/>
  <c r="BB397" i="2" s="1"/>
  <c r="BA5" i="2"/>
  <c r="AG453" i="2"/>
  <c r="AG449" i="2"/>
  <c r="AH5" i="2"/>
  <c r="BA35" i="2"/>
  <c r="AH35" i="2"/>
  <c r="BB35" i="2" s="1"/>
  <c r="BA67" i="2"/>
  <c r="AH67" i="2"/>
  <c r="BB67" i="2" s="1"/>
  <c r="BA107" i="2"/>
  <c r="AH107" i="2"/>
  <c r="BB107" i="2" s="1"/>
  <c r="BA203" i="2"/>
  <c r="AH203" i="2"/>
  <c r="BB203" i="2" s="1"/>
  <c r="BA303" i="2"/>
  <c r="AH303" i="2"/>
  <c r="BB303" i="2" s="1"/>
  <c r="BA407" i="2"/>
  <c r="AH407" i="2"/>
  <c r="BB407" i="2" s="1"/>
  <c r="BA181" i="2"/>
  <c r="AH181" i="2"/>
  <c r="BB181" i="2" s="1"/>
  <c r="BA269" i="2"/>
  <c r="AH269" i="2"/>
  <c r="BB269" i="2" s="1"/>
  <c r="BA349" i="2"/>
  <c r="AH349" i="2"/>
  <c r="BB349" i="2" s="1"/>
  <c r="BA18" i="2"/>
  <c r="AH18" i="2"/>
  <c r="BB18" i="2" s="1"/>
  <c r="BA50" i="2"/>
  <c r="AH50" i="2"/>
  <c r="BB50" i="2" s="1"/>
  <c r="BA82" i="2"/>
  <c r="AH82" i="2"/>
  <c r="BB82" i="2" s="1"/>
  <c r="BA114" i="2"/>
  <c r="AH114" i="2"/>
  <c r="BB114" i="2" s="1"/>
  <c r="BA146" i="2"/>
  <c r="AH146" i="2"/>
  <c r="BB146" i="2" s="1"/>
  <c r="BA178" i="2"/>
  <c r="AH178" i="2"/>
  <c r="BB178" i="2" s="1"/>
  <c r="BA210" i="2"/>
  <c r="AH210" i="2"/>
  <c r="BB210" i="2" s="1"/>
  <c r="BA242" i="2"/>
  <c r="AH242" i="2"/>
  <c r="BB242" i="2" s="1"/>
  <c r="BA274" i="2"/>
  <c r="AH274" i="2"/>
  <c r="BB274" i="2" s="1"/>
  <c r="BA306" i="2"/>
  <c r="AH306" i="2"/>
  <c r="BB306" i="2" s="1"/>
  <c r="BA338" i="2"/>
  <c r="AH338" i="2"/>
  <c r="BB338" i="2" s="1"/>
  <c r="BA370" i="2"/>
  <c r="AH370" i="2"/>
  <c r="BB370" i="2" s="1"/>
  <c r="BA402" i="2"/>
  <c r="AH402" i="2"/>
  <c r="BB402" i="2" s="1"/>
  <c r="BA434" i="2"/>
  <c r="AH434" i="2"/>
  <c r="BB434" i="2" s="1"/>
  <c r="BA123" i="2"/>
  <c r="AH123" i="2"/>
  <c r="BB123" i="2" s="1"/>
  <c r="BA171" i="2"/>
  <c r="AH171" i="2"/>
  <c r="BB171" i="2" s="1"/>
  <c r="BA219" i="2"/>
  <c r="AH219" i="2"/>
  <c r="BB219" i="2" s="1"/>
  <c r="BA267" i="2"/>
  <c r="AH267" i="2"/>
  <c r="BB267" i="2" s="1"/>
  <c r="BA311" i="2"/>
  <c r="AH311" i="2"/>
  <c r="BB311" i="2" s="1"/>
  <c r="BA359" i="2"/>
  <c r="AH359" i="2"/>
  <c r="AG457" i="2"/>
  <c r="BA403" i="2"/>
  <c r="AH403" i="2"/>
  <c r="BB403" i="2" s="1"/>
  <c r="BA447" i="2"/>
  <c r="AH447" i="2"/>
  <c r="BB447" i="2" s="1"/>
  <c r="BA36" i="2"/>
  <c r="AH36" i="2"/>
  <c r="BB36" i="2" s="1"/>
  <c r="BA68" i="2"/>
  <c r="AH68" i="2"/>
  <c r="BB68" i="2" s="1"/>
  <c r="BA100" i="2"/>
  <c r="AH100" i="2"/>
  <c r="BB100" i="2" s="1"/>
  <c r="BA132" i="2"/>
  <c r="AH132" i="2"/>
  <c r="BB132" i="2" s="1"/>
  <c r="BA164" i="2"/>
  <c r="AH164" i="2"/>
  <c r="BB164" i="2" s="1"/>
  <c r="BA196" i="2"/>
  <c r="AH196" i="2"/>
  <c r="BB196" i="2" s="1"/>
  <c r="BA228" i="2"/>
  <c r="AH228" i="2"/>
  <c r="BB228" i="2" s="1"/>
  <c r="BA260" i="2"/>
  <c r="AH260" i="2"/>
  <c r="BB260" i="2" s="1"/>
  <c r="BA292" i="2"/>
  <c r="AH292" i="2"/>
  <c r="BB292" i="2" s="1"/>
  <c r="BA324" i="2"/>
  <c r="AH324" i="2"/>
  <c r="BB324" i="2" s="1"/>
  <c r="BA356" i="2"/>
  <c r="AH356" i="2"/>
  <c r="BB356" i="2" s="1"/>
  <c r="BA388" i="2"/>
  <c r="AH388" i="2"/>
  <c r="BB388" i="2" s="1"/>
  <c r="BA424" i="2"/>
  <c r="AH424" i="2"/>
  <c r="BB424" i="2" s="1"/>
  <c r="BA13" i="2"/>
  <c r="AH13" i="2"/>
  <c r="BB13" i="2" s="1"/>
  <c r="BA45" i="2"/>
  <c r="AH45" i="2"/>
  <c r="BB45" i="2" s="1"/>
  <c r="BA77" i="2"/>
  <c r="AH77" i="2"/>
  <c r="BB77" i="2" s="1"/>
  <c r="BA113" i="2"/>
  <c r="AH113" i="2"/>
  <c r="BB113" i="2" s="1"/>
  <c r="BA149" i="2"/>
  <c r="AH149" i="2"/>
  <c r="BB149" i="2" s="1"/>
  <c r="BA197" i="2"/>
  <c r="AH197" i="2"/>
  <c r="BB197" i="2" s="1"/>
  <c r="BA245" i="2"/>
  <c r="AH245" i="2"/>
  <c r="BB245" i="2" s="1"/>
  <c r="BA297" i="2"/>
  <c r="AH297" i="2"/>
  <c r="BB297" i="2" s="1"/>
  <c r="BA353" i="2"/>
  <c r="AH353" i="2"/>
  <c r="BB353" i="2" s="1"/>
  <c r="BA401" i="2"/>
  <c r="AH401" i="2"/>
  <c r="BB401" i="2" s="1"/>
  <c r="BA7" i="2"/>
  <c r="AH7" i="2"/>
  <c r="BB7" i="2" s="1"/>
  <c r="BA39" i="2"/>
  <c r="AH39" i="2"/>
  <c r="BB39" i="2" s="1"/>
  <c r="BA71" i="2"/>
  <c r="AH71" i="2"/>
  <c r="BB71" i="2" s="1"/>
  <c r="BA163" i="2"/>
  <c r="AH163" i="2"/>
  <c r="BB163" i="2" s="1"/>
  <c r="BA6" i="2"/>
  <c r="AH6" i="2"/>
  <c r="BB6" i="2" s="1"/>
  <c r="BA38" i="2"/>
  <c r="AH38" i="2"/>
  <c r="BB38" i="2" s="1"/>
  <c r="BA70" i="2"/>
  <c r="AH70" i="2"/>
  <c r="BB70" i="2" s="1"/>
  <c r="BA86" i="2"/>
  <c r="AH86" i="2"/>
  <c r="BB86" i="2" s="1"/>
  <c r="BA102" i="2"/>
  <c r="AH102" i="2"/>
  <c r="BB102" i="2" s="1"/>
  <c r="BA118" i="2"/>
  <c r="AH118" i="2"/>
  <c r="BB118" i="2" s="1"/>
  <c r="BA150" i="2"/>
  <c r="AH150" i="2"/>
  <c r="BB150" i="2" s="1"/>
  <c r="BA166" i="2"/>
  <c r="AH166" i="2"/>
  <c r="BB166" i="2" s="1"/>
  <c r="BA182" i="2"/>
  <c r="AH182" i="2"/>
  <c r="BB182" i="2" s="1"/>
  <c r="BA198" i="2"/>
  <c r="AH198" i="2"/>
  <c r="BB198" i="2" s="1"/>
  <c r="BA214" i="2"/>
  <c r="AH214" i="2"/>
  <c r="BB214" i="2" s="1"/>
  <c r="BA230" i="2"/>
  <c r="AH230" i="2"/>
  <c r="BB230" i="2" s="1"/>
  <c r="BA246" i="2"/>
  <c r="AH246" i="2"/>
  <c r="BB246" i="2" s="1"/>
  <c r="BA262" i="2"/>
  <c r="AH262" i="2"/>
  <c r="BB262" i="2" s="1"/>
  <c r="BA278" i="2"/>
  <c r="AH278" i="2"/>
  <c r="BB278" i="2" s="1"/>
  <c r="BA294" i="2"/>
  <c r="AH294" i="2"/>
  <c r="BB294" i="2" s="1"/>
  <c r="BA310" i="2"/>
  <c r="AH310" i="2"/>
  <c r="BB310" i="2" s="1"/>
  <c r="BA326" i="2"/>
  <c r="AH326" i="2"/>
  <c r="BB326" i="2" s="1"/>
  <c r="BA342" i="2"/>
  <c r="AH342" i="2"/>
  <c r="BB342" i="2" s="1"/>
  <c r="BA358" i="2"/>
  <c r="BA451" i="2" s="1"/>
  <c r="AH358" i="2"/>
  <c r="AG451" i="2"/>
  <c r="BA374" i="2"/>
  <c r="AH374" i="2"/>
  <c r="BB374" i="2" s="1"/>
  <c r="BA390" i="2"/>
  <c r="AH390" i="2"/>
  <c r="BB390" i="2" s="1"/>
  <c r="BA406" i="2"/>
  <c r="AH406" i="2"/>
  <c r="BB406" i="2" s="1"/>
  <c r="BA422" i="2"/>
  <c r="AH422" i="2"/>
  <c r="BB422" i="2" s="1"/>
  <c r="BA438" i="2"/>
  <c r="AH438" i="2"/>
  <c r="BB438" i="2" s="1"/>
  <c r="BA103" i="2"/>
  <c r="AH103" i="2"/>
  <c r="BB103" i="2" s="1"/>
  <c r="BA131" i="2"/>
  <c r="AH131" i="2"/>
  <c r="BB131" i="2" s="1"/>
  <c r="BA155" i="2"/>
  <c r="AH155" i="2"/>
  <c r="BB155" i="2" s="1"/>
  <c r="BA179" i="2"/>
  <c r="AH179" i="2"/>
  <c r="BB179" i="2" s="1"/>
  <c r="BA199" i="2"/>
  <c r="AH199" i="2"/>
  <c r="BB199" i="2" s="1"/>
  <c r="BA223" i="2"/>
  <c r="AH223" i="2"/>
  <c r="BB223" i="2" s="1"/>
  <c r="BA247" i="2"/>
  <c r="AH247" i="2"/>
  <c r="BB247" i="2" s="1"/>
  <c r="BA271" i="2"/>
  <c r="AH271" i="2"/>
  <c r="BB271" i="2" s="1"/>
  <c r="BA295" i="2"/>
  <c r="AH295" i="2"/>
  <c r="BB295" i="2" s="1"/>
  <c r="BA319" i="2"/>
  <c r="AH319" i="2"/>
  <c r="BB319" i="2" s="1"/>
  <c r="BA343" i="2"/>
  <c r="AH343" i="2"/>
  <c r="BB343" i="2" s="1"/>
  <c r="BA363" i="2"/>
  <c r="AH363" i="2"/>
  <c r="BB363" i="2" s="1"/>
  <c r="BA383" i="2"/>
  <c r="AH383" i="2"/>
  <c r="BB383" i="2" s="1"/>
  <c r="BA411" i="2"/>
  <c r="AH411" i="2"/>
  <c r="BB411" i="2" s="1"/>
  <c r="BA431" i="2"/>
  <c r="AH431" i="2"/>
  <c r="BB431" i="2" s="1"/>
  <c r="BA8" i="2"/>
  <c r="AH8" i="2"/>
  <c r="BB8" i="2" s="1"/>
  <c r="BA24" i="2"/>
  <c r="AH24" i="2"/>
  <c r="BB24" i="2" s="1"/>
  <c r="BA40" i="2"/>
  <c r="AH40" i="2"/>
  <c r="BB40" i="2" s="1"/>
  <c r="BA56" i="2"/>
  <c r="AH56" i="2"/>
  <c r="BB56" i="2" s="1"/>
  <c r="BA72" i="2"/>
  <c r="AH72" i="2"/>
  <c r="BB72" i="2" s="1"/>
  <c r="BA88" i="2"/>
  <c r="AH88" i="2"/>
  <c r="BB88" i="2" s="1"/>
  <c r="BA104" i="2"/>
  <c r="AH104" i="2"/>
  <c r="BB104" i="2" s="1"/>
  <c r="BA120" i="2"/>
  <c r="AH120" i="2"/>
  <c r="BB120" i="2" s="1"/>
  <c r="BA136" i="2"/>
  <c r="AH136" i="2"/>
  <c r="BB136" i="2" s="1"/>
  <c r="BA152" i="2"/>
  <c r="AH152" i="2"/>
  <c r="BB152" i="2" s="1"/>
  <c r="BA168" i="2"/>
  <c r="AH168" i="2"/>
  <c r="BB168" i="2" s="1"/>
  <c r="BA184" i="2"/>
  <c r="AH184" i="2"/>
  <c r="BB184" i="2" s="1"/>
  <c r="BA200" i="2"/>
  <c r="AH200" i="2"/>
  <c r="BB200" i="2" s="1"/>
  <c r="BA216" i="2"/>
  <c r="AH216" i="2"/>
  <c r="BB216" i="2" s="1"/>
  <c r="BA232" i="2"/>
  <c r="AH232" i="2"/>
  <c r="BB232" i="2" s="1"/>
  <c r="BA248" i="2"/>
  <c r="AH248" i="2"/>
  <c r="BB248" i="2" s="1"/>
  <c r="BA264" i="2"/>
  <c r="AH264" i="2"/>
  <c r="BB264" i="2" s="1"/>
  <c r="BA280" i="2"/>
  <c r="AH280" i="2"/>
  <c r="BB280" i="2" s="1"/>
  <c r="BA296" i="2"/>
  <c r="AH296" i="2"/>
  <c r="BB296" i="2" s="1"/>
  <c r="BA312" i="2"/>
  <c r="AH312" i="2"/>
  <c r="BB312" i="2" s="1"/>
  <c r="BA328" i="2"/>
  <c r="AH328" i="2"/>
  <c r="BB328" i="2" s="1"/>
  <c r="BA344" i="2"/>
  <c r="AH344" i="2"/>
  <c r="BB344" i="2" s="1"/>
  <c r="BA360" i="2"/>
  <c r="AH360" i="2"/>
  <c r="BB360" i="2" s="1"/>
  <c r="BA376" i="2"/>
  <c r="AH376" i="2"/>
  <c r="BB376" i="2" s="1"/>
  <c r="BA396" i="2"/>
  <c r="AH396" i="2"/>
  <c r="BB396" i="2" s="1"/>
  <c r="BA412" i="2"/>
  <c r="AH412" i="2"/>
  <c r="AG456" i="2"/>
  <c r="BA428" i="2"/>
  <c r="AH428" i="2"/>
  <c r="BB428" i="2" s="1"/>
  <c r="BA444" i="2"/>
  <c r="AH444" i="2"/>
  <c r="BB444" i="2" s="1"/>
  <c r="BA17" i="2"/>
  <c r="AH17" i="2"/>
  <c r="BB17" i="2" s="1"/>
  <c r="BA33" i="2"/>
  <c r="AH33" i="2"/>
  <c r="BB33" i="2" s="1"/>
  <c r="BA49" i="2"/>
  <c r="AH49" i="2"/>
  <c r="BB49" i="2" s="1"/>
  <c r="BA65" i="2"/>
  <c r="AH65" i="2"/>
  <c r="BB65" i="2" s="1"/>
  <c r="BA81" i="2"/>
  <c r="AH81" i="2"/>
  <c r="BB81" i="2" s="1"/>
  <c r="BA101" i="2"/>
  <c r="AH101" i="2"/>
  <c r="BB101" i="2" s="1"/>
  <c r="BA117" i="2"/>
  <c r="AH117" i="2"/>
  <c r="BB117" i="2" s="1"/>
  <c r="BA133" i="2"/>
  <c r="AH133" i="2"/>
  <c r="BB133" i="2" s="1"/>
  <c r="BA153" i="2"/>
  <c r="AH153" i="2"/>
  <c r="BB153" i="2" s="1"/>
  <c r="BA177" i="2"/>
  <c r="AH177" i="2"/>
  <c r="BB177" i="2" s="1"/>
  <c r="BA201" i="2"/>
  <c r="AH201" i="2"/>
  <c r="BB201" i="2" s="1"/>
  <c r="BA225" i="2"/>
  <c r="AH225" i="2"/>
  <c r="BB225" i="2" s="1"/>
  <c r="BA253" i="2"/>
  <c r="AH253" i="2"/>
  <c r="BB253" i="2" s="1"/>
  <c r="BA277" i="2"/>
  <c r="AH277" i="2"/>
  <c r="BB277" i="2" s="1"/>
  <c r="BA305" i="2"/>
  <c r="AH305" i="2"/>
  <c r="BB305" i="2" s="1"/>
  <c r="BA329" i="2"/>
  <c r="AH329" i="2"/>
  <c r="BB329" i="2" s="1"/>
  <c r="BA357" i="2"/>
  <c r="AH357" i="2"/>
  <c r="BB357" i="2" s="1"/>
  <c r="BA381" i="2"/>
  <c r="AH381" i="2"/>
  <c r="BB381" i="2" s="1"/>
  <c r="BA409" i="2"/>
  <c r="AH409" i="2"/>
  <c r="BB409" i="2" s="1"/>
  <c r="BA433" i="2"/>
  <c r="AH433" i="2"/>
  <c r="BB433" i="2" s="1"/>
  <c r="BA11" i="2"/>
  <c r="AH11" i="2"/>
  <c r="BB11" i="2" s="1"/>
  <c r="BA27" i="2"/>
  <c r="AH27" i="2"/>
  <c r="BB27" i="2" s="1"/>
  <c r="BA43" i="2"/>
  <c r="AH43" i="2"/>
  <c r="BB43" i="2" s="1"/>
  <c r="BA59" i="2"/>
  <c r="AH59" i="2"/>
  <c r="BB59" i="2" s="1"/>
  <c r="BA75" i="2"/>
  <c r="AH75" i="2"/>
  <c r="BB75" i="2" s="1"/>
  <c r="BA95" i="2"/>
  <c r="AH95" i="2"/>
  <c r="BB95" i="2" s="1"/>
  <c r="BA127" i="2"/>
  <c r="AH127" i="2"/>
  <c r="BB127" i="2" s="1"/>
  <c r="BA175" i="2"/>
  <c r="AH175" i="2"/>
  <c r="BB175" i="2" s="1"/>
  <c r="BA231" i="2"/>
  <c r="AH231" i="2"/>
  <c r="BB231" i="2" s="1"/>
  <c r="BA275" i="2"/>
  <c r="AH275" i="2"/>
  <c r="BB275" i="2" s="1"/>
  <c r="BA323" i="2"/>
  <c r="AH323" i="2"/>
  <c r="BB323" i="2" s="1"/>
  <c r="BA387" i="2"/>
  <c r="AH387" i="2"/>
  <c r="BB387" i="2" s="1"/>
  <c r="BA439" i="2"/>
  <c r="AH439" i="2"/>
  <c r="BB439" i="2" s="1"/>
  <c r="BA157" i="2"/>
  <c r="AH157" i="2"/>
  <c r="BB157" i="2" s="1"/>
  <c r="BA205" i="2"/>
  <c r="AH205" i="2"/>
  <c r="BB205" i="2" s="1"/>
  <c r="BA249" i="2"/>
  <c r="AH249" i="2"/>
  <c r="BB249" i="2" s="1"/>
  <c r="BA289" i="2"/>
  <c r="AG452" i="2"/>
  <c r="AH289" i="2"/>
  <c r="BA333" i="2"/>
  <c r="AH333" i="2"/>
  <c r="BB333" i="2" s="1"/>
  <c r="BA373" i="2"/>
  <c r="AH373" i="2"/>
  <c r="BB373" i="2" s="1"/>
  <c r="BA417" i="2"/>
  <c r="AH417" i="2"/>
  <c r="BB417" i="2" s="1"/>
  <c r="BA30" i="2"/>
  <c r="AH30" i="2"/>
  <c r="BB30" i="2" s="1"/>
  <c r="BA62" i="2"/>
  <c r="AH62" i="2"/>
  <c r="BB62" i="2" s="1"/>
  <c r="BA94" i="2"/>
  <c r="AH94" i="2"/>
  <c r="BB94" i="2" s="1"/>
  <c r="BA126" i="2"/>
  <c r="AH126" i="2"/>
  <c r="BB126" i="2" s="1"/>
  <c r="BA158" i="2"/>
  <c r="AH158" i="2"/>
  <c r="BB158" i="2" s="1"/>
  <c r="BA190" i="2"/>
  <c r="AH190" i="2"/>
  <c r="BB190" i="2" s="1"/>
  <c r="BA222" i="2"/>
  <c r="AH222" i="2"/>
  <c r="BB222" i="2" s="1"/>
  <c r="BA254" i="2"/>
  <c r="AH254" i="2"/>
  <c r="BB254" i="2" s="1"/>
  <c r="BA302" i="2"/>
  <c r="AH302" i="2"/>
  <c r="BB302" i="2" s="1"/>
  <c r="BA334" i="2"/>
  <c r="AH334" i="2"/>
  <c r="BB334" i="2" s="1"/>
  <c r="BA366" i="2"/>
  <c r="AH366" i="2"/>
  <c r="BB366" i="2" s="1"/>
  <c r="BA398" i="2"/>
  <c r="AH398" i="2"/>
  <c r="BB398" i="2" s="1"/>
  <c r="BA430" i="2"/>
  <c r="AH430" i="2"/>
  <c r="BB430" i="2" s="1"/>
  <c r="BA119" i="2"/>
  <c r="AH119" i="2"/>
  <c r="BB119" i="2" s="1"/>
  <c r="BA167" i="2"/>
  <c r="AH167" i="2"/>
  <c r="BB167" i="2" s="1"/>
  <c r="BA211" i="2"/>
  <c r="AH211" i="2"/>
  <c r="BB211" i="2" s="1"/>
  <c r="BA259" i="2"/>
  <c r="AH259" i="2"/>
  <c r="BB259" i="2" s="1"/>
  <c r="BA283" i="2"/>
  <c r="AH283" i="2"/>
  <c r="BB283" i="2" s="1"/>
  <c r="BA331" i="2"/>
  <c r="AH331" i="2"/>
  <c r="BB331" i="2" s="1"/>
  <c r="BA375" i="2"/>
  <c r="AH375" i="2"/>
  <c r="BB375" i="2" s="1"/>
  <c r="BA443" i="2"/>
  <c r="AH443" i="2"/>
  <c r="BB443" i="2" s="1"/>
  <c r="BA32" i="2"/>
  <c r="AH32" i="2"/>
  <c r="BB32" i="2" s="1"/>
  <c r="BA64" i="2"/>
  <c r="AH64" i="2"/>
  <c r="BB64" i="2" s="1"/>
  <c r="BA96" i="2"/>
  <c r="AH96" i="2"/>
  <c r="BB96" i="2" s="1"/>
  <c r="BA128" i="2"/>
  <c r="AH128" i="2"/>
  <c r="BB128" i="2" s="1"/>
  <c r="BA144" i="2"/>
  <c r="AH144" i="2"/>
  <c r="BB144" i="2" s="1"/>
  <c r="BA176" i="2"/>
  <c r="AH176" i="2"/>
  <c r="BB176" i="2" s="1"/>
  <c r="BA208" i="2"/>
  <c r="AH208" i="2"/>
  <c r="BB208" i="2" s="1"/>
  <c r="BA240" i="2"/>
  <c r="AH240" i="2"/>
  <c r="BB240" i="2" s="1"/>
  <c r="BA272" i="2"/>
  <c r="AH272" i="2"/>
  <c r="BB272" i="2" s="1"/>
  <c r="BA304" i="2"/>
  <c r="AH304" i="2"/>
  <c r="BB304" i="2" s="1"/>
  <c r="BA336" i="2"/>
  <c r="AH336" i="2"/>
  <c r="BB336" i="2" s="1"/>
  <c r="BA368" i="2"/>
  <c r="AH368" i="2"/>
  <c r="BB368" i="2" s="1"/>
  <c r="BA404" i="2"/>
  <c r="AH404" i="2"/>
  <c r="BB404" i="2" s="1"/>
  <c r="BA436" i="2"/>
  <c r="AH436" i="2"/>
  <c r="BB436" i="2" s="1"/>
  <c r="BA25" i="2"/>
  <c r="AH25" i="2"/>
  <c r="BB25" i="2" s="1"/>
  <c r="BA57" i="2"/>
  <c r="AH57" i="2"/>
  <c r="BB57" i="2" s="1"/>
  <c r="BA89" i="2"/>
  <c r="AH89" i="2"/>
  <c r="BB89" i="2" s="1"/>
  <c r="BA125" i="2"/>
  <c r="AH125" i="2"/>
  <c r="BB125" i="2" s="1"/>
  <c r="BA189" i="2"/>
  <c r="AH189" i="2"/>
  <c r="BB189" i="2" s="1"/>
  <c r="BA241" i="2"/>
  <c r="AH241" i="2"/>
  <c r="BB241" i="2" s="1"/>
  <c r="BA293" i="2"/>
  <c r="AH293" i="2"/>
  <c r="BB293" i="2" s="1"/>
  <c r="BA317" i="2"/>
  <c r="AH317" i="2"/>
  <c r="BB317" i="2" s="1"/>
  <c r="BA369" i="2"/>
  <c r="AH369" i="2"/>
  <c r="BB369" i="2" s="1"/>
  <c r="BA421" i="2"/>
  <c r="AH421" i="2"/>
  <c r="BB421" i="2" s="1"/>
  <c r="BA19" i="2"/>
  <c r="AH19" i="2"/>
  <c r="AG454" i="2"/>
  <c r="BA51" i="2"/>
  <c r="AH51" i="2"/>
  <c r="BB51" i="2" s="1"/>
  <c r="BA87" i="2"/>
  <c r="AH87" i="2"/>
  <c r="BB87" i="2" s="1"/>
  <c r="BA151" i="2"/>
  <c r="AH151" i="2"/>
  <c r="BB151" i="2" s="1"/>
  <c r="BA255" i="2"/>
  <c r="AH255" i="2"/>
  <c r="BB255" i="2" s="1"/>
  <c r="BA351" i="2"/>
  <c r="AH351" i="2"/>
  <c r="BB351" i="2" s="1"/>
  <c r="BA97" i="2"/>
  <c r="AH97" i="2"/>
  <c r="BB97" i="2" s="1"/>
  <c r="BA229" i="2"/>
  <c r="AH229" i="2"/>
  <c r="BB229" i="2" s="1"/>
  <c r="BA309" i="2"/>
  <c r="AH309" i="2"/>
  <c r="BB309" i="2" s="1"/>
  <c r="BA393" i="2"/>
  <c r="AH393" i="2"/>
  <c r="BB393" i="2" s="1"/>
  <c r="BA437" i="2"/>
  <c r="AH437" i="2"/>
  <c r="BB437" i="2" s="1"/>
  <c r="BA34" i="2"/>
  <c r="AH34" i="2"/>
  <c r="BB34" i="2" s="1"/>
  <c r="BA66" i="2"/>
  <c r="AH66" i="2"/>
  <c r="BB66" i="2" s="1"/>
  <c r="BA98" i="2"/>
  <c r="AH98" i="2"/>
  <c r="BB98" i="2" s="1"/>
  <c r="BA130" i="2"/>
  <c r="AH130" i="2"/>
  <c r="BB130" i="2" s="1"/>
  <c r="BA162" i="2"/>
  <c r="AH162" i="2"/>
  <c r="BB162" i="2" s="1"/>
  <c r="BA194" i="2"/>
  <c r="AH194" i="2"/>
  <c r="BB194" i="2" s="1"/>
  <c r="BA226" i="2"/>
  <c r="AH226" i="2"/>
  <c r="BB226" i="2" s="1"/>
  <c r="BA258" i="2"/>
  <c r="AH258" i="2"/>
  <c r="BB258" i="2" s="1"/>
  <c r="BA290" i="2"/>
  <c r="AH290" i="2"/>
  <c r="BB290" i="2" s="1"/>
  <c r="BA322" i="2"/>
  <c r="AH322" i="2"/>
  <c r="BB322" i="2" s="1"/>
  <c r="BA354" i="2"/>
  <c r="AH354" i="2"/>
  <c r="BB354" i="2" s="1"/>
  <c r="BA386" i="2"/>
  <c r="AH386" i="2"/>
  <c r="BB386" i="2" s="1"/>
  <c r="BA418" i="2"/>
  <c r="AH418" i="2"/>
  <c r="BB418" i="2" s="1"/>
  <c r="BA83" i="2"/>
  <c r="AH83" i="2"/>
  <c r="BB83" i="2" s="1"/>
  <c r="BA147" i="2"/>
  <c r="AH147" i="2"/>
  <c r="BB147" i="2" s="1"/>
  <c r="BA195" i="2"/>
  <c r="AH195" i="2"/>
  <c r="BB195" i="2" s="1"/>
  <c r="BA239" i="2"/>
  <c r="AH239" i="2"/>
  <c r="BB239" i="2" s="1"/>
  <c r="BA287" i="2"/>
  <c r="AH287" i="2"/>
  <c r="BB287" i="2" s="1"/>
  <c r="BA339" i="2"/>
  <c r="AH339" i="2"/>
  <c r="BB339" i="2" s="1"/>
  <c r="BA379" i="2"/>
  <c r="AH379" i="2"/>
  <c r="BB379" i="2" s="1"/>
  <c r="BA427" i="2"/>
  <c r="AH427" i="2"/>
  <c r="BB427" i="2" s="1"/>
  <c r="BA20" i="2"/>
  <c r="AH20" i="2"/>
  <c r="AG455" i="2"/>
  <c r="BA52" i="2"/>
  <c r="AH52" i="2"/>
  <c r="BB52" i="2" s="1"/>
  <c r="BA84" i="2"/>
  <c r="AH84" i="2"/>
  <c r="BB84" i="2" s="1"/>
  <c r="BA116" i="2"/>
  <c r="AH116" i="2"/>
  <c r="BB116" i="2" s="1"/>
  <c r="BA148" i="2"/>
  <c r="AH148" i="2"/>
  <c r="BB148" i="2" s="1"/>
  <c r="BA180" i="2"/>
  <c r="AH180" i="2"/>
  <c r="BB180" i="2" s="1"/>
  <c r="BA212" i="2"/>
  <c r="AH212" i="2"/>
  <c r="BB212" i="2" s="1"/>
  <c r="BA244" i="2"/>
  <c r="AH244" i="2"/>
  <c r="BB244" i="2" s="1"/>
  <c r="BA276" i="2"/>
  <c r="AH276" i="2"/>
  <c r="BB276" i="2" s="1"/>
  <c r="BA308" i="2"/>
  <c r="AH308" i="2"/>
  <c r="BB308" i="2" s="1"/>
  <c r="BA340" i="2"/>
  <c r="AH340" i="2"/>
  <c r="BB340" i="2" s="1"/>
  <c r="BA372" i="2"/>
  <c r="AH372" i="2"/>
  <c r="BB372" i="2" s="1"/>
  <c r="BA408" i="2"/>
  <c r="AH408" i="2"/>
  <c r="BB408" i="2" s="1"/>
  <c r="BA440" i="2"/>
  <c r="AH440" i="2"/>
  <c r="BB440" i="2" s="1"/>
  <c r="BA29" i="2"/>
  <c r="AH29" i="2"/>
  <c r="BB29" i="2" s="1"/>
  <c r="BA61" i="2"/>
  <c r="AH61" i="2"/>
  <c r="BB61" i="2" s="1"/>
  <c r="BA93" i="2"/>
  <c r="AH93" i="2"/>
  <c r="BB93" i="2" s="1"/>
  <c r="BA129" i="2"/>
  <c r="AH129" i="2"/>
  <c r="BB129" i="2" s="1"/>
  <c r="BA173" i="2"/>
  <c r="AH173" i="2"/>
  <c r="BB173" i="2" s="1"/>
  <c r="BA221" i="2"/>
  <c r="AH221" i="2"/>
  <c r="BB221" i="2" s="1"/>
  <c r="BA273" i="2"/>
  <c r="AH273" i="2"/>
  <c r="BB273" i="2" s="1"/>
  <c r="BA325" i="2"/>
  <c r="AG450" i="2"/>
  <c r="AH325" i="2"/>
  <c r="BA377" i="2"/>
  <c r="AH377" i="2"/>
  <c r="BB377" i="2" s="1"/>
  <c r="BA429" i="2"/>
  <c r="AH429" i="2"/>
  <c r="BB429" i="2" s="1"/>
  <c r="BA23" i="2"/>
  <c r="AH23" i="2"/>
  <c r="BB23" i="2" s="1"/>
  <c r="BA55" i="2"/>
  <c r="AH55" i="2"/>
  <c r="BB55" i="2" s="1"/>
  <c r="BA91" i="2"/>
  <c r="AH91" i="2"/>
  <c r="BB91" i="2" s="1"/>
  <c r="BA115" i="2"/>
  <c r="AH115" i="2"/>
  <c r="BB115" i="2" s="1"/>
  <c r="BA215" i="2"/>
  <c r="AH215" i="2"/>
  <c r="BB215" i="2" s="1"/>
  <c r="BA263" i="2"/>
  <c r="AH263" i="2"/>
  <c r="BB263" i="2" s="1"/>
  <c r="BA315" i="2"/>
  <c r="AH315" i="2"/>
  <c r="BB315" i="2" s="1"/>
  <c r="BA371" i="2"/>
  <c r="AH371" i="2"/>
  <c r="BB371" i="2" s="1"/>
  <c r="BA423" i="2"/>
  <c r="AH423" i="2"/>
  <c r="BB423" i="2" s="1"/>
  <c r="BA137" i="2"/>
  <c r="AH137" i="2"/>
  <c r="BB137" i="2" s="1"/>
  <c r="BA193" i="2"/>
  <c r="AH193" i="2"/>
  <c r="BB193" i="2" s="1"/>
  <c r="BA237" i="2"/>
  <c r="AH237" i="2"/>
  <c r="BB237" i="2" s="1"/>
  <c r="BA281" i="2"/>
  <c r="AH281" i="2"/>
  <c r="BB281" i="2" s="1"/>
  <c r="BA321" i="2"/>
  <c r="AH321" i="2"/>
  <c r="BB321" i="2" s="1"/>
  <c r="BA361" i="2"/>
  <c r="AH361" i="2"/>
  <c r="BB361" i="2" s="1"/>
  <c r="BA405" i="2"/>
  <c r="AH405" i="2"/>
  <c r="BB405" i="2" s="1"/>
  <c r="BA445" i="2"/>
  <c r="AH445" i="2"/>
  <c r="BB445" i="2" s="1"/>
  <c r="BA22" i="2"/>
  <c r="AH22" i="2"/>
  <c r="BB22" i="2" s="1"/>
  <c r="BA54" i="2"/>
  <c r="AH54" i="2"/>
  <c r="BB54" i="2" s="1"/>
  <c r="BA134" i="2"/>
  <c r="AH134" i="2"/>
  <c r="BB134" i="2" s="1"/>
  <c r="BA10" i="2"/>
  <c r="AH10" i="2"/>
  <c r="BB10" i="2" s="1"/>
  <c r="BA26" i="2"/>
  <c r="AH26" i="2"/>
  <c r="BB26" i="2" s="1"/>
  <c r="BA42" i="2"/>
  <c r="AH42" i="2"/>
  <c r="BB42" i="2" s="1"/>
  <c r="BA58" i="2"/>
  <c r="AH58" i="2"/>
  <c r="BB58" i="2" s="1"/>
  <c r="BA74" i="2"/>
  <c r="AH74" i="2"/>
  <c r="BB74" i="2" s="1"/>
  <c r="BA90" i="2"/>
  <c r="AH90" i="2"/>
  <c r="BB90" i="2" s="1"/>
  <c r="BA106" i="2"/>
  <c r="AH106" i="2"/>
  <c r="BB106" i="2" s="1"/>
  <c r="BA122" i="2"/>
  <c r="AH122" i="2"/>
  <c r="BB122" i="2" s="1"/>
  <c r="BA138" i="2"/>
  <c r="AH138" i="2"/>
  <c r="BB138" i="2" s="1"/>
  <c r="BA154" i="2"/>
  <c r="AH154" i="2"/>
  <c r="BB154" i="2" s="1"/>
  <c r="BA170" i="2"/>
  <c r="AH170" i="2"/>
  <c r="BB170" i="2" s="1"/>
  <c r="BA186" i="2"/>
  <c r="AH186" i="2"/>
  <c r="BB186" i="2" s="1"/>
  <c r="BA202" i="2"/>
  <c r="AH202" i="2"/>
  <c r="BB202" i="2" s="1"/>
  <c r="BA218" i="2"/>
  <c r="AH218" i="2"/>
  <c r="BB218" i="2" s="1"/>
  <c r="BA234" i="2"/>
  <c r="AH234" i="2"/>
  <c r="BB234" i="2" s="1"/>
  <c r="BA250" i="2"/>
  <c r="AH250" i="2"/>
  <c r="BB250" i="2" s="1"/>
  <c r="BA266" i="2"/>
  <c r="AH266" i="2"/>
  <c r="BB266" i="2" s="1"/>
  <c r="BA282" i="2"/>
  <c r="AH282" i="2"/>
  <c r="BB282" i="2" s="1"/>
  <c r="BA298" i="2"/>
  <c r="AH298" i="2"/>
  <c r="BB298" i="2" s="1"/>
  <c r="BA314" i="2"/>
  <c r="AH314" i="2"/>
  <c r="BB314" i="2" s="1"/>
  <c r="BA330" i="2"/>
  <c r="AH330" i="2"/>
  <c r="BB330" i="2" s="1"/>
  <c r="BA346" i="2"/>
  <c r="AH346" i="2"/>
  <c r="BB346" i="2" s="1"/>
  <c r="BA362" i="2"/>
  <c r="AH362" i="2"/>
  <c r="BB362" i="2" s="1"/>
  <c r="BA378" i="2"/>
  <c r="AH378" i="2"/>
  <c r="BB378" i="2" s="1"/>
  <c r="BA394" i="2"/>
  <c r="AH394" i="2"/>
  <c r="BB394" i="2" s="1"/>
  <c r="BA410" i="2"/>
  <c r="AH410" i="2"/>
  <c r="BB410" i="2" s="1"/>
  <c r="BA426" i="2"/>
  <c r="AH426" i="2"/>
  <c r="BB426" i="2" s="1"/>
  <c r="BA442" i="2"/>
  <c r="AH442" i="2"/>
  <c r="BB442" i="2" s="1"/>
  <c r="BA111" i="2"/>
  <c r="AH111" i="2"/>
  <c r="BB111" i="2" s="1"/>
  <c r="BA135" i="2"/>
  <c r="AH135" i="2"/>
  <c r="BB135" i="2" s="1"/>
  <c r="BA159" i="2"/>
  <c r="AH159" i="2"/>
  <c r="BB159" i="2" s="1"/>
  <c r="BA183" i="2"/>
  <c r="AH183" i="2"/>
  <c r="BB183" i="2" s="1"/>
  <c r="BA207" i="2"/>
  <c r="AH207" i="2"/>
  <c r="BB207" i="2" s="1"/>
  <c r="BA227" i="2"/>
  <c r="AH227" i="2"/>
  <c r="BB227" i="2" s="1"/>
  <c r="BA251" i="2"/>
  <c r="AH251" i="2"/>
  <c r="BB251" i="2" s="1"/>
  <c r="BA279" i="2"/>
  <c r="AH279" i="2"/>
  <c r="BB279" i="2" s="1"/>
  <c r="BA299" i="2"/>
  <c r="AH299" i="2"/>
  <c r="BB299" i="2" s="1"/>
  <c r="BA327" i="2"/>
  <c r="AH327" i="2"/>
  <c r="BB327" i="2" s="1"/>
  <c r="BA347" i="2"/>
  <c r="AH347" i="2"/>
  <c r="BB347" i="2" s="1"/>
  <c r="BA367" i="2"/>
  <c r="AH367" i="2"/>
  <c r="BB367" i="2" s="1"/>
  <c r="BA391" i="2"/>
  <c r="AH391" i="2"/>
  <c r="BB391" i="2" s="1"/>
  <c r="BA415" i="2"/>
  <c r="AH415" i="2"/>
  <c r="BB415" i="2" s="1"/>
  <c r="BA435" i="2"/>
  <c r="AH435" i="2"/>
  <c r="BB435" i="2" s="1"/>
  <c r="BA12" i="2"/>
  <c r="AH12" i="2"/>
  <c r="BB12" i="2" s="1"/>
  <c r="BA28" i="2"/>
  <c r="AH28" i="2"/>
  <c r="BB28" i="2" s="1"/>
  <c r="BA44" i="2"/>
  <c r="AH44" i="2"/>
  <c r="BB44" i="2" s="1"/>
  <c r="BA60" i="2"/>
  <c r="AH60" i="2"/>
  <c r="BB60" i="2" s="1"/>
  <c r="BA76" i="2"/>
  <c r="AH76" i="2"/>
  <c r="BB76" i="2" s="1"/>
  <c r="BA92" i="2"/>
  <c r="AH92" i="2"/>
  <c r="BB92" i="2" s="1"/>
  <c r="BA108" i="2"/>
  <c r="AH108" i="2"/>
  <c r="BB108" i="2" s="1"/>
  <c r="BA124" i="2"/>
  <c r="AH124" i="2"/>
  <c r="BB124" i="2" s="1"/>
  <c r="BA140" i="2"/>
  <c r="AH140" i="2"/>
  <c r="BB140" i="2" s="1"/>
  <c r="BA156" i="2"/>
  <c r="AH156" i="2"/>
  <c r="BB156" i="2" s="1"/>
  <c r="BA172" i="2"/>
  <c r="AH172" i="2"/>
  <c r="BB172" i="2" s="1"/>
  <c r="BA188" i="2"/>
  <c r="AH188" i="2"/>
  <c r="BB188" i="2" s="1"/>
  <c r="BA204" i="2"/>
  <c r="AH204" i="2"/>
  <c r="BB204" i="2" s="1"/>
  <c r="BA220" i="2"/>
  <c r="AH220" i="2"/>
  <c r="BB220" i="2" s="1"/>
  <c r="BA236" i="2"/>
  <c r="AH236" i="2"/>
  <c r="BB236" i="2" s="1"/>
  <c r="BA252" i="2"/>
  <c r="AH252" i="2"/>
  <c r="BB252" i="2" s="1"/>
  <c r="BA268" i="2"/>
  <c r="AH268" i="2"/>
  <c r="BB268" i="2" s="1"/>
  <c r="BA284" i="2"/>
  <c r="AH284" i="2"/>
  <c r="BB284" i="2" s="1"/>
  <c r="BA300" i="2"/>
  <c r="AH300" i="2"/>
  <c r="BB300" i="2" s="1"/>
  <c r="BA316" i="2"/>
  <c r="AH316" i="2"/>
  <c r="BB316" i="2" s="1"/>
  <c r="BA332" i="2"/>
  <c r="AH332" i="2"/>
  <c r="BB332" i="2" s="1"/>
  <c r="BA348" i="2"/>
  <c r="AH348" i="2"/>
  <c r="BB348" i="2" s="1"/>
  <c r="BA364" i="2"/>
  <c r="AH364" i="2"/>
  <c r="BB364" i="2" s="1"/>
  <c r="BA380" i="2"/>
  <c r="AH380" i="2"/>
  <c r="BB380" i="2" s="1"/>
  <c r="BA400" i="2"/>
  <c r="AH400" i="2"/>
  <c r="BB400" i="2" s="1"/>
  <c r="BA416" i="2"/>
  <c r="AH416" i="2"/>
  <c r="BB416" i="2" s="1"/>
  <c r="BA432" i="2"/>
  <c r="AH432" i="2"/>
  <c r="BB432" i="2" s="1"/>
  <c r="BA448" i="2"/>
  <c r="AH448" i="2"/>
  <c r="BB448" i="2" s="1"/>
  <c r="BA21" i="2"/>
  <c r="AH21" i="2"/>
  <c r="BB21" i="2" s="1"/>
  <c r="BA37" i="2"/>
  <c r="AH37" i="2"/>
  <c r="BB37" i="2" s="1"/>
  <c r="BA53" i="2"/>
  <c r="AH53" i="2"/>
  <c r="BB53" i="2" s="1"/>
  <c r="BA69" i="2"/>
  <c r="AH69" i="2"/>
  <c r="BB69" i="2" s="1"/>
  <c r="BA85" i="2"/>
  <c r="AH85" i="2"/>
  <c r="BB85" i="2" s="1"/>
  <c r="BA105" i="2"/>
  <c r="AH105" i="2"/>
  <c r="BB105" i="2" s="1"/>
  <c r="BA121" i="2"/>
  <c r="AH121" i="2"/>
  <c r="BB121" i="2" s="1"/>
  <c r="BA141" i="2"/>
  <c r="AH141" i="2"/>
  <c r="BB141" i="2" s="1"/>
  <c r="BA161" i="2"/>
  <c r="AH161" i="2"/>
  <c r="BB161" i="2" s="1"/>
  <c r="BA185" i="2"/>
  <c r="AH185" i="2"/>
  <c r="BB185" i="2" s="1"/>
  <c r="BA209" i="2"/>
  <c r="AH209" i="2"/>
  <c r="BB209" i="2" s="1"/>
  <c r="BA233" i="2"/>
  <c r="AH233" i="2"/>
  <c r="BB233" i="2" s="1"/>
  <c r="BA257" i="2"/>
  <c r="AH257" i="2"/>
  <c r="BB257" i="2" s="1"/>
  <c r="BA285" i="2"/>
  <c r="AH285" i="2"/>
  <c r="BB285" i="2" s="1"/>
  <c r="BA313" i="2"/>
  <c r="AH313" i="2"/>
  <c r="BB313" i="2" s="1"/>
  <c r="BA337" i="2"/>
  <c r="AH337" i="2"/>
  <c r="BB337" i="2" s="1"/>
  <c r="BA365" i="2"/>
  <c r="AH365" i="2"/>
  <c r="BB365" i="2" s="1"/>
  <c r="BA389" i="2"/>
  <c r="BA458" i="2" s="1"/>
  <c r="AH389" i="2"/>
  <c r="AG458" i="2"/>
  <c r="BA413" i="2"/>
  <c r="AH413" i="2"/>
  <c r="BB413" i="2" s="1"/>
  <c r="BA441" i="2"/>
  <c r="AH441" i="2"/>
  <c r="BB441" i="2" s="1"/>
  <c r="BA15" i="2"/>
  <c r="AH15" i="2"/>
  <c r="BB15" i="2" s="1"/>
  <c r="BA31" i="2"/>
  <c r="AH31" i="2"/>
  <c r="BB31" i="2" s="1"/>
  <c r="BA47" i="2"/>
  <c r="AH47" i="2"/>
  <c r="BB47" i="2" s="1"/>
  <c r="BA63" i="2"/>
  <c r="AH63" i="2"/>
  <c r="BB63" i="2" s="1"/>
  <c r="BA79" i="2"/>
  <c r="AH79" i="2"/>
  <c r="BB79" i="2" s="1"/>
  <c r="BA99" i="2"/>
  <c r="AH99" i="2"/>
  <c r="BB99" i="2" s="1"/>
  <c r="BA139" i="2"/>
  <c r="AH139" i="2"/>
  <c r="BB139" i="2" s="1"/>
  <c r="BA191" i="2"/>
  <c r="AH191" i="2"/>
  <c r="BB191" i="2" s="1"/>
  <c r="BA243" i="2"/>
  <c r="AH243" i="2"/>
  <c r="BB243" i="2" s="1"/>
  <c r="BA291" i="2"/>
  <c r="AH291" i="2"/>
  <c r="BB291" i="2" s="1"/>
  <c r="BA335" i="2"/>
  <c r="AH335" i="2"/>
  <c r="BB335" i="2" s="1"/>
  <c r="BA395" i="2"/>
  <c r="AH395" i="2"/>
  <c r="BB395" i="2" s="1"/>
  <c r="BA392" i="2"/>
  <c r="AH392" i="2"/>
  <c r="BB392" i="2" s="1"/>
  <c r="BA169" i="2"/>
  <c r="AH169" i="2"/>
  <c r="BB169" i="2" s="1"/>
  <c r="BA217" i="2"/>
  <c r="AH217" i="2"/>
  <c r="BB217" i="2" s="1"/>
  <c r="BA261" i="2"/>
  <c r="AH261" i="2"/>
  <c r="BB261" i="2" s="1"/>
  <c r="BA301" i="2"/>
  <c r="AH301" i="2"/>
  <c r="BB301" i="2" s="1"/>
  <c r="BA341" i="2"/>
  <c r="AH341" i="2"/>
  <c r="BB341" i="2" s="1"/>
  <c r="BA385" i="2"/>
  <c r="AH385" i="2"/>
  <c r="BB385" i="2" s="1"/>
  <c r="BA425" i="2"/>
  <c r="AH425" i="2"/>
  <c r="BB425" i="2" s="1"/>
  <c r="D66" i="4"/>
  <c r="D14" i="8"/>
  <c r="AH449" i="3"/>
  <c r="BB289" i="3"/>
  <c r="BB452" i="3" s="1"/>
  <c r="BA5" i="3"/>
  <c r="BA453" i="3" s="1"/>
  <c r="BB358" i="3"/>
  <c r="BB451" i="3" s="1"/>
  <c r="BB19" i="3"/>
  <c r="BB454" i="3" s="1"/>
  <c r="BB20" i="3"/>
  <c r="BB455" i="3" s="1"/>
  <c r="BB325" i="3"/>
  <c r="BB450" i="3" s="1"/>
  <c r="BB389" i="3"/>
  <c r="BB458" i="3" s="1"/>
  <c r="BA359" i="3"/>
  <c r="BA457" i="3" s="1"/>
  <c r="BA412" i="3"/>
  <c r="BA456" i="3" s="1"/>
  <c r="BA325" i="3"/>
  <c r="BA450" i="3" s="1"/>
  <c r="BA389" i="3"/>
  <c r="BA458" i="3" s="1"/>
  <c r="BB359" i="3"/>
  <c r="BB457" i="3" s="1"/>
  <c r="BB412" i="3"/>
  <c r="BB456" i="3" s="1"/>
  <c r="E14" i="8"/>
  <c r="E66" i="4"/>
  <c r="BA289" i="3"/>
  <c r="BA452" i="3" s="1"/>
  <c r="BB5" i="3"/>
  <c r="BB453" i="3" s="1"/>
  <c r="BA358" i="3"/>
  <c r="BA451" i="3" s="1"/>
  <c r="BA19" i="3"/>
  <c r="BA454" i="3" s="1"/>
  <c r="BA20" i="3"/>
  <c r="BA455" i="3" s="1"/>
  <c r="AG449" i="3"/>
  <c r="BB412" i="2" l="1"/>
  <c r="BB456" i="2" s="1"/>
  <c r="AH456" i="2"/>
  <c r="BB359" i="2"/>
  <c r="BB457" i="2" s="1"/>
  <c r="AH457" i="2"/>
  <c r="BB20" i="2"/>
  <c r="BB455" i="2" s="1"/>
  <c r="AH455" i="2"/>
  <c r="BB358" i="2"/>
  <c r="BB451" i="2" s="1"/>
  <c r="AH451" i="2"/>
  <c r="BA449" i="2"/>
  <c r="BA453" i="2"/>
  <c r="BA455" i="2"/>
  <c r="BB19" i="2"/>
  <c r="BB454" i="2" s="1"/>
  <c r="AH454" i="2"/>
  <c r="BA452" i="2"/>
  <c r="BB5" i="2"/>
  <c r="AH453" i="2"/>
  <c r="AH449" i="2"/>
  <c r="BB289" i="2"/>
  <c r="BB452" i="2" s="1"/>
  <c r="AH452" i="2"/>
  <c r="BB325" i="2"/>
  <c r="BB450" i="2" s="1"/>
  <c r="AH450" i="2"/>
  <c r="BA456" i="2"/>
  <c r="BA457" i="2"/>
  <c r="BB389" i="2"/>
  <c r="BB458" i="2" s="1"/>
  <c r="AH458" i="2"/>
  <c r="BA450" i="2"/>
  <c r="BA454" i="2"/>
  <c r="BB449" i="3"/>
  <c r="E37" i="8" s="1"/>
  <c r="B10" i="11"/>
  <c r="B12" i="11"/>
  <c r="B14" i="11"/>
  <c r="B15" i="11"/>
  <c r="B11" i="11"/>
  <c r="B8" i="11"/>
  <c r="E95" i="4"/>
  <c r="B3" i="11"/>
  <c r="B13" i="11"/>
  <c r="B9" i="11"/>
  <c r="B7" i="11"/>
  <c r="BA449" i="3"/>
  <c r="BB453" i="2" l="1"/>
  <c r="BB449" i="2"/>
  <c r="D37" i="8" s="1"/>
  <c r="D95" i="4"/>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451" i="1" s="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451" i="1" s="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451" i="1" s="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451" i="1" s="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451" i="1" s="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451" i="1" s="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5" i="1"/>
  <c r="D449" i="1"/>
  <c r="F453" i="1" l="1"/>
  <c r="F449" i="1"/>
  <c r="F450" i="1"/>
  <c r="J453" i="1"/>
  <c r="J449" i="1"/>
  <c r="J452" i="1"/>
  <c r="N458" i="1"/>
  <c r="N452" i="1"/>
  <c r="J456" i="1"/>
  <c r="J455" i="1"/>
  <c r="F457" i="1"/>
  <c r="F454" i="1"/>
  <c r="J457" i="1"/>
  <c r="J454" i="1"/>
  <c r="N457" i="1"/>
  <c r="N454" i="1"/>
  <c r="S457" i="1"/>
  <c r="S454" i="1"/>
  <c r="V457" i="1"/>
  <c r="V454" i="1"/>
  <c r="AB457" i="1"/>
  <c r="AB454" i="1"/>
  <c r="F452" i="1"/>
  <c r="J450" i="1"/>
  <c r="N450" i="1"/>
  <c r="S453" i="1"/>
  <c r="S449" i="1"/>
  <c r="S458" i="1"/>
  <c r="S450" i="1"/>
  <c r="S452" i="1"/>
  <c r="V453" i="1"/>
  <c r="V449" i="1"/>
  <c r="V458" i="1"/>
  <c r="V450" i="1"/>
  <c r="V452" i="1"/>
  <c r="AB449" i="1"/>
  <c r="AB453" i="1"/>
  <c r="AB458" i="1"/>
  <c r="AB450" i="1"/>
  <c r="AB452" i="1"/>
  <c r="F458" i="1"/>
  <c r="J458" i="1"/>
  <c r="N453" i="1"/>
  <c r="N449" i="1"/>
  <c r="F456" i="1"/>
  <c r="F455" i="1"/>
  <c r="N456" i="1"/>
  <c r="N455" i="1"/>
  <c r="S456" i="1"/>
  <c r="S455" i="1"/>
  <c r="V456" i="1"/>
  <c r="V455" i="1"/>
  <c r="AB456" i="1"/>
  <c r="AB455" i="1"/>
  <c r="AH448" i="1"/>
  <c r="BB448" i="1" s="1"/>
  <c r="AG448" i="1"/>
  <c r="BA448" i="1" s="1"/>
  <c r="AH444" i="1"/>
  <c r="BB444" i="1" s="1"/>
  <c r="AG444" i="1"/>
  <c r="BA444" i="1" s="1"/>
  <c r="AH440" i="1"/>
  <c r="BB440" i="1" s="1"/>
  <c r="AG440" i="1"/>
  <c r="BA440" i="1" s="1"/>
  <c r="AH436" i="1"/>
  <c r="BB436" i="1" s="1"/>
  <c r="AG436" i="1"/>
  <c r="BA436" i="1" s="1"/>
  <c r="AH432" i="1"/>
  <c r="BB432" i="1" s="1"/>
  <c r="AG432" i="1"/>
  <c r="BA432" i="1" s="1"/>
  <c r="AH428" i="1"/>
  <c r="BB428" i="1" s="1"/>
  <c r="AG428" i="1"/>
  <c r="BA428" i="1" s="1"/>
  <c r="AH424" i="1"/>
  <c r="BB424" i="1" s="1"/>
  <c r="AG424" i="1"/>
  <c r="BA424" i="1" s="1"/>
  <c r="AH420" i="1"/>
  <c r="BB420" i="1" s="1"/>
  <c r="AG420" i="1"/>
  <c r="BA420" i="1" s="1"/>
  <c r="AH416" i="1"/>
  <c r="BB416" i="1" s="1"/>
  <c r="AG416" i="1"/>
  <c r="BA416" i="1" s="1"/>
  <c r="AH412" i="1"/>
  <c r="AG412" i="1"/>
  <c r="AH408" i="1"/>
  <c r="BB408" i="1" s="1"/>
  <c r="AG408" i="1"/>
  <c r="BA408" i="1" s="1"/>
  <c r="AH404" i="1"/>
  <c r="BB404" i="1" s="1"/>
  <c r="AG404" i="1"/>
  <c r="BA404" i="1" s="1"/>
  <c r="AH400" i="1"/>
  <c r="BB400" i="1" s="1"/>
  <c r="AG400" i="1"/>
  <c r="BA400" i="1" s="1"/>
  <c r="AH396" i="1"/>
  <c r="BB396" i="1" s="1"/>
  <c r="AG396" i="1"/>
  <c r="BA396" i="1" s="1"/>
  <c r="AH392" i="1"/>
  <c r="BB392" i="1" s="1"/>
  <c r="AG392" i="1"/>
  <c r="BA392" i="1" s="1"/>
  <c r="AH388" i="1"/>
  <c r="BB388" i="1" s="1"/>
  <c r="AG388" i="1"/>
  <c r="BA388" i="1" s="1"/>
  <c r="AH384" i="1"/>
  <c r="BB384" i="1" s="1"/>
  <c r="AG384" i="1"/>
  <c r="BA384" i="1" s="1"/>
  <c r="AH380" i="1"/>
  <c r="BB380" i="1" s="1"/>
  <c r="AG380" i="1"/>
  <c r="BA380" i="1" s="1"/>
  <c r="AH376" i="1"/>
  <c r="BB376" i="1" s="1"/>
  <c r="AG376" i="1"/>
  <c r="BA376" i="1" s="1"/>
  <c r="AH372" i="1"/>
  <c r="BB372" i="1" s="1"/>
  <c r="AG372" i="1"/>
  <c r="BA372" i="1" s="1"/>
  <c r="AH368" i="1"/>
  <c r="BB368" i="1" s="1"/>
  <c r="AG368" i="1"/>
  <c r="BA368" i="1" s="1"/>
  <c r="AH364" i="1"/>
  <c r="BB364" i="1" s="1"/>
  <c r="AG364" i="1"/>
  <c r="BA364" i="1" s="1"/>
  <c r="AH360" i="1"/>
  <c r="BB360" i="1" s="1"/>
  <c r="AG360" i="1"/>
  <c r="BA360" i="1" s="1"/>
  <c r="AH356" i="1"/>
  <c r="BB356" i="1" s="1"/>
  <c r="AG356" i="1"/>
  <c r="BA356" i="1" s="1"/>
  <c r="AH352" i="1"/>
  <c r="BB352" i="1" s="1"/>
  <c r="AG352" i="1"/>
  <c r="BA352" i="1" s="1"/>
  <c r="AH348" i="1"/>
  <c r="BB348" i="1" s="1"/>
  <c r="AG348" i="1"/>
  <c r="BA348" i="1" s="1"/>
  <c r="AH344" i="1"/>
  <c r="BB344" i="1" s="1"/>
  <c r="AG344" i="1"/>
  <c r="BA344" i="1" s="1"/>
  <c r="AH340" i="1"/>
  <c r="BB340" i="1" s="1"/>
  <c r="AG340" i="1"/>
  <c r="BA340" i="1" s="1"/>
  <c r="AH336" i="1"/>
  <c r="BB336" i="1" s="1"/>
  <c r="AG336" i="1"/>
  <c r="BA336" i="1" s="1"/>
  <c r="AH332" i="1"/>
  <c r="BB332" i="1" s="1"/>
  <c r="AG332" i="1"/>
  <c r="BA332" i="1" s="1"/>
  <c r="AH328" i="1"/>
  <c r="BB328" i="1" s="1"/>
  <c r="AG328" i="1"/>
  <c r="BA328" i="1" s="1"/>
  <c r="AH324" i="1"/>
  <c r="BB324" i="1" s="1"/>
  <c r="AG324" i="1"/>
  <c r="BA324" i="1" s="1"/>
  <c r="AH320" i="1"/>
  <c r="BB320" i="1" s="1"/>
  <c r="AG320" i="1"/>
  <c r="BA320" i="1" s="1"/>
  <c r="AH316" i="1"/>
  <c r="BB316" i="1" s="1"/>
  <c r="AG316" i="1"/>
  <c r="BA316" i="1" s="1"/>
  <c r="AH312" i="1"/>
  <c r="BB312" i="1" s="1"/>
  <c r="AG312" i="1"/>
  <c r="BA312" i="1" s="1"/>
  <c r="AH308" i="1"/>
  <c r="BB308" i="1" s="1"/>
  <c r="AG308" i="1"/>
  <c r="BA308" i="1" s="1"/>
  <c r="AH304" i="1"/>
  <c r="BB304" i="1" s="1"/>
  <c r="AG304" i="1"/>
  <c r="BA304" i="1" s="1"/>
  <c r="AH300" i="1"/>
  <c r="BB300" i="1" s="1"/>
  <c r="AG300" i="1"/>
  <c r="BA300" i="1" s="1"/>
  <c r="AH296" i="1"/>
  <c r="BB296" i="1" s="1"/>
  <c r="AG296" i="1"/>
  <c r="BA296" i="1" s="1"/>
  <c r="AH292" i="1"/>
  <c r="BB292" i="1" s="1"/>
  <c r="AG292" i="1"/>
  <c r="BA292" i="1" s="1"/>
  <c r="AH288" i="1"/>
  <c r="BB288" i="1" s="1"/>
  <c r="AG288" i="1"/>
  <c r="BA288" i="1" s="1"/>
  <c r="AH284" i="1"/>
  <c r="BB284" i="1" s="1"/>
  <c r="AG284" i="1"/>
  <c r="BA284" i="1" s="1"/>
  <c r="AH280" i="1"/>
  <c r="BB280" i="1" s="1"/>
  <c r="AG280" i="1"/>
  <c r="BA280" i="1" s="1"/>
  <c r="AH276" i="1"/>
  <c r="BB276" i="1" s="1"/>
  <c r="AG276" i="1"/>
  <c r="BA276" i="1" s="1"/>
  <c r="AH272" i="1"/>
  <c r="BB272" i="1" s="1"/>
  <c r="AG272" i="1"/>
  <c r="BA272" i="1" s="1"/>
  <c r="AH268" i="1"/>
  <c r="BB268" i="1" s="1"/>
  <c r="AG268" i="1"/>
  <c r="BA268" i="1" s="1"/>
  <c r="AH264" i="1"/>
  <c r="BB264" i="1" s="1"/>
  <c r="AG264" i="1"/>
  <c r="BA264" i="1" s="1"/>
  <c r="AH260" i="1"/>
  <c r="BB260" i="1" s="1"/>
  <c r="AG260" i="1"/>
  <c r="BA260" i="1" s="1"/>
  <c r="AH256" i="1"/>
  <c r="BB256" i="1" s="1"/>
  <c r="AG256" i="1"/>
  <c r="BA256" i="1" s="1"/>
  <c r="AH252" i="1"/>
  <c r="BB252" i="1" s="1"/>
  <c r="AG252" i="1"/>
  <c r="BA252" i="1" s="1"/>
  <c r="AH248" i="1"/>
  <c r="BB248" i="1" s="1"/>
  <c r="AG248" i="1"/>
  <c r="BA248" i="1" s="1"/>
  <c r="AH244" i="1"/>
  <c r="BB244" i="1" s="1"/>
  <c r="AG244" i="1"/>
  <c r="BA244" i="1" s="1"/>
  <c r="AH240" i="1"/>
  <c r="BB240" i="1" s="1"/>
  <c r="AG240" i="1"/>
  <c r="BA240" i="1" s="1"/>
  <c r="AH236" i="1"/>
  <c r="BB236" i="1" s="1"/>
  <c r="AG236" i="1"/>
  <c r="BA236" i="1" s="1"/>
  <c r="AH232" i="1"/>
  <c r="BB232" i="1" s="1"/>
  <c r="AG232" i="1"/>
  <c r="BA232" i="1" s="1"/>
  <c r="AH228" i="1"/>
  <c r="BB228" i="1" s="1"/>
  <c r="AG228" i="1"/>
  <c r="BA228" i="1" s="1"/>
  <c r="AH224" i="1"/>
  <c r="BB224" i="1" s="1"/>
  <c r="AG224" i="1"/>
  <c r="BA224" i="1" s="1"/>
  <c r="AH220" i="1"/>
  <c r="BB220" i="1" s="1"/>
  <c r="AG220" i="1"/>
  <c r="BA220" i="1" s="1"/>
  <c r="AH216" i="1"/>
  <c r="BB216" i="1" s="1"/>
  <c r="AG216" i="1"/>
  <c r="BA216" i="1" s="1"/>
  <c r="AH212" i="1"/>
  <c r="BB212" i="1" s="1"/>
  <c r="AG212" i="1"/>
  <c r="BA212" i="1" s="1"/>
  <c r="AH208" i="1"/>
  <c r="BB208" i="1" s="1"/>
  <c r="AG208" i="1"/>
  <c r="BA208" i="1" s="1"/>
  <c r="AH204" i="1"/>
  <c r="BB204" i="1" s="1"/>
  <c r="AG204" i="1"/>
  <c r="BA204" i="1" s="1"/>
  <c r="AH200" i="1"/>
  <c r="BB200" i="1" s="1"/>
  <c r="AG200" i="1"/>
  <c r="BA200" i="1" s="1"/>
  <c r="AH196" i="1"/>
  <c r="BB196" i="1" s="1"/>
  <c r="AG196" i="1"/>
  <c r="BA196" i="1" s="1"/>
  <c r="AH192" i="1"/>
  <c r="BB192" i="1" s="1"/>
  <c r="AG192" i="1"/>
  <c r="BA192" i="1" s="1"/>
  <c r="AH188" i="1"/>
  <c r="BB188" i="1" s="1"/>
  <c r="AG188" i="1"/>
  <c r="BA188" i="1" s="1"/>
  <c r="AH184" i="1"/>
  <c r="BB184" i="1" s="1"/>
  <c r="AG184" i="1"/>
  <c r="BA184" i="1" s="1"/>
  <c r="AH180" i="1"/>
  <c r="BB180" i="1" s="1"/>
  <c r="AG180" i="1"/>
  <c r="BA180" i="1" s="1"/>
  <c r="AH176" i="1"/>
  <c r="BB176" i="1" s="1"/>
  <c r="AG176" i="1"/>
  <c r="BA176" i="1" s="1"/>
  <c r="AH172" i="1"/>
  <c r="BB172" i="1" s="1"/>
  <c r="AG172" i="1"/>
  <c r="BA172" i="1" s="1"/>
  <c r="AH168" i="1"/>
  <c r="BB168" i="1" s="1"/>
  <c r="AG168" i="1"/>
  <c r="BA168" i="1" s="1"/>
  <c r="AH164" i="1"/>
  <c r="BB164" i="1" s="1"/>
  <c r="AG164" i="1"/>
  <c r="BA164" i="1" s="1"/>
  <c r="AH160" i="1"/>
  <c r="BB160" i="1" s="1"/>
  <c r="AG160" i="1"/>
  <c r="BA160" i="1" s="1"/>
  <c r="AH156" i="1"/>
  <c r="BB156" i="1" s="1"/>
  <c r="AG156" i="1"/>
  <c r="BA156" i="1" s="1"/>
  <c r="AH152" i="1"/>
  <c r="BB152" i="1" s="1"/>
  <c r="AG152" i="1"/>
  <c r="BA152" i="1" s="1"/>
  <c r="AH148" i="1"/>
  <c r="BB148" i="1" s="1"/>
  <c r="AG148" i="1"/>
  <c r="BA148" i="1" s="1"/>
  <c r="AH144" i="1"/>
  <c r="BB144" i="1" s="1"/>
  <c r="AG144" i="1"/>
  <c r="BA144" i="1" s="1"/>
  <c r="AH140" i="1"/>
  <c r="BB140" i="1" s="1"/>
  <c r="AG140" i="1"/>
  <c r="BA140" i="1" s="1"/>
  <c r="AH136" i="1"/>
  <c r="BB136" i="1" s="1"/>
  <c r="AG136" i="1"/>
  <c r="BA136" i="1" s="1"/>
  <c r="AH132" i="1"/>
  <c r="BB132" i="1" s="1"/>
  <c r="AG132" i="1"/>
  <c r="BA132" i="1" s="1"/>
  <c r="AH128" i="1"/>
  <c r="BB128" i="1" s="1"/>
  <c r="AG128" i="1"/>
  <c r="BA128" i="1" s="1"/>
  <c r="AH124" i="1"/>
  <c r="BB124" i="1" s="1"/>
  <c r="AG124" i="1"/>
  <c r="BA124" i="1" s="1"/>
  <c r="AH120" i="1"/>
  <c r="BB120" i="1" s="1"/>
  <c r="AG120" i="1"/>
  <c r="BA120" i="1" s="1"/>
  <c r="AH116" i="1"/>
  <c r="BB116" i="1" s="1"/>
  <c r="AG116" i="1"/>
  <c r="BA116" i="1" s="1"/>
  <c r="AH112" i="1"/>
  <c r="BB112" i="1" s="1"/>
  <c r="AG112" i="1"/>
  <c r="BA112" i="1" s="1"/>
  <c r="AH108" i="1"/>
  <c r="BB108" i="1" s="1"/>
  <c r="AG108" i="1"/>
  <c r="BA108" i="1" s="1"/>
  <c r="AH104" i="1"/>
  <c r="BB104" i="1" s="1"/>
  <c r="AG104" i="1"/>
  <c r="BA104" i="1" s="1"/>
  <c r="AH100" i="1"/>
  <c r="BB100" i="1" s="1"/>
  <c r="AG100" i="1"/>
  <c r="BA100" i="1" s="1"/>
  <c r="AH96" i="1"/>
  <c r="BB96" i="1" s="1"/>
  <c r="AG96" i="1"/>
  <c r="BA96" i="1" s="1"/>
  <c r="AH92" i="1"/>
  <c r="BB92" i="1" s="1"/>
  <c r="AG92" i="1"/>
  <c r="BA92" i="1" s="1"/>
  <c r="AH88" i="1"/>
  <c r="BB88" i="1" s="1"/>
  <c r="AG88" i="1"/>
  <c r="BA88" i="1" s="1"/>
  <c r="AH84" i="1"/>
  <c r="BB84" i="1" s="1"/>
  <c r="AG84" i="1"/>
  <c r="BA84" i="1" s="1"/>
  <c r="AH80" i="1"/>
  <c r="BB80" i="1" s="1"/>
  <c r="AG80" i="1"/>
  <c r="BA80" i="1" s="1"/>
  <c r="AH76" i="1"/>
  <c r="BB76" i="1" s="1"/>
  <c r="AG76" i="1"/>
  <c r="BA76" i="1" s="1"/>
  <c r="AH72" i="1"/>
  <c r="BB72" i="1" s="1"/>
  <c r="AG72" i="1"/>
  <c r="BA72" i="1" s="1"/>
  <c r="AH68" i="1"/>
  <c r="BB68" i="1" s="1"/>
  <c r="AG68" i="1"/>
  <c r="BA68" i="1" s="1"/>
  <c r="AH64" i="1"/>
  <c r="BB64" i="1" s="1"/>
  <c r="AG64" i="1"/>
  <c r="BA64" i="1" s="1"/>
  <c r="AH60" i="1"/>
  <c r="BB60" i="1" s="1"/>
  <c r="AG60" i="1"/>
  <c r="BA60" i="1" s="1"/>
  <c r="AH56" i="1"/>
  <c r="BB56" i="1" s="1"/>
  <c r="AG56" i="1"/>
  <c r="BA56" i="1" s="1"/>
  <c r="AH52" i="1"/>
  <c r="BB52" i="1" s="1"/>
  <c r="AG52" i="1"/>
  <c r="BA52" i="1" s="1"/>
  <c r="AH48" i="1"/>
  <c r="BB48" i="1" s="1"/>
  <c r="AG48" i="1"/>
  <c r="BA48" i="1" s="1"/>
  <c r="AH44" i="1"/>
  <c r="BB44" i="1" s="1"/>
  <c r="AG44" i="1"/>
  <c r="BA44" i="1" s="1"/>
  <c r="AH40" i="1"/>
  <c r="BB40" i="1" s="1"/>
  <c r="AG40" i="1"/>
  <c r="BA40" i="1" s="1"/>
  <c r="AH36" i="1"/>
  <c r="BB36" i="1" s="1"/>
  <c r="AG36" i="1"/>
  <c r="BA36" i="1" s="1"/>
  <c r="AH32" i="1"/>
  <c r="BB32" i="1" s="1"/>
  <c r="AG32" i="1"/>
  <c r="BA32" i="1" s="1"/>
  <c r="AH28" i="1"/>
  <c r="BB28" i="1" s="1"/>
  <c r="AG28" i="1"/>
  <c r="BA28" i="1" s="1"/>
  <c r="AH24" i="1"/>
  <c r="BB24" i="1" s="1"/>
  <c r="AG24" i="1"/>
  <c r="BA24" i="1" s="1"/>
  <c r="AH20" i="1"/>
  <c r="AG20" i="1"/>
  <c r="AH16" i="1"/>
  <c r="BB16" i="1" s="1"/>
  <c r="AG16" i="1"/>
  <c r="BA16" i="1" s="1"/>
  <c r="AH12" i="1"/>
  <c r="BB12" i="1" s="1"/>
  <c r="AG12" i="1"/>
  <c r="BA12" i="1" s="1"/>
  <c r="AH8" i="1"/>
  <c r="BB8" i="1" s="1"/>
  <c r="AG8" i="1"/>
  <c r="BA8" i="1" s="1"/>
  <c r="AH7" i="1"/>
  <c r="BB7" i="1" s="1"/>
  <c r="AG7" i="1"/>
  <c r="BA7" i="1" s="1"/>
  <c r="AG447" i="1"/>
  <c r="BA447" i="1" s="1"/>
  <c r="AH447" i="1"/>
  <c r="BB447" i="1" s="1"/>
  <c r="AG443" i="1"/>
  <c r="BA443" i="1" s="1"/>
  <c r="AH443" i="1"/>
  <c r="BB443" i="1" s="1"/>
  <c r="AG439" i="1"/>
  <c r="BA439" i="1" s="1"/>
  <c r="AH439" i="1"/>
  <c r="BB439" i="1" s="1"/>
  <c r="AG435" i="1"/>
  <c r="BA435" i="1" s="1"/>
  <c r="AH435" i="1"/>
  <c r="BB435" i="1" s="1"/>
  <c r="AG431" i="1"/>
  <c r="BA431" i="1" s="1"/>
  <c r="AH431" i="1"/>
  <c r="BB431" i="1" s="1"/>
  <c r="AG427" i="1"/>
  <c r="BA427" i="1" s="1"/>
  <c r="AH427" i="1"/>
  <c r="BB427" i="1" s="1"/>
  <c r="AG423" i="1"/>
  <c r="BA423" i="1" s="1"/>
  <c r="AH423" i="1"/>
  <c r="BB423" i="1" s="1"/>
  <c r="AG419" i="1"/>
  <c r="BA419" i="1" s="1"/>
  <c r="AH419" i="1"/>
  <c r="BB419" i="1" s="1"/>
  <c r="AG415" i="1"/>
  <c r="BA415" i="1" s="1"/>
  <c r="AH415" i="1"/>
  <c r="BB415" i="1" s="1"/>
  <c r="AG411" i="1"/>
  <c r="BA411" i="1" s="1"/>
  <c r="AH411" i="1"/>
  <c r="BB411" i="1" s="1"/>
  <c r="AG407" i="1"/>
  <c r="BA407" i="1" s="1"/>
  <c r="AH407" i="1"/>
  <c r="BB407" i="1" s="1"/>
  <c r="AG403" i="1"/>
  <c r="BA403" i="1" s="1"/>
  <c r="AH403" i="1"/>
  <c r="BB403" i="1" s="1"/>
  <c r="AG399" i="1"/>
  <c r="BA399" i="1" s="1"/>
  <c r="AH399" i="1"/>
  <c r="BB399" i="1" s="1"/>
  <c r="AG395" i="1"/>
  <c r="BA395" i="1" s="1"/>
  <c r="AH395" i="1"/>
  <c r="BB395" i="1" s="1"/>
  <c r="AG391" i="1"/>
  <c r="BA391" i="1" s="1"/>
  <c r="AH391" i="1"/>
  <c r="BB391" i="1" s="1"/>
  <c r="AG387" i="1"/>
  <c r="BA387" i="1" s="1"/>
  <c r="AH387" i="1"/>
  <c r="BB387" i="1" s="1"/>
  <c r="AG383" i="1"/>
  <c r="BA383" i="1" s="1"/>
  <c r="AH383" i="1"/>
  <c r="BB383" i="1" s="1"/>
  <c r="AG379" i="1"/>
  <c r="BA379" i="1" s="1"/>
  <c r="AH379" i="1"/>
  <c r="BB379" i="1" s="1"/>
  <c r="AG375" i="1"/>
  <c r="BA375" i="1" s="1"/>
  <c r="AH375" i="1"/>
  <c r="BB375" i="1" s="1"/>
  <c r="AG371" i="1"/>
  <c r="BA371" i="1" s="1"/>
  <c r="AH371" i="1"/>
  <c r="BB371" i="1" s="1"/>
  <c r="AG367" i="1"/>
  <c r="BA367" i="1" s="1"/>
  <c r="AH367" i="1"/>
  <c r="BB367" i="1" s="1"/>
  <c r="AG363" i="1"/>
  <c r="BA363" i="1" s="1"/>
  <c r="AH363" i="1"/>
  <c r="BB363" i="1" s="1"/>
  <c r="AG359" i="1"/>
  <c r="AH359" i="1"/>
  <c r="AG355" i="1"/>
  <c r="BA355" i="1" s="1"/>
  <c r="AH355" i="1"/>
  <c r="BB355" i="1" s="1"/>
  <c r="AG351" i="1"/>
  <c r="BA351" i="1" s="1"/>
  <c r="AH351" i="1"/>
  <c r="BB351" i="1" s="1"/>
  <c r="AG347" i="1"/>
  <c r="BA347" i="1" s="1"/>
  <c r="AH347" i="1"/>
  <c r="BB347" i="1" s="1"/>
  <c r="AG343" i="1"/>
  <c r="BA343" i="1" s="1"/>
  <c r="AH343" i="1"/>
  <c r="BB343" i="1" s="1"/>
  <c r="AG339" i="1"/>
  <c r="BA339" i="1" s="1"/>
  <c r="AH339" i="1"/>
  <c r="BB339" i="1" s="1"/>
  <c r="AG335" i="1"/>
  <c r="BA335" i="1" s="1"/>
  <c r="AH335" i="1"/>
  <c r="BB335" i="1" s="1"/>
  <c r="AG331" i="1"/>
  <c r="BA331" i="1" s="1"/>
  <c r="AH331" i="1"/>
  <c r="BB331" i="1" s="1"/>
  <c r="AG327" i="1"/>
  <c r="BA327" i="1" s="1"/>
  <c r="AH327" i="1"/>
  <c r="BB327" i="1" s="1"/>
  <c r="AG323" i="1"/>
  <c r="BA323" i="1" s="1"/>
  <c r="AH323" i="1"/>
  <c r="BB323" i="1" s="1"/>
  <c r="AG319" i="1"/>
  <c r="BA319" i="1" s="1"/>
  <c r="AH319" i="1"/>
  <c r="BB319" i="1" s="1"/>
  <c r="AG315" i="1"/>
  <c r="BA315" i="1" s="1"/>
  <c r="AH315" i="1"/>
  <c r="BB315" i="1" s="1"/>
  <c r="AG311" i="1"/>
  <c r="BA311" i="1" s="1"/>
  <c r="AH311" i="1"/>
  <c r="BB311" i="1" s="1"/>
  <c r="AG307" i="1"/>
  <c r="BA307" i="1" s="1"/>
  <c r="AH307" i="1"/>
  <c r="BB307" i="1" s="1"/>
  <c r="AG303" i="1"/>
  <c r="BA303" i="1" s="1"/>
  <c r="AH303" i="1"/>
  <c r="BB303" i="1" s="1"/>
  <c r="AG299" i="1"/>
  <c r="BA299" i="1" s="1"/>
  <c r="AH299" i="1"/>
  <c r="BB299" i="1" s="1"/>
  <c r="AG295" i="1"/>
  <c r="BA295" i="1" s="1"/>
  <c r="AH295" i="1"/>
  <c r="BB295" i="1" s="1"/>
  <c r="AG291" i="1"/>
  <c r="BA291" i="1" s="1"/>
  <c r="AH291" i="1"/>
  <c r="BB291" i="1" s="1"/>
  <c r="AG287" i="1"/>
  <c r="BA287" i="1" s="1"/>
  <c r="AH287" i="1"/>
  <c r="BB287" i="1" s="1"/>
  <c r="AG283" i="1"/>
  <c r="BA283" i="1" s="1"/>
  <c r="AH283" i="1"/>
  <c r="BB283" i="1" s="1"/>
  <c r="AG279" i="1"/>
  <c r="BA279" i="1" s="1"/>
  <c r="AH279" i="1"/>
  <c r="BB279" i="1" s="1"/>
  <c r="AG275" i="1"/>
  <c r="BA275" i="1" s="1"/>
  <c r="AH275" i="1"/>
  <c r="BB275" i="1" s="1"/>
  <c r="AG271" i="1"/>
  <c r="BA271" i="1" s="1"/>
  <c r="AH271" i="1"/>
  <c r="BB271" i="1" s="1"/>
  <c r="AG267" i="1"/>
  <c r="BA267" i="1" s="1"/>
  <c r="AH267" i="1"/>
  <c r="BB267" i="1" s="1"/>
  <c r="AG263" i="1"/>
  <c r="BA263" i="1" s="1"/>
  <c r="AH263" i="1"/>
  <c r="BB263" i="1" s="1"/>
  <c r="AG259" i="1"/>
  <c r="BA259" i="1" s="1"/>
  <c r="AH259" i="1"/>
  <c r="BB259" i="1" s="1"/>
  <c r="AG255" i="1"/>
  <c r="BA255" i="1" s="1"/>
  <c r="AH255" i="1"/>
  <c r="BB255" i="1" s="1"/>
  <c r="AG251" i="1"/>
  <c r="BA251" i="1" s="1"/>
  <c r="AH251" i="1"/>
  <c r="BB251" i="1" s="1"/>
  <c r="AG247" i="1"/>
  <c r="BA247" i="1" s="1"/>
  <c r="AH247" i="1"/>
  <c r="BB247" i="1" s="1"/>
  <c r="AG243" i="1"/>
  <c r="BA243" i="1" s="1"/>
  <c r="AH243" i="1"/>
  <c r="BB243" i="1" s="1"/>
  <c r="AG239" i="1"/>
  <c r="BA239" i="1" s="1"/>
  <c r="AH239" i="1"/>
  <c r="BB239" i="1" s="1"/>
  <c r="AG235" i="1"/>
  <c r="BA235" i="1" s="1"/>
  <c r="AH235" i="1"/>
  <c r="BB235" i="1" s="1"/>
  <c r="AG231" i="1"/>
  <c r="BA231" i="1" s="1"/>
  <c r="AH231" i="1"/>
  <c r="BB231" i="1" s="1"/>
  <c r="AG227" i="1"/>
  <c r="BA227" i="1" s="1"/>
  <c r="AH227" i="1"/>
  <c r="BB227" i="1" s="1"/>
  <c r="AG223" i="1"/>
  <c r="BA223" i="1" s="1"/>
  <c r="AH223" i="1"/>
  <c r="BB223" i="1" s="1"/>
  <c r="AG219" i="1"/>
  <c r="BA219" i="1" s="1"/>
  <c r="AH219" i="1"/>
  <c r="BB219" i="1" s="1"/>
  <c r="AG215" i="1"/>
  <c r="BA215" i="1" s="1"/>
  <c r="AH215" i="1"/>
  <c r="BB215" i="1" s="1"/>
  <c r="AG211" i="1"/>
  <c r="BA211" i="1" s="1"/>
  <c r="AH211" i="1"/>
  <c r="BB211" i="1" s="1"/>
  <c r="AG207" i="1"/>
  <c r="BA207" i="1" s="1"/>
  <c r="AH207" i="1"/>
  <c r="BB207" i="1" s="1"/>
  <c r="AG203" i="1"/>
  <c r="BA203" i="1" s="1"/>
  <c r="AH203" i="1"/>
  <c r="BB203" i="1" s="1"/>
  <c r="AG199" i="1"/>
  <c r="BA199" i="1" s="1"/>
  <c r="AH199" i="1"/>
  <c r="BB199" i="1" s="1"/>
  <c r="AG195" i="1"/>
  <c r="BA195" i="1" s="1"/>
  <c r="AH195" i="1"/>
  <c r="BB195" i="1" s="1"/>
  <c r="AG191" i="1"/>
  <c r="BA191" i="1" s="1"/>
  <c r="AH191" i="1"/>
  <c r="BB191" i="1" s="1"/>
  <c r="AG187" i="1"/>
  <c r="BA187" i="1" s="1"/>
  <c r="AH187" i="1"/>
  <c r="BB187" i="1" s="1"/>
  <c r="AG183" i="1"/>
  <c r="BA183" i="1" s="1"/>
  <c r="AH183" i="1"/>
  <c r="BB183" i="1" s="1"/>
  <c r="AG179" i="1"/>
  <c r="BA179" i="1" s="1"/>
  <c r="AH179" i="1"/>
  <c r="BB179" i="1" s="1"/>
  <c r="AG175" i="1"/>
  <c r="BA175" i="1" s="1"/>
  <c r="AH175" i="1"/>
  <c r="BB175" i="1" s="1"/>
  <c r="AG171" i="1"/>
  <c r="BA171" i="1" s="1"/>
  <c r="AH171" i="1"/>
  <c r="BB171" i="1" s="1"/>
  <c r="AG167" i="1"/>
  <c r="BA167" i="1" s="1"/>
  <c r="AH167" i="1"/>
  <c r="BB167" i="1" s="1"/>
  <c r="AG163" i="1"/>
  <c r="BA163" i="1" s="1"/>
  <c r="AH163" i="1"/>
  <c r="BB163" i="1" s="1"/>
  <c r="AG159" i="1"/>
  <c r="BA159" i="1" s="1"/>
  <c r="AH159" i="1"/>
  <c r="BB159" i="1" s="1"/>
  <c r="AG155" i="1"/>
  <c r="BA155" i="1" s="1"/>
  <c r="AH155" i="1"/>
  <c r="BB155" i="1" s="1"/>
  <c r="AG151" i="1"/>
  <c r="BA151" i="1" s="1"/>
  <c r="AH151" i="1"/>
  <c r="BB151" i="1" s="1"/>
  <c r="AG147" i="1"/>
  <c r="BA147" i="1" s="1"/>
  <c r="AH147" i="1"/>
  <c r="BB147" i="1" s="1"/>
  <c r="AG143" i="1"/>
  <c r="BA143" i="1" s="1"/>
  <c r="AH143" i="1"/>
  <c r="BB143" i="1" s="1"/>
  <c r="AG139" i="1"/>
  <c r="BA139" i="1" s="1"/>
  <c r="AH139" i="1"/>
  <c r="BB139" i="1" s="1"/>
  <c r="AG135" i="1"/>
  <c r="BA135" i="1" s="1"/>
  <c r="AH135" i="1"/>
  <c r="BB135" i="1" s="1"/>
  <c r="AG131" i="1"/>
  <c r="BA131" i="1" s="1"/>
  <c r="AH131" i="1"/>
  <c r="BB131" i="1" s="1"/>
  <c r="AG127" i="1"/>
  <c r="BA127" i="1" s="1"/>
  <c r="AH127" i="1"/>
  <c r="BB127" i="1" s="1"/>
  <c r="AG123" i="1"/>
  <c r="BA123" i="1" s="1"/>
  <c r="AH123" i="1"/>
  <c r="BB123" i="1" s="1"/>
  <c r="AG119" i="1"/>
  <c r="BA119" i="1" s="1"/>
  <c r="AH119" i="1"/>
  <c r="BB119" i="1" s="1"/>
  <c r="AH115" i="1"/>
  <c r="BB115" i="1" s="1"/>
  <c r="AG115" i="1"/>
  <c r="BA115" i="1" s="1"/>
  <c r="AG111" i="1"/>
  <c r="BA111" i="1" s="1"/>
  <c r="AH111" i="1"/>
  <c r="BB111" i="1" s="1"/>
  <c r="AG107" i="1"/>
  <c r="BA107" i="1" s="1"/>
  <c r="AH107" i="1"/>
  <c r="BB107" i="1" s="1"/>
  <c r="AH103" i="1"/>
  <c r="BB103" i="1" s="1"/>
  <c r="AG103" i="1"/>
  <c r="BA103" i="1" s="1"/>
  <c r="AG99" i="1"/>
  <c r="BA99" i="1" s="1"/>
  <c r="AH99" i="1"/>
  <c r="BB99" i="1" s="1"/>
  <c r="AH95" i="1"/>
  <c r="BB95" i="1" s="1"/>
  <c r="AG95" i="1"/>
  <c r="BA95" i="1" s="1"/>
  <c r="AG91" i="1"/>
  <c r="BA91" i="1" s="1"/>
  <c r="AH91" i="1"/>
  <c r="BB91" i="1" s="1"/>
  <c r="AH87" i="1"/>
  <c r="BB87" i="1" s="1"/>
  <c r="AG87" i="1"/>
  <c r="BA87" i="1" s="1"/>
  <c r="AG83" i="1"/>
  <c r="BA83" i="1" s="1"/>
  <c r="AH83" i="1"/>
  <c r="BB83" i="1" s="1"/>
  <c r="AH79" i="1"/>
  <c r="BB79" i="1" s="1"/>
  <c r="AG79" i="1"/>
  <c r="BA79" i="1" s="1"/>
  <c r="AG75" i="1"/>
  <c r="BA75" i="1" s="1"/>
  <c r="AH75" i="1"/>
  <c r="BB75" i="1" s="1"/>
  <c r="AH71" i="1"/>
  <c r="BB71" i="1" s="1"/>
  <c r="AG71" i="1"/>
  <c r="BA71" i="1" s="1"/>
  <c r="AG67" i="1"/>
  <c r="BA67" i="1" s="1"/>
  <c r="AH67" i="1"/>
  <c r="BB67" i="1" s="1"/>
  <c r="AH63" i="1"/>
  <c r="BB63" i="1" s="1"/>
  <c r="AG63" i="1"/>
  <c r="BA63" i="1" s="1"/>
  <c r="AG59" i="1"/>
  <c r="BA59" i="1" s="1"/>
  <c r="AH59" i="1"/>
  <c r="BB59" i="1" s="1"/>
  <c r="AH55" i="1"/>
  <c r="BB55" i="1" s="1"/>
  <c r="AG55" i="1"/>
  <c r="BA55" i="1" s="1"/>
  <c r="AG51" i="1"/>
  <c r="BA51" i="1" s="1"/>
  <c r="AH51" i="1"/>
  <c r="BB51" i="1" s="1"/>
  <c r="AH47" i="1"/>
  <c r="BB47" i="1" s="1"/>
  <c r="AG47" i="1"/>
  <c r="BA47" i="1" s="1"/>
  <c r="AG43" i="1"/>
  <c r="BA43" i="1" s="1"/>
  <c r="AH43" i="1"/>
  <c r="BB43" i="1" s="1"/>
  <c r="AH39" i="1"/>
  <c r="BB39" i="1" s="1"/>
  <c r="AG39" i="1"/>
  <c r="BA39" i="1" s="1"/>
  <c r="AG35" i="1"/>
  <c r="BA35" i="1" s="1"/>
  <c r="AH35" i="1"/>
  <c r="BB35" i="1" s="1"/>
  <c r="AH31" i="1"/>
  <c r="BB31" i="1" s="1"/>
  <c r="AG31" i="1"/>
  <c r="BA31" i="1" s="1"/>
  <c r="AG27" i="1"/>
  <c r="BA27" i="1" s="1"/>
  <c r="AH27" i="1"/>
  <c r="BB27" i="1" s="1"/>
  <c r="AH23" i="1"/>
  <c r="BB23" i="1" s="1"/>
  <c r="AG23" i="1"/>
  <c r="BA23" i="1" s="1"/>
  <c r="AG19" i="1"/>
  <c r="AH19" i="1"/>
  <c r="AH15" i="1"/>
  <c r="BB15" i="1" s="1"/>
  <c r="AG15" i="1"/>
  <c r="BA15" i="1" s="1"/>
  <c r="AG11" i="1"/>
  <c r="BA11" i="1" s="1"/>
  <c r="AH11" i="1"/>
  <c r="BB11" i="1" s="1"/>
  <c r="AH446" i="1"/>
  <c r="BB446" i="1" s="1"/>
  <c r="AG446" i="1"/>
  <c r="BA446" i="1" s="1"/>
  <c r="AH442" i="1"/>
  <c r="BB442" i="1" s="1"/>
  <c r="AG442" i="1"/>
  <c r="BA442" i="1" s="1"/>
  <c r="AH438" i="1"/>
  <c r="BB438" i="1" s="1"/>
  <c r="AG438" i="1"/>
  <c r="BA438" i="1" s="1"/>
  <c r="AH434" i="1"/>
  <c r="BB434" i="1" s="1"/>
  <c r="AG434" i="1"/>
  <c r="BA434" i="1" s="1"/>
  <c r="AH430" i="1"/>
  <c r="BB430" i="1" s="1"/>
  <c r="AG430" i="1"/>
  <c r="BA430" i="1" s="1"/>
  <c r="AH426" i="1"/>
  <c r="BB426" i="1" s="1"/>
  <c r="AG426" i="1"/>
  <c r="BA426" i="1" s="1"/>
  <c r="AH422" i="1"/>
  <c r="BB422" i="1" s="1"/>
  <c r="AG422" i="1"/>
  <c r="BA422" i="1" s="1"/>
  <c r="AG418" i="1"/>
  <c r="BA418" i="1" s="1"/>
  <c r="AH418" i="1"/>
  <c r="BB418" i="1" s="1"/>
  <c r="AH414" i="1"/>
  <c r="BB414" i="1" s="1"/>
  <c r="AG414" i="1"/>
  <c r="BA414" i="1" s="1"/>
  <c r="AH410" i="1"/>
  <c r="BB410" i="1" s="1"/>
  <c r="AG410" i="1"/>
  <c r="BA410" i="1" s="1"/>
  <c r="AH406" i="1"/>
  <c r="BB406" i="1" s="1"/>
  <c r="AG406" i="1"/>
  <c r="BA406" i="1" s="1"/>
  <c r="AH402" i="1"/>
  <c r="BB402" i="1" s="1"/>
  <c r="AG402" i="1"/>
  <c r="BA402" i="1" s="1"/>
  <c r="AH398" i="1"/>
  <c r="BB398" i="1" s="1"/>
  <c r="AG398" i="1"/>
  <c r="BA398" i="1" s="1"/>
  <c r="AH394" i="1"/>
  <c r="BB394" i="1" s="1"/>
  <c r="AG394" i="1"/>
  <c r="BA394" i="1" s="1"/>
  <c r="AH390" i="1"/>
  <c r="BB390" i="1" s="1"/>
  <c r="AG390" i="1"/>
  <c r="BA390" i="1" s="1"/>
  <c r="AH386" i="1"/>
  <c r="BB386" i="1" s="1"/>
  <c r="AG386" i="1"/>
  <c r="BA386" i="1" s="1"/>
  <c r="AH382" i="1"/>
  <c r="BB382" i="1" s="1"/>
  <c r="AG382" i="1"/>
  <c r="BA382" i="1" s="1"/>
  <c r="AH378" i="1"/>
  <c r="BB378" i="1" s="1"/>
  <c r="AG378" i="1"/>
  <c r="BA378" i="1" s="1"/>
  <c r="AH374" i="1"/>
  <c r="BB374" i="1" s="1"/>
  <c r="AG374" i="1"/>
  <c r="BA374" i="1" s="1"/>
  <c r="AH370" i="1"/>
  <c r="BB370" i="1" s="1"/>
  <c r="AG370" i="1"/>
  <c r="BA370" i="1" s="1"/>
  <c r="AH366" i="1"/>
  <c r="BB366" i="1" s="1"/>
  <c r="AG366" i="1"/>
  <c r="BA366" i="1" s="1"/>
  <c r="AH362" i="1"/>
  <c r="BB362" i="1" s="1"/>
  <c r="AG362" i="1"/>
  <c r="BA362" i="1" s="1"/>
  <c r="AH358" i="1"/>
  <c r="AG358" i="1"/>
  <c r="AG354" i="1"/>
  <c r="BA354" i="1" s="1"/>
  <c r="AH354" i="1"/>
  <c r="BB354" i="1" s="1"/>
  <c r="AH350" i="1"/>
  <c r="BB350" i="1" s="1"/>
  <c r="AG350" i="1"/>
  <c r="BA350" i="1" s="1"/>
  <c r="AH346" i="1"/>
  <c r="BB346" i="1" s="1"/>
  <c r="AG346" i="1"/>
  <c r="BA346" i="1" s="1"/>
  <c r="AH342" i="1"/>
  <c r="BB342" i="1" s="1"/>
  <c r="AG342" i="1"/>
  <c r="BA342" i="1" s="1"/>
  <c r="AG338" i="1"/>
  <c r="BA338" i="1" s="1"/>
  <c r="AH338" i="1"/>
  <c r="BB338" i="1" s="1"/>
  <c r="AH334" i="1"/>
  <c r="BB334" i="1" s="1"/>
  <c r="AG334" i="1"/>
  <c r="BA334" i="1" s="1"/>
  <c r="AH330" i="1"/>
  <c r="BB330" i="1" s="1"/>
  <c r="AG330" i="1"/>
  <c r="BA330" i="1" s="1"/>
  <c r="AG326" i="1"/>
  <c r="BA326" i="1" s="1"/>
  <c r="AH326" i="1"/>
  <c r="BB326" i="1" s="1"/>
  <c r="AG322" i="1"/>
  <c r="BA322" i="1" s="1"/>
  <c r="AH322" i="1"/>
  <c r="BB322" i="1" s="1"/>
  <c r="AG318" i="1"/>
  <c r="BA318" i="1" s="1"/>
  <c r="AH318" i="1"/>
  <c r="BB318" i="1" s="1"/>
  <c r="AH314" i="1"/>
  <c r="BB314" i="1" s="1"/>
  <c r="AG314" i="1"/>
  <c r="BA314" i="1" s="1"/>
  <c r="AG310" i="1"/>
  <c r="BA310" i="1" s="1"/>
  <c r="AH310" i="1"/>
  <c r="BB310" i="1" s="1"/>
  <c r="AG306" i="1"/>
  <c r="BA306" i="1" s="1"/>
  <c r="AH306" i="1"/>
  <c r="BB306" i="1" s="1"/>
  <c r="AG302" i="1"/>
  <c r="BA302" i="1" s="1"/>
  <c r="AH302" i="1"/>
  <c r="BB302" i="1" s="1"/>
  <c r="AH298" i="1"/>
  <c r="BB298" i="1" s="1"/>
  <c r="AG298" i="1"/>
  <c r="BA298" i="1" s="1"/>
  <c r="AG294" i="1"/>
  <c r="BA294" i="1" s="1"/>
  <c r="AH294" i="1"/>
  <c r="BB294" i="1" s="1"/>
  <c r="AG290" i="1"/>
  <c r="BA290" i="1" s="1"/>
  <c r="AH290" i="1"/>
  <c r="BB290" i="1" s="1"/>
  <c r="AH286" i="1"/>
  <c r="BB286" i="1" s="1"/>
  <c r="AG286" i="1"/>
  <c r="BA286" i="1" s="1"/>
  <c r="AH282" i="1"/>
  <c r="BB282" i="1" s="1"/>
  <c r="AG282" i="1"/>
  <c r="BA282" i="1" s="1"/>
  <c r="AH278" i="1"/>
  <c r="BB278" i="1" s="1"/>
  <c r="AG278" i="1"/>
  <c r="BA278" i="1" s="1"/>
  <c r="AG274" i="1"/>
  <c r="BA274" i="1" s="1"/>
  <c r="AH274" i="1"/>
  <c r="BB274" i="1" s="1"/>
  <c r="AH270" i="1"/>
  <c r="BB270" i="1" s="1"/>
  <c r="AG270" i="1"/>
  <c r="BA270" i="1" s="1"/>
  <c r="AH266" i="1"/>
  <c r="BB266" i="1" s="1"/>
  <c r="AG266" i="1"/>
  <c r="BA266" i="1" s="1"/>
  <c r="AG262" i="1"/>
  <c r="BA262" i="1" s="1"/>
  <c r="AH262" i="1"/>
  <c r="BB262" i="1" s="1"/>
  <c r="AG258" i="1"/>
  <c r="BA258" i="1" s="1"/>
  <c r="AH258" i="1"/>
  <c r="BB258" i="1" s="1"/>
  <c r="AG254" i="1"/>
  <c r="BA254" i="1" s="1"/>
  <c r="AH254" i="1"/>
  <c r="BB254" i="1" s="1"/>
  <c r="AH250" i="1"/>
  <c r="BB250" i="1" s="1"/>
  <c r="AG250" i="1"/>
  <c r="BA250" i="1" s="1"/>
  <c r="AG246" i="1"/>
  <c r="BA246" i="1" s="1"/>
  <c r="AH246" i="1"/>
  <c r="BB246" i="1" s="1"/>
  <c r="AG242" i="1"/>
  <c r="BA242" i="1" s="1"/>
  <c r="AH242" i="1"/>
  <c r="BB242" i="1" s="1"/>
  <c r="AG238" i="1"/>
  <c r="BA238" i="1" s="1"/>
  <c r="AH238" i="1"/>
  <c r="BB238" i="1" s="1"/>
  <c r="AH234" i="1"/>
  <c r="BB234" i="1" s="1"/>
  <c r="AG234" i="1"/>
  <c r="BA234" i="1" s="1"/>
  <c r="AG230" i="1"/>
  <c r="BA230" i="1" s="1"/>
  <c r="AH230" i="1"/>
  <c r="BB230" i="1" s="1"/>
  <c r="AG226" i="1"/>
  <c r="BA226" i="1" s="1"/>
  <c r="AH226" i="1"/>
  <c r="BB226" i="1" s="1"/>
  <c r="AH222" i="1"/>
  <c r="BB222" i="1" s="1"/>
  <c r="AG222" i="1"/>
  <c r="BA222" i="1" s="1"/>
  <c r="AH218" i="1"/>
  <c r="BB218" i="1" s="1"/>
  <c r="AG218" i="1"/>
  <c r="BA218" i="1" s="1"/>
  <c r="AH214" i="1"/>
  <c r="BB214" i="1" s="1"/>
  <c r="AG214" i="1"/>
  <c r="BA214" i="1" s="1"/>
  <c r="AG210" i="1"/>
  <c r="BA210" i="1" s="1"/>
  <c r="AH210" i="1"/>
  <c r="BB210" i="1" s="1"/>
  <c r="AH206" i="1"/>
  <c r="BB206" i="1" s="1"/>
  <c r="AG206" i="1"/>
  <c r="BA206" i="1" s="1"/>
  <c r="AH202" i="1"/>
  <c r="BB202" i="1" s="1"/>
  <c r="AG202" i="1"/>
  <c r="BA202" i="1" s="1"/>
  <c r="AG198" i="1"/>
  <c r="BA198" i="1" s="1"/>
  <c r="AH198" i="1"/>
  <c r="BB198" i="1" s="1"/>
  <c r="AG194" i="1"/>
  <c r="BA194" i="1" s="1"/>
  <c r="AH194" i="1"/>
  <c r="BB194" i="1" s="1"/>
  <c r="AG190" i="1"/>
  <c r="BA190" i="1" s="1"/>
  <c r="AH190" i="1"/>
  <c r="BB190" i="1" s="1"/>
  <c r="AH186" i="1"/>
  <c r="BB186" i="1" s="1"/>
  <c r="AG186" i="1"/>
  <c r="BA186" i="1" s="1"/>
  <c r="AG182" i="1"/>
  <c r="BA182" i="1" s="1"/>
  <c r="AH182" i="1"/>
  <c r="BB182" i="1" s="1"/>
  <c r="AG178" i="1"/>
  <c r="BA178" i="1" s="1"/>
  <c r="AH178" i="1"/>
  <c r="BB178" i="1" s="1"/>
  <c r="AG174" i="1"/>
  <c r="BA174" i="1" s="1"/>
  <c r="AH174" i="1"/>
  <c r="BB174" i="1" s="1"/>
  <c r="AH170" i="1"/>
  <c r="BB170" i="1" s="1"/>
  <c r="AG170" i="1"/>
  <c r="BA170" i="1" s="1"/>
  <c r="AG166" i="1"/>
  <c r="BA166" i="1" s="1"/>
  <c r="AH166" i="1"/>
  <c r="BB166" i="1" s="1"/>
  <c r="AG162" i="1"/>
  <c r="BA162" i="1" s="1"/>
  <c r="AH162" i="1"/>
  <c r="BB162" i="1" s="1"/>
  <c r="AH158" i="1"/>
  <c r="BB158" i="1" s="1"/>
  <c r="AG158" i="1"/>
  <c r="BA158" i="1" s="1"/>
  <c r="AH154" i="1"/>
  <c r="BB154" i="1" s="1"/>
  <c r="AG154" i="1"/>
  <c r="BA154" i="1" s="1"/>
  <c r="AH150" i="1"/>
  <c r="BB150" i="1" s="1"/>
  <c r="AG150" i="1"/>
  <c r="BA150" i="1" s="1"/>
  <c r="AG146" i="1"/>
  <c r="BA146" i="1" s="1"/>
  <c r="AH146" i="1"/>
  <c r="BB146" i="1" s="1"/>
  <c r="AH142" i="1"/>
  <c r="BB142" i="1" s="1"/>
  <c r="AG142" i="1"/>
  <c r="BA142" i="1" s="1"/>
  <c r="AH138" i="1"/>
  <c r="BB138" i="1" s="1"/>
  <c r="AG138" i="1"/>
  <c r="BA138" i="1" s="1"/>
  <c r="AG134" i="1"/>
  <c r="BA134" i="1" s="1"/>
  <c r="AH134" i="1"/>
  <c r="BB134" i="1" s="1"/>
  <c r="AG130" i="1"/>
  <c r="BA130" i="1" s="1"/>
  <c r="AH130" i="1"/>
  <c r="BB130" i="1" s="1"/>
  <c r="AG126" i="1"/>
  <c r="BA126" i="1" s="1"/>
  <c r="AH126" i="1"/>
  <c r="BB126" i="1" s="1"/>
  <c r="AH122" i="1"/>
  <c r="BB122" i="1" s="1"/>
  <c r="AG122" i="1"/>
  <c r="BA122" i="1" s="1"/>
  <c r="AH118" i="1"/>
  <c r="BB118" i="1" s="1"/>
  <c r="AG118" i="1"/>
  <c r="BA118" i="1" s="1"/>
  <c r="AH114" i="1"/>
  <c r="BB114" i="1" s="1"/>
  <c r="AG114" i="1"/>
  <c r="BA114" i="1" s="1"/>
  <c r="AH110" i="1"/>
  <c r="BB110" i="1" s="1"/>
  <c r="AG110" i="1"/>
  <c r="BA110" i="1" s="1"/>
  <c r="AH106" i="1"/>
  <c r="BB106" i="1" s="1"/>
  <c r="AG106" i="1"/>
  <c r="BA106" i="1" s="1"/>
  <c r="AH102" i="1"/>
  <c r="BB102" i="1" s="1"/>
  <c r="AG102" i="1"/>
  <c r="BA102" i="1" s="1"/>
  <c r="AH98" i="1"/>
  <c r="BB98" i="1" s="1"/>
  <c r="AG98" i="1"/>
  <c r="BA98" i="1" s="1"/>
  <c r="AH94" i="1"/>
  <c r="BB94" i="1" s="1"/>
  <c r="AG94" i="1"/>
  <c r="BA94" i="1" s="1"/>
  <c r="AH90" i="1"/>
  <c r="BB90" i="1" s="1"/>
  <c r="AG90" i="1"/>
  <c r="BA90" i="1" s="1"/>
  <c r="AH86" i="1"/>
  <c r="BB86" i="1" s="1"/>
  <c r="AG86" i="1"/>
  <c r="BA86" i="1" s="1"/>
  <c r="AH82" i="1"/>
  <c r="BB82" i="1" s="1"/>
  <c r="AG82" i="1"/>
  <c r="BA82" i="1" s="1"/>
  <c r="AH78" i="1"/>
  <c r="BB78" i="1" s="1"/>
  <c r="AG78" i="1"/>
  <c r="BA78" i="1" s="1"/>
  <c r="AH74" i="1"/>
  <c r="BB74" i="1" s="1"/>
  <c r="AG74" i="1"/>
  <c r="BA74" i="1" s="1"/>
  <c r="AH70" i="1"/>
  <c r="BB70" i="1" s="1"/>
  <c r="AG70" i="1"/>
  <c r="BA70" i="1" s="1"/>
  <c r="AH66" i="1"/>
  <c r="BB66" i="1" s="1"/>
  <c r="AG66" i="1"/>
  <c r="BA66" i="1" s="1"/>
  <c r="AH62" i="1"/>
  <c r="BB62" i="1" s="1"/>
  <c r="AG62" i="1"/>
  <c r="BA62" i="1" s="1"/>
  <c r="AH58" i="1"/>
  <c r="BB58" i="1" s="1"/>
  <c r="AG58" i="1"/>
  <c r="BA58" i="1" s="1"/>
  <c r="AH54" i="1"/>
  <c r="BB54" i="1" s="1"/>
  <c r="AG54" i="1"/>
  <c r="BA54" i="1" s="1"/>
  <c r="AH50" i="1"/>
  <c r="BB50" i="1" s="1"/>
  <c r="AG50" i="1"/>
  <c r="BA50" i="1" s="1"/>
  <c r="AH46" i="1"/>
  <c r="BB46" i="1" s="1"/>
  <c r="AG46" i="1"/>
  <c r="BA46" i="1" s="1"/>
  <c r="AH42" i="1"/>
  <c r="BB42" i="1" s="1"/>
  <c r="AG42" i="1"/>
  <c r="BA42" i="1" s="1"/>
  <c r="AH38" i="1"/>
  <c r="BB38" i="1" s="1"/>
  <c r="AG38" i="1"/>
  <c r="BA38" i="1" s="1"/>
  <c r="AH34" i="1"/>
  <c r="BB34" i="1" s="1"/>
  <c r="AG34" i="1"/>
  <c r="BA34" i="1" s="1"/>
  <c r="AH30" i="1"/>
  <c r="BB30" i="1" s="1"/>
  <c r="AG30" i="1"/>
  <c r="BA30" i="1" s="1"/>
  <c r="AH26" i="1"/>
  <c r="BB26" i="1" s="1"/>
  <c r="AG26" i="1"/>
  <c r="BA26" i="1" s="1"/>
  <c r="AH22" i="1"/>
  <c r="BB22" i="1" s="1"/>
  <c r="AG22" i="1"/>
  <c r="BA22" i="1" s="1"/>
  <c r="AH18" i="1"/>
  <c r="BB18" i="1" s="1"/>
  <c r="AG18" i="1"/>
  <c r="BA18" i="1" s="1"/>
  <c r="AH14" i="1"/>
  <c r="BB14" i="1" s="1"/>
  <c r="AG14" i="1"/>
  <c r="BA14" i="1" s="1"/>
  <c r="AH10" i="1"/>
  <c r="BB10" i="1" s="1"/>
  <c r="AG10" i="1"/>
  <c r="BA10" i="1" s="1"/>
  <c r="AH6" i="1"/>
  <c r="BB6" i="1" s="1"/>
  <c r="AG6" i="1"/>
  <c r="BA6" i="1" s="1"/>
  <c r="AH5" i="1"/>
  <c r="AG5" i="1"/>
  <c r="AH445" i="1"/>
  <c r="BB445" i="1" s="1"/>
  <c r="AG445" i="1"/>
  <c r="BA445" i="1" s="1"/>
  <c r="AH441" i="1"/>
  <c r="BB441" i="1" s="1"/>
  <c r="AG441" i="1"/>
  <c r="BA441" i="1" s="1"/>
  <c r="AH437" i="1"/>
  <c r="BB437" i="1" s="1"/>
  <c r="AG437" i="1"/>
  <c r="BA437" i="1" s="1"/>
  <c r="AH433" i="1"/>
  <c r="BB433" i="1" s="1"/>
  <c r="AG433" i="1"/>
  <c r="BA433" i="1" s="1"/>
  <c r="AG429" i="1"/>
  <c r="BA429" i="1" s="1"/>
  <c r="AH429" i="1"/>
  <c r="BB429" i="1" s="1"/>
  <c r="AH425" i="1"/>
  <c r="BB425" i="1" s="1"/>
  <c r="AG425" i="1"/>
  <c r="BA425" i="1" s="1"/>
  <c r="AH421" i="1"/>
  <c r="BB421" i="1" s="1"/>
  <c r="AG421" i="1"/>
  <c r="BA421" i="1" s="1"/>
  <c r="AH417" i="1"/>
  <c r="BB417" i="1" s="1"/>
  <c r="AG417" i="1"/>
  <c r="BA417" i="1" s="1"/>
  <c r="AH413" i="1"/>
  <c r="BB413" i="1" s="1"/>
  <c r="AG413" i="1"/>
  <c r="BA413" i="1" s="1"/>
  <c r="AH409" i="1"/>
  <c r="BB409" i="1" s="1"/>
  <c r="AG409" i="1"/>
  <c r="BA409" i="1" s="1"/>
  <c r="AH405" i="1"/>
  <c r="BB405" i="1" s="1"/>
  <c r="AG405" i="1"/>
  <c r="BA405" i="1" s="1"/>
  <c r="AH401" i="1"/>
  <c r="BB401" i="1" s="1"/>
  <c r="AG401" i="1"/>
  <c r="BA401" i="1" s="1"/>
  <c r="AG397" i="1"/>
  <c r="BA397" i="1" s="1"/>
  <c r="AH397" i="1"/>
  <c r="BB397" i="1" s="1"/>
  <c r="AH393" i="1"/>
  <c r="BB393" i="1" s="1"/>
  <c r="AG393" i="1"/>
  <c r="BA393" i="1" s="1"/>
  <c r="AH389" i="1"/>
  <c r="AG389" i="1"/>
  <c r="AH385" i="1"/>
  <c r="BB385" i="1" s="1"/>
  <c r="AG385" i="1"/>
  <c r="BA385" i="1" s="1"/>
  <c r="AH381" i="1"/>
  <c r="BB381" i="1" s="1"/>
  <c r="AG381" i="1"/>
  <c r="BA381" i="1" s="1"/>
  <c r="AH377" i="1"/>
  <c r="BB377" i="1" s="1"/>
  <c r="AG377" i="1"/>
  <c r="BA377" i="1" s="1"/>
  <c r="AH373" i="1"/>
  <c r="BB373" i="1" s="1"/>
  <c r="AG373" i="1"/>
  <c r="BA373" i="1" s="1"/>
  <c r="AG369" i="1"/>
  <c r="BA369" i="1" s="1"/>
  <c r="AH369" i="1"/>
  <c r="BB369" i="1" s="1"/>
  <c r="AG365" i="1"/>
  <c r="BA365" i="1" s="1"/>
  <c r="AH365" i="1"/>
  <c r="BB365" i="1" s="1"/>
  <c r="AH361" i="1"/>
  <c r="BB361" i="1" s="1"/>
  <c r="AG361" i="1"/>
  <c r="BA361" i="1" s="1"/>
  <c r="AH357" i="1"/>
  <c r="BB357" i="1" s="1"/>
  <c r="AG357" i="1"/>
  <c r="BA357" i="1" s="1"/>
  <c r="AH353" i="1"/>
  <c r="BB353" i="1" s="1"/>
  <c r="AG353" i="1"/>
  <c r="BA353" i="1" s="1"/>
  <c r="AG349" i="1"/>
  <c r="BA349" i="1" s="1"/>
  <c r="AH349" i="1"/>
  <c r="BB349" i="1" s="1"/>
  <c r="AG345" i="1"/>
  <c r="BA345" i="1" s="1"/>
  <c r="AH345" i="1"/>
  <c r="BB345" i="1" s="1"/>
  <c r="AH341" i="1"/>
  <c r="BB341" i="1" s="1"/>
  <c r="AG341" i="1"/>
  <c r="BA341" i="1" s="1"/>
  <c r="AG337" i="1"/>
  <c r="BA337" i="1" s="1"/>
  <c r="AH337" i="1"/>
  <c r="BB337" i="1" s="1"/>
  <c r="AG333" i="1"/>
  <c r="BA333" i="1" s="1"/>
  <c r="AH333" i="1"/>
  <c r="BB333" i="1" s="1"/>
  <c r="AH329" i="1"/>
  <c r="BB329" i="1" s="1"/>
  <c r="AG329" i="1"/>
  <c r="BA329" i="1" s="1"/>
  <c r="AH325" i="1"/>
  <c r="AG325" i="1"/>
  <c r="AH321" i="1"/>
  <c r="BB321" i="1" s="1"/>
  <c r="AG321" i="1"/>
  <c r="BA321" i="1" s="1"/>
  <c r="AG317" i="1"/>
  <c r="BA317" i="1" s="1"/>
  <c r="AH317" i="1"/>
  <c r="BB317" i="1" s="1"/>
  <c r="AH313" i="1"/>
  <c r="BB313" i="1" s="1"/>
  <c r="AG313" i="1"/>
  <c r="BA313" i="1" s="1"/>
  <c r="AH309" i="1"/>
  <c r="BB309" i="1" s="1"/>
  <c r="AG309" i="1"/>
  <c r="BA309" i="1" s="1"/>
  <c r="AG305" i="1"/>
  <c r="BA305" i="1" s="1"/>
  <c r="AH305" i="1"/>
  <c r="BB305" i="1" s="1"/>
  <c r="AG301" i="1"/>
  <c r="BA301" i="1" s="1"/>
  <c r="AH301" i="1"/>
  <c r="BB301" i="1" s="1"/>
  <c r="AG297" i="1"/>
  <c r="BA297" i="1" s="1"/>
  <c r="AH297" i="1"/>
  <c r="BB297" i="1" s="1"/>
  <c r="AH293" i="1"/>
  <c r="BB293" i="1" s="1"/>
  <c r="AG293" i="1"/>
  <c r="BA293" i="1" s="1"/>
  <c r="AG289" i="1"/>
  <c r="AH289" i="1"/>
  <c r="AG285" i="1"/>
  <c r="BA285" i="1" s="1"/>
  <c r="AH285" i="1"/>
  <c r="BB285" i="1" s="1"/>
  <c r="AG281" i="1"/>
  <c r="BA281" i="1" s="1"/>
  <c r="AH281" i="1"/>
  <c r="BB281" i="1" s="1"/>
  <c r="AH277" i="1"/>
  <c r="BB277" i="1" s="1"/>
  <c r="AG277" i="1"/>
  <c r="BA277" i="1" s="1"/>
  <c r="AG273" i="1"/>
  <c r="BA273" i="1" s="1"/>
  <c r="AH273" i="1"/>
  <c r="BB273" i="1" s="1"/>
  <c r="AG269" i="1"/>
  <c r="BA269" i="1" s="1"/>
  <c r="AH269" i="1"/>
  <c r="BB269" i="1" s="1"/>
  <c r="AH265" i="1"/>
  <c r="BB265" i="1" s="1"/>
  <c r="AG265" i="1"/>
  <c r="BA265" i="1" s="1"/>
  <c r="AH261" i="1"/>
  <c r="BB261" i="1" s="1"/>
  <c r="AG261" i="1"/>
  <c r="BA261" i="1" s="1"/>
  <c r="AH257" i="1"/>
  <c r="BB257" i="1" s="1"/>
  <c r="AG257" i="1"/>
  <c r="BA257" i="1" s="1"/>
  <c r="AG253" i="1"/>
  <c r="BA253" i="1" s="1"/>
  <c r="AH253" i="1"/>
  <c r="BB253" i="1" s="1"/>
  <c r="AH249" i="1"/>
  <c r="BB249" i="1" s="1"/>
  <c r="AG249" i="1"/>
  <c r="BA249" i="1" s="1"/>
  <c r="AH245" i="1"/>
  <c r="BB245" i="1" s="1"/>
  <c r="AG245" i="1"/>
  <c r="BA245" i="1" s="1"/>
  <c r="AG241" i="1"/>
  <c r="BA241" i="1" s="1"/>
  <c r="AH241" i="1"/>
  <c r="BB241" i="1" s="1"/>
  <c r="AG237" i="1"/>
  <c r="BA237" i="1" s="1"/>
  <c r="AH237" i="1"/>
  <c r="BB237" i="1" s="1"/>
  <c r="AG233" i="1"/>
  <c r="BA233" i="1" s="1"/>
  <c r="AH233" i="1"/>
  <c r="BB233" i="1" s="1"/>
  <c r="AH229" i="1"/>
  <c r="BB229" i="1" s="1"/>
  <c r="AG229" i="1"/>
  <c r="BA229" i="1" s="1"/>
  <c r="AH225" i="1"/>
  <c r="BB225" i="1" s="1"/>
  <c r="AG225" i="1"/>
  <c r="BA225" i="1" s="1"/>
  <c r="AG221" i="1"/>
  <c r="BA221" i="1" s="1"/>
  <c r="AH221" i="1"/>
  <c r="BB221" i="1" s="1"/>
  <c r="AG217" i="1"/>
  <c r="BA217" i="1" s="1"/>
  <c r="AH217" i="1"/>
  <c r="BB217" i="1" s="1"/>
  <c r="AH213" i="1"/>
  <c r="BB213" i="1" s="1"/>
  <c r="AG213" i="1"/>
  <c r="BA213" i="1" s="1"/>
  <c r="AG209" i="1"/>
  <c r="BA209" i="1" s="1"/>
  <c r="AH209" i="1"/>
  <c r="BB209" i="1" s="1"/>
  <c r="AG205" i="1"/>
  <c r="BA205" i="1" s="1"/>
  <c r="AH205" i="1"/>
  <c r="BB205" i="1" s="1"/>
  <c r="AH201" i="1"/>
  <c r="BB201" i="1" s="1"/>
  <c r="AG201" i="1"/>
  <c r="BA201" i="1" s="1"/>
  <c r="AH197" i="1"/>
  <c r="BB197" i="1" s="1"/>
  <c r="AG197" i="1"/>
  <c r="BA197" i="1" s="1"/>
  <c r="AH193" i="1"/>
  <c r="BB193" i="1" s="1"/>
  <c r="AG193" i="1"/>
  <c r="BA193" i="1" s="1"/>
  <c r="AG189" i="1"/>
  <c r="BA189" i="1" s="1"/>
  <c r="AH189" i="1"/>
  <c r="BB189" i="1" s="1"/>
  <c r="AH185" i="1"/>
  <c r="BB185" i="1" s="1"/>
  <c r="AG185" i="1"/>
  <c r="BA185" i="1" s="1"/>
  <c r="AH181" i="1"/>
  <c r="BB181" i="1" s="1"/>
  <c r="AG181" i="1"/>
  <c r="BA181" i="1" s="1"/>
  <c r="AG177" i="1"/>
  <c r="BA177" i="1" s="1"/>
  <c r="AH177" i="1"/>
  <c r="BB177" i="1" s="1"/>
  <c r="AG173" i="1"/>
  <c r="BA173" i="1" s="1"/>
  <c r="AH173" i="1"/>
  <c r="BB173" i="1" s="1"/>
  <c r="AG169" i="1"/>
  <c r="BA169" i="1" s="1"/>
  <c r="AH169" i="1"/>
  <c r="BB169" i="1" s="1"/>
  <c r="AH165" i="1"/>
  <c r="BB165" i="1" s="1"/>
  <c r="AG165" i="1"/>
  <c r="BA165" i="1" s="1"/>
  <c r="AH161" i="1"/>
  <c r="BB161" i="1" s="1"/>
  <c r="AG161" i="1"/>
  <c r="BA161" i="1" s="1"/>
  <c r="AG157" i="1"/>
  <c r="BA157" i="1" s="1"/>
  <c r="AH157" i="1"/>
  <c r="BB157" i="1" s="1"/>
  <c r="AG153" i="1"/>
  <c r="BA153" i="1" s="1"/>
  <c r="AH153" i="1"/>
  <c r="BB153" i="1" s="1"/>
  <c r="AH149" i="1"/>
  <c r="BB149" i="1" s="1"/>
  <c r="AG149" i="1"/>
  <c r="BA149" i="1" s="1"/>
  <c r="AG145" i="1"/>
  <c r="BA145" i="1" s="1"/>
  <c r="AH145" i="1"/>
  <c r="BB145" i="1" s="1"/>
  <c r="AG141" i="1"/>
  <c r="BA141" i="1" s="1"/>
  <c r="AH141" i="1"/>
  <c r="BB141" i="1" s="1"/>
  <c r="AH137" i="1"/>
  <c r="BB137" i="1" s="1"/>
  <c r="AG137" i="1"/>
  <c r="BA137" i="1" s="1"/>
  <c r="AH133" i="1"/>
  <c r="BB133" i="1" s="1"/>
  <c r="AG133" i="1"/>
  <c r="BA133" i="1" s="1"/>
  <c r="AH129" i="1"/>
  <c r="BB129" i="1" s="1"/>
  <c r="AG129" i="1"/>
  <c r="BA129" i="1" s="1"/>
  <c r="AG125" i="1"/>
  <c r="BA125" i="1" s="1"/>
  <c r="AH125" i="1"/>
  <c r="BB125" i="1" s="1"/>
  <c r="AH121" i="1"/>
  <c r="BB121" i="1" s="1"/>
  <c r="AG121" i="1"/>
  <c r="BA121" i="1" s="1"/>
  <c r="AG117" i="1"/>
  <c r="BA117" i="1" s="1"/>
  <c r="AH117" i="1"/>
  <c r="BB117" i="1" s="1"/>
  <c r="AH113" i="1"/>
  <c r="BB113" i="1" s="1"/>
  <c r="AG113" i="1"/>
  <c r="BA113" i="1" s="1"/>
  <c r="AH109" i="1"/>
  <c r="BB109" i="1" s="1"/>
  <c r="AG109" i="1"/>
  <c r="BA109" i="1" s="1"/>
  <c r="AH105" i="1"/>
  <c r="BB105" i="1" s="1"/>
  <c r="AG105" i="1"/>
  <c r="BA105" i="1" s="1"/>
  <c r="AH101" i="1"/>
  <c r="BB101" i="1" s="1"/>
  <c r="AG101" i="1"/>
  <c r="BA101" i="1" s="1"/>
  <c r="AH97" i="1"/>
  <c r="BB97" i="1" s="1"/>
  <c r="AG97" i="1"/>
  <c r="BA97" i="1" s="1"/>
  <c r="AH93" i="1"/>
  <c r="BB93" i="1" s="1"/>
  <c r="AG93" i="1"/>
  <c r="BA93" i="1" s="1"/>
  <c r="AH89" i="1"/>
  <c r="BB89" i="1" s="1"/>
  <c r="AG89" i="1"/>
  <c r="BA89" i="1" s="1"/>
  <c r="AH85" i="1"/>
  <c r="BB85" i="1" s="1"/>
  <c r="AG85" i="1"/>
  <c r="BA85" i="1" s="1"/>
  <c r="AG81" i="1"/>
  <c r="BA81" i="1" s="1"/>
  <c r="AH81" i="1"/>
  <c r="BB81" i="1" s="1"/>
  <c r="AH77" i="1"/>
  <c r="BB77" i="1" s="1"/>
  <c r="AG77" i="1"/>
  <c r="BA77" i="1" s="1"/>
  <c r="AH73" i="1"/>
  <c r="BB73" i="1" s="1"/>
  <c r="AG73" i="1"/>
  <c r="BA73" i="1" s="1"/>
  <c r="AH69" i="1"/>
  <c r="BB69" i="1" s="1"/>
  <c r="AG69" i="1"/>
  <c r="BA69" i="1" s="1"/>
  <c r="AH65" i="1"/>
  <c r="BB65" i="1" s="1"/>
  <c r="AG65" i="1"/>
  <c r="BA65" i="1" s="1"/>
  <c r="AH61" i="1"/>
  <c r="BB61" i="1" s="1"/>
  <c r="AG61" i="1"/>
  <c r="BA61" i="1" s="1"/>
  <c r="AH57" i="1"/>
  <c r="BB57" i="1" s="1"/>
  <c r="AG57" i="1"/>
  <c r="BA57" i="1" s="1"/>
  <c r="AH53" i="1"/>
  <c r="BB53" i="1" s="1"/>
  <c r="AG53" i="1"/>
  <c r="BA53" i="1" s="1"/>
  <c r="AH49" i="1"/>
  <c r="BB49" i="1" s="1"/>
  <c r="AG49" i="1"/>
  <c r="BA49" i="1" s="1"/>
  <c r="AH45" i="1"/>
  <c r="BB45" i="1" s="1"/>
  <c r="AG45" i="1"/>
  <c r="BA45" i="1" s="1"/>
  <c r="AH41" i="1"/>
  <c r="BB41" i="1" s="1"/>
  <c r="AG41" i="1"/>
  <c r="BA41" i="1" s="1"/>
  <c r="AH37" i="1"/>
  <c r="BB37" i="1" s="1"/>
  <c r="AG37" i="1"/>
  <c r="BA37" i="1" s="1"/>
  <c r="AH33" i="1"/>
  <c r="BB33" i="1" s="1"/>
  <c r="AG33" i="1"/>
  <c r="BA33" i="1" s="1"/>
  <c r="AH29" i="1"/>
  <c r="BB29" i="1" s="1"/>
  <c r="AG29" i="1"/>
  <c r="BA29" i="1" s="1"/>
  <c r="AH25" i="1"/>
  <c r="BB25" i="1" s="1"/>
  <c r="AG25" i="1"/>
  <c r="BA25" i="1" s="1"/>
  <c r="AH21" i="1"/>
  <c r="BB21" i="1" s="1"/>
  <c r="AG21" i="1"/>
  <c r="BA21" i="1" s="1"/>
  <c r="AG17" i="1"/>
  <c r="BA17" i="1" s="1"/>
  <c r="AH17" i="1"/>
  <c r="BB17" i="1" s="1"/>
  <c r="AH13" i="1"/>
  <c r="BB13" i="1" s="1"/>
  <c r="AG13" i="1"/>
  <c r="BA13" i="1" s="1"/>
  <c r="AH9" i="1"/>
  <c r="BB9" i="1" s="1"/>
  <c r="AG9" i="1"/>
  <c r="BA9" i="1" s="1"/>
  <c r="BB389" i="1" l="1"/>
  <c r="BB458" i="1" s="1"/>
  <c r="C15" i="11" s="1"/>
  <c r="AH458" i="1"/>
  <c r="BB358" i="1"/>
  <c r="BB451" i="1" s="1"/>
  <c r="C8" i="11" s="1"/>
  <c r="AH451" i="1"/>
  <c r="BB289" i="1"/>
  <c r="BB452" i="1" s="1"/>
  <c r="C9" i="11" s="1"/>
  <c r="AH452" i="1"/>
  <c r="BB19" i="1"/>
  <c r="BB454" i="1" s="1"/>
  <c r="C11" i="11" s="1"/>
  <c r="AH454" i="1"/>
  <c r="BA20" i="1"/>
  <c r="BA455" i="1" s="1"/>
  <c r="AG455" i="1"/>
  <c r="BA412" i="1"/>
  <c r="BA456" i="1" s="1"/>
  <c r="AG456" i="1"/>
  <c r="BB325" i="1"/>
  <c r="BB450" i="1" s="1"/>
  <c r="C7" i="11" s="1"/>
  <c r="AH450" i="1"/>
  <c r="BA359" i="1"/>
  <c r="BA457" i="1" s="1"/>
  <c r="AG457" i="1"/>
  <c r="BA289" i="1"/>
  <c r="BA452" i="1" s="1"/>
  <c r="AG452" i="1"/>
  <c r="BB20" i="1"/>
  <c r="BB455" i="1" s="1"/>
  <c r="C12" i="11" s="1"/>
  <c r="AH455" i="1"/>
  <c r="BB412" i="1"/>
  <c r="BB456" i="1" s="1"/>
  <c r="C13" i="11" s="1"/>
  <c r="AH456" i="1"/>
  <c r="BA5" i="1"/>
  <c r="AG449" i="1"/>
  <c r="AG453" i="1"/>
  <c r="BB5" i="1"/>
  <c r="AH453" i="1"/>
  <c r="AH449" i="1"/>
  <c r="BA19" i="1"/>
  <c r="BA454" i="1" s="1"/>
  <c r="AG454" i="1"/>
  <c r="BA325" i="1"/>
  <c r="BA450" i="1" s="1"/>
  <c r="AG450" i="1"/>
  <c r="BA389" i="1"/>
  <c r="BA458" i="1" s="1"/>
  <c r="AG458" i="1"/>
  <c r="BA358" i="1"/>
  <c r="BA451" i="1" s="1"/>
  <c r="AG451" i="1"/>
  <c r="BB359" i="1"/>
  <c r="BB457" i="1" s="1"/>
  <c r="C14" i="11" s="1"/>
  <c r="AH457" i="1"/>
  <c r="C14" i="8"/>
  <c r="C66" i="4"/>
  <c r="L7" i="11"/>
  <c r="F3" i="11"/>
  <c r="D12" i="8"/>
  <c r="C12" i="8"/>
  <c r="D11" i="8"/>
  <c r="C11" i="8"/>
  <c r="D10" i="8"/>
  <c r="C10" i="8"/>
  <c r="D9" i="8"/>
  <c r="C9" i="8"/>
  <c r="D8" i="8"/>
  <c r="C8" i="8"/>
  <c r="D7" i="8"/>
  <c r="C7" i="8"/>
  <c r="D6" i="8"/>
  <c r="C6" i="8"/>
  <c r="D5" i="8"/>
  <c r="C5" i="8"/>
  <c r="D4" i="8"/>
  <c r="C4" i="8"/>
  <c r="BA449" i="1" l="1"/>
  <c r="BA453" i="1"/>
  <c r="BB453" i="1"/>
  <c r="C10" i="11" s="1"/>
  <c r="BB449" i="1"/>
  <c r="C19" i="8"/>
  <c r="G39" i="8"/>
  <c r="G35" i="8"/>
  <c r="G29" i="8"/>
  <c r="G25" i="8"/>
  <c r="G23" i="8"/>
  <c r="G21" i="8"/>
  <c r="G18" i="8"/>
  <c r="G16" i="8"/>
  <c r="G14" i="8"/>
  <c r="G8" i="8"/>
  <c r="G7" i="8"/>
  <c r="C95" i="4" l="1"/>
  <c r="C37" i="8"/>
  <c r="C3" i="11" s="1"/>
  <c r="H3" i="11" s="1"/>
  <c r="G36" i="8"/>
  <c r="G6" i="8"/>
  <c r="G10" i="8"/>
  <c r="G37" i="8"/>
  <c r="G4" i="8"/>
  <c r="G12" i="8"/>
  <c r="G22" i="8"/>
  <c r="E4" i="9"/>
  <c r="E5" i="9"/>
  <c r="E6" i="9"/>
  <c r="E3" i="9"/>
  <c r="G5" i="8"/>
  <c r="G9" i="8"/>
  <c r="G17" i="8"/>
  <c r="G26" i="8"/>
  <c r="G30" i="8"/>
  <c r="G38" i="8"/>
  <c r="G11" i="8"/>
  <c r="G15" i="8"/>
  <c r="G14" i="11" l="1"/>
  <c r="G10" i="11"/>
  <c r="G13" i="11"/>
  <c r="G9" i="11"/>
  <c r="G12" i="11"/>
  <c r="G8" i="11"/>
  <c r="G15" i="11"/>
  <c r="G11" i="11"/>
  <c r="F7" i="11"/>
  <c r="M3" i="11"/>
  <c r="M4" i="11" s="1"/>
  <c r="G3" i="11"/>
  <c r="L3" i="11"/>
  <c r="E19" i="8" l="1"/>
  <c r="G19" i="8" s="1"/>
  <c r="E58" i="4"/>
  <c r="E54" i="4"/>
  <c r="E50" i="4"/>
  <c r="E49" i="4"/>
  <c r="E48" i="4"/>
  <c r="E44" i="4"/>
  <c r="E43" i="4"/>
  <c r="E42" i="4"/>
  <c r="E41" i="4"/>
  <c r="E37" i="4"/>
  <c r="E33" i="4"/>
  <c r="E32" i="4"/>
  <c r="E31" i="4"/>
  <c r="E30" i="4"/>
  <c r="E26" i="4"/>
  <c r="E25" i="4"/>
  <c r="E24" i="4"/>
  <c r="E20" i="4"/>
  <c r="E16" i="4"/>
  <c r="E15" i="4"/>
  <c r="E14" i="4"/>
  <c r="D19" i="8" l="1"/>
  <c r="L11" i="11"/>
  <c r="F11" i="11"/>
  <c r="L14" i="11"/>
  <c r="F14" i="11"/>
  <c r="L10" i="11"/>
  <c r="F10" i="11"/>
  <c r="L13" i="11"/>
  <c r="F13" i="11"/>
  <c r="L9" i="11"/>
  <c r="F9" i="11"/>
  <c r="L15" i="11"/>
  <c r="F15" i="11"/>
  <c r="L12" i="11"/>
  <c r="F12" i="11"/>
  <c r="L8" i="11" l="1"/>
  <c r="F8" i="11"/>
  <c r="D58" i="4" l="1"/>
  <c r="D54" i="4"/>
  <c r="D50" i="4"/>
  <c r="D49" i="4"/>
  <c r="D48" i="4"/>
  <c r="D44" i="4"/>
  <c r="D43" i="4"/>
  <c r="D42" i="4"/>
  <c r="D41" i="4"/>
  <c r="D37" i="4"/>
  <c r="D33" i="4"/>
  <c r="D32" i="4"/>
  <c r="D31" i="4"/>
  <c r="D30" i="4"/>
  <c r="D26" i="4"/>
  <c r="D25" i="4"/>
  <c r="D24" i="4"/>
  <c r="D20" i="4"/>
  <c r="D16" i="4"/>
  <c r="D15" i="4"/>
  <c r="D14" i="4"/>
  <c r="C58" i="4"/>
  <c r="C54" i="4"/>
  <c r="C50" i="4"/>
  <c r="C49" i="4"/>
  <c r="C48" i="4"/>
  <c r="C44" i="4"/>
  <c r="C43" i="4"/>
  <c r="C42" i="4"/>
  <c r="C41" i="4"/>
  <c r="C37" i="4"/>
  <c r="C33" i="4"/>
  <c r="C32" i="4"/>
  <c r="C31" i="4"/>
  <c r="C30" i="4"/>
  <c r="C26" i="4"/>
  <c r="C25" i="4"/>
  <c r="C24" i="4"/>
  <c r="C20" i="4"/>
  <c r="C16" i="4"/>
  <c r="C15" i="4"/>
  <c r="C14" i="4"/>
  <c r="E60" i="4" l="1"/>
  <c r="E76" i="4" s="1"/>
  <c r="D60" i="4"/>
  <c r="C60" i="4"/>
  <c r="C76" i="4" s="1"/>
  <c r="D76" i="4" l="1"/>
  <c r="H15" i="11"/>
  <c r="H14" i="11"/>
  <c r="H13" i="11"/>
  <c r="H12" i="11"/>
  <c r="H11" i="11"/>
  <c r="H10" i="11"/>
  <c r="H9" i="11"/>
  <c r="H8" i="11"/>
  <c r="H7" i="11"/>
</calcChain>
</file>

<file path=xl/comments1.xml><?xml version="1.0" encoding="utf-8"?>
<comments xmlns="http://schemas.openxmlformats.org/spreadsheetml/2006/main">
  <authors>
    <author>Harpreet Deol</author>
  </authors>
  <commentList>
    <comment ref="B15" authorId="0">
      <text>
        <r>
          <rPr>
            <b/>
            <sz val="9"/>
            <color indexed="81"/>
            <rFont val="Tahoma"/>
            <family val="2"/>
          </rPr>
          <t xml:space="preserve">DCLG: </t>
        </r>
        <r>
          <rPr>
            <sz val="9"/>
            <color indexed="81"/>
            <rFont val="Tahoma"/>
            <family val="2"/>
          </rPr>
          <t>Authority has failed to provide Validation Reasons</t>
        </r>
        <r>
          <rPr>
            <b/>
            <sz val="9"/>
            <color indexed="81"/>
            <rFont val="Tahoma"/>
            <family val="2"/>
          </rPr>
          <t xml:space="preserve">
</t>
        </r>
        <r>
          <rPr>
            <sz val="9"/>
            <color indexed="81"/>
            <rFont val="Tahoma"/>
            <family val="2"/>
          </rPr>
          <t xml:space="preserve">
</t>
        </r>
      </text>
    </comment>
    <comment ref="B45" authorId="0">
      <text>
        <r>
          <rPr>
            <b/>
            <sz val="9"/>
            <color indexed="81"/>
            <rFont val="Tahoma"/>
            <family val="2"/>
          </rPr>
          <t xml:space="preserve">DCLG: </t>
        </r>
        <r>
          <rPr>
            <sz val="9"/>
            <color indexed="81"/>
            <rFont val="Tahoma"/>
            <family val="2"/>
          </rPr>
          <t>Authority has failed to provide Validation Reasons</t>
        </r>
        <r>
          <rPr>
            <sz val="9"/>
            <color indexed="81"/>
            <rFont val="Tahoma"/>
            <family val="2"/>
          </rPr>
          <t xml:space="preserve">
</t>
        </r>
      </text>
    </comment>
    <comment ref="B130" authorId="0">
      <text>
        <r>
          <rPr>
            <b/>
            <sz val="9"/>
            <color indexed="81"/>
            <rFont val="Tahoma"/>
            <family val="2"/>
          </rPr>
          <t>DCLG:</t>
        </r>
        <r>
          <rPr>
            <sz val="9"/>
            <color indexed="81"/>
            <rFont val="Tahoma"/>
            <family val="2"/>
          </rPr>
          <t xml:space="preserve"> Authority has failed to provide Validation Reasons
</t>
        </r>
      </text>
    </comment>
    <comment ref="B158" authorId="0">
      <text>
        <r>
          <rPr>
            <b/>
            <sz val="9"/>
            <color indexed="81"/>
            <rFont val="Tahoma"/>
            <family val="2"/>
          </rPr>
          <t>DCLG</t>
        </r>
        <r>
          <rPr>
            <sz val="9"/>
            <color indexed="81"/>
            <rFont val="Tahoma"/>
            <family val="2"/>
          </rPr>
          <t xml:space="preserve">: Authority has failed to provide Validation Reasons
</t>
        </r>
      </text>
    </comment>
    <comment ref="B219" authorId="0">
      <text>
        <r>
          <rPr>
            <b/>
            <sz val="9"/>
            <color indexed="81"/>
            <rFont val="Tahoma"/>
            <family val="2"/>
          </rPr>
          <t>DCLG</t>
        </r>
        <r>
          <rPr>
            <sz val="9"/>
            <color indexed="81"/>
            <rFont val="Tahoma"/>
            <family val="2"/>
          </rPr>
          <t xml:space="preserve">: Authority has failed to provide Validation Reasons
</t>
        </r>
      </text>
    </comment>
    <comment ref="B278" authorId="0">
      <text>
        <r>
          <rPr>
            <b/>
            <sz val="9"/>
            <color indexed="81"/>
            <rFont val="Tahoma"/>
            <family val="2"/>
          </rPr>
          <t>DCLG</t>
        </r>
        <r>
          <rPr>
            <sz val="9"/>
            <color indexed="81"/>
            <rFont val="Tahoma"/>
            <family val="2"/>
          </rPr>
          <t xml:space="preserve">: Authority has failed to provide Validation Reasons
</t>
        </r>
      </text>
    </comment>
    <comment ref="B330" authorId="0">
      <text>
        <r>
          <rPr>
            <b/>
            <sz val="9"/>
            <color indexed="81"/>
            <rFont val="Tahoma"/>
            <family val="2"/>
          </rPr>
          <t>DCLG</t>
        </r>
        <r>
          <rPr>
            <sz val="9"/>
            <color indexed="81"/>
            <rFont val="Tahoma"/>
            <family val="2"/>
          </rPr>
          <t xml:space="preserve">: Authority has failed to provide Validation Reasons
</t>
        </r>
      </text>
    </comment>
    <comment ref="B331" authorId="0">
      <text>
        <r>
          <rPr>
            <b/>
            <sz val="9"/>
            <color indexed="81"/>
            <rFont val="Tahoma"/>
            <family val="2"/>
          </rPr>
          <t>DCLG:</t>
        </r>
        <r>
          <rPr>
            <sz val="9"/>
            <color indexed="81"/>
            <rFont val="Tahoma"/>
            <family val="2"/>
          </rPr>
          <t xml:space="preserve"> Authority has failed to provide Validation Reasons
</t>
        </r>
      </text>
    </comment>
  </commentList>
</comments>
</file>

<file path=xl/connections.xml><?xml version="1.0" encoding="utf-8"?>
<connections xmlns="http://schemas.openxmlformats.org/spreadsheetml/2006/main">
  <connection id="1" sourceFile="G:\LGF3Data\Access\QRO\Live_Database\QRO3.accdb" keepAlive="1" name="QRO3" type="5" refreshedVersion="4">
    <dbPr connection="Provider=Microsoft.ACE.OLEDB.12.0;User ID=Admin;Data Source=G:\LGF3Data\Access\QRO\Live_Database\QRO3.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ry_revisions_pivot" commandType="3"/>
  </connection>
  <connection id="2" sourceFile="G:\LGF3Data\Access\QRO\Live_Database\QRO3.accdb" keepAlive="1" name="QRO31" type="5" refreshedVersion="4" background="1" refreshOnLoad="1" saveData="1">
    <dbPr connection="Provider=Microsoft.ACE.OLEDB.12.0;User ID=Admin;Data Source=G:\LGF3Data\Access\QRO\Live_Database\QRO3.accdb;Mode=Read;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ry_grossed_data" commandType="3"/>
  </connection>
  <connection id="3" sourceFile="G:\LGF3Data\Access\QRO\Live_Database\QRO3.accdb" keepAlive="1" name="QRO32" type="5" refreshedVersion="4">
    <dbPr connection="Provider=Microsoft.ACE.OLEDB.12.0;User ID=Admin;Data Source=G:\LGF3Data\Access\QRO\Live_Database\QRO3.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 id="4" sourceFile="G:\LGF3Data\Access\QRO\Live_Database\QRO3.accdb" keepAlive="1" name="QRO33" type="5" refreshedVersion="4" saveData="1">
    <dbPr connection="Provider=Microsoft.ACE.OLEDB.12.0;User ID=Admin;Data Source=G:\LGF3Data\Access\QRO\Live_Database\QRO3.accdb;Mode=Read;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qry_forecast_data" commandType="3"/>
  </connection>
</connections>
</file>

<file path=xl/sharedStrings.xml><?xml version="1.0" encoding="utf-8"?>
<sst xmlns="http://schemas.openxmlformats.org/spreadsheetml/2006/main" count="4950" uniqueCount="1064">
  <si>
    <t>E0101</t>
  </si>
  <si>
    <t>E0102</t>
  </si>
  <si>
    <t>E0103</t>
  </si>
  <si>
    <t>E0104</t>
  </si>
  <si>
    <t>E0201</t>
  </si>
  <si>
    <t>E0202</t>
  </si>
  <si>
    <t>E0203</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</si>
  <si>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</si>
  <si>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</si>
  <si>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</si>
  <si>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</si>
  <si>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</si>
  <si>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</si>
  <si>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</si>
  <si>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</si>
  <si>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</si>
  <si>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</si>
  <si>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</si>
  <si>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</si>
  <si>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</si>
  <si>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</si>
  <si>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</si>
  <si>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</si>
  <si>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</si>
  <si>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</si>
  <si>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</si>
  <si>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</si>
  <si>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</si>
  <si>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E0603</t>
  </si>
  <si>
    <t>E0604</t>
  </si>
  <si>
    <t>E0701</t>
  </si>
  <si>
    <t>E0702</t>
  </si>
  <si>
    <t>E0703</t>
  </si>
  <si>
    <t>E0704</t>
  </si>
  <si>
    <t>E0801</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</si>
  <si>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</si>
  <si>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</si>
  <si>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</si>
  <si>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</si>
  <si>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</si>
  <si>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</si>
  <si>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</si>
  <si>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</si>
  <si>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</si>
  <si>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</si>
  <si>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</si>
  <si>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</si>
  <si>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</si>
  <si>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</si>
  <si>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</si>
  <si>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</si>
  <si>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</si>
  <si>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</si>
  <si>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</si>
  <si>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</si>
  <si>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</si>
  <si>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</si>
  <si>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</si>
  <si>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</si>
  <si>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</si>
  <si>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</si>
  <si>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</si>
  <si>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</si>
  <si>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</si>
  <si>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</si>
  <si>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</si>
  <si>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</si>
  <si>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</si>
  <si>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</si>
  <si>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</si>
  <si>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</si>
  <si>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</si>
  <si>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</si>
  <si>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E1302</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</si>
  <si>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</si>
  <si>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</si>
  <si>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</si>
  <si>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</si>
  <si>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</si>
  <si>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</si>
  <si>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</si>
  <si>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</si>
  <si>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</si>
  <si>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</si>
  <si>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</si>
  <si>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</si>
  <si>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</si>
  <si>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</si>
  <si>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</si>
  <si>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</si>
  <si>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</si>
  <si>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</si>
  <si>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</si>
  <si>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</si>
  <si>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</si>
  <si>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</si>
  <si>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</si>
  <si>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</si>
  <si>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</si>
  <si>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</si>
  <si>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</si>
  <si>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</si>
  <si>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</si>
  <si>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</si>
  <si>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</si>
  <si>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</si>
  <si>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</si>
  <si>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</si>
  <si>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</si>
  <si>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</si>
  <si>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</si>
  <si>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</si>
  <si>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</si>
  <si>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</si>
  <si>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</si>
  <si>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</si>
  <si>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</si>
  <si>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</si>
  <si>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</si>
  <si>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</si>
  <si>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</si>
  <si>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</si>
  <si>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</si>
  <si>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</si>
  <si>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</si>
  <si>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</si>
  <si>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</si>
  <si>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</si>
  <si>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</si>
  <si>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</si>
  <si>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</si>
  <si>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</si>
  <si>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</si>
  <si>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</si>
  <si>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</si>
  <si>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</si>
  <si>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</si>
  <si>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</si>
  <si>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</si>
  <si>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</si>
  <si>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</si>
  <si>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</si>
  <si>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</si>
  <si>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</si>
  <si>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</si>
  <si>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</si>
  <si>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</si>
  <si>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</si>
  <si>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</si>
  <si>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</si>
  <si>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</si>
  <si>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</si>
  <si>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</si>
  <si>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</si>
  <si>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</si>
  <si>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</si>
  <si>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</si>
  <si>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</si>
  <si>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</si>
  <si>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</si>
  <si>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</si>
  <si>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</si>
  <si>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</si>
  <si>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</si>
  <si>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</si>
  <si>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</si>
  <si>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</si>
  <si>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</si>
  <si>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</si>
  <si>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</si>
  <si>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</si>
  <si>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</si>
  <si>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</si>
  <si>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</si>
  <si>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</si>
  <si>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</si>
  <si>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</si>
  <si>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</si>
  <si>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</si>
  <si>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</si>
  <si>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</si>
  <si>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</si>
  <si>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</si>
  <si>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</si>
  <si>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</si>
  <si>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</si>
  <si>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</si>
  <si>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</si>
  <si>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</si>
  <si>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</si>
  <si>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</si>
  <si>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</si>
  <si>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</si>
  <si>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</si>
  <si>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</si>
  <si>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</si>
  <si>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</si>
  <si>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</si>
  <si>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</si>
  <si>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</si>
  <si>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</si>
  <si>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</si>
  <si>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</si>
  <si>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</si>
  <si>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</si>
  <si>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</si>
  <si>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</si>
  <si>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</si>
  <si>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</si>
  <si>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</si>
  <si>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</si>
  <si>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</si>
  <si>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</si>
  <si>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E2901</t>
  </si>
  <si>
    <t>E3001</t>
  </si>
  <si>
    <t>E3021</t>
  </si>
  <si>
    <t>E3031</t>
  </si>
  <si>
    <t>E3032</t>
  </si>
  <si>
    <t>E3033</t>
  </si>
  <si>
    <t>E3034</t>
  </si>
  <si>
    <t>E3035</t>
  </si>
  <si>
    <t>E3036</t>
  </si>
  <si>
    <t>E3038</t>
  </si>
  <si>
    <t>E3120</t>
  </si>
  <si>
    <t>E3131</t>
  </si>
  <si>
    <t>E3132</t>
  </si>
  <si>
    <t>E3133</t>
  </si>
  <si>
    <t>E3134</t>
  </si>
  <si>
    <t>E3135</t>
  </si>
  <si>
    <t>E3201</t>
  </si>
  <si>
    <t>E3202</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</si>
  <si>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</si>
  <si>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</si>
  <si>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</si>
  <si>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</si>
  <si>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</si>
  <si>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</si>
  <si>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</si>
  <si>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</si>
  <si>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</si>
  <si>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</si>
  <si>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</si>
  <si>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</si>
  <si>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</si>
  <si>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</si>
  <si>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</si>
  <si>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</si>
  <si>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</si>
  <si>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</si>
  <si>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</si>
  <si>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</si>
  <si>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</si>
  <si>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</si>
  <si>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</si>
  <si>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</si>
  <si>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</si>
  <si>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</si>
  <si>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</si>
  <si>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</si>
  <si>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</si>
  <si>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</si>
  <si>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</si>
  <si>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</si>
  <si>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</si>
  <si>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</si>
  <si>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</si>
  <si>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</si>
  <si>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</si>
  <si>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</si>
  <si>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</si>
  <si>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</si>
  <si>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</si>
  <si>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</si>
  <si>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</si>
  <si>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</si>
  <si>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</si>
  <si>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</si>
  <si>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</si>
  <si>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</si>
  <si>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</si>
  <si>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</si>
  <si>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</si>
  <si>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E3902</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</si>
  <si>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</si>
  <si>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</si>
  <si>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</si>
  <si>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</si>
  <si>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</si>
  <si>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</si>
  <si>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</si>
  <si>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</si>
  <si>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</si>
  <si>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</si>
  <si>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</si>
  <si>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</si>
  <si>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</si>
  <si>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</si>
  <si>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</si>
  <si>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</si>
  <si>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</si>
  <si>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</si>
  <si>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</si>
  <si>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</si>
  <si>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</si>
  <si>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</si>
  <si>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</si>
  <si>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</si>
  <si>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</si>
  <si>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</si>
  <si>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</si>
  <si>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</si>
  <si>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</si>
  <si>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</si>
  <si>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</si>
  <si>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</si>
  <si>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</si>
  <si>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</si>
  <si>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</si>
  <si>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</si>
  <si>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</si>
  <si>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</si>
  <si>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</si>
  <si>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</si>
  <si>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</si>
  <si>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</si>
  <si>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</si>
  <si>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</si>
  <si>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</si>
  <si>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</si>
  <si>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</si>
  <si>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</si>
  <si>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</si>
  <si>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</si>
  <si>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</si>
  <si>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</si>
  <si>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</si>
  <si>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</si>
  <si>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</si>
  <si>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</si>
  <si>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</si>
  <si>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</si>
  <si>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</si>
  <si>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</si>
  <si>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</si>
  <si>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</si>
  <si>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</si>
  <si>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</si>
  <si>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</si>
  <si>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</si>
  <si>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</si>
  <si>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</si>
  <si>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</si>
  <si>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</si>
  <si>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</si>
  <si>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</si>
  <si>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</si>
  <si>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</si>
  <si>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</si>
  <si>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</si>
  <si>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</si>
  <si>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</si>
  <si>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</si>
  <si>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</si>
  <si>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</si>
  <si>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</si>
  <si>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</si>
  <si>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</si>
  <si>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</si>
  <si>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E6120</t>
  </si>
  <si>
    <t>E6122</t>
  </si>
  <si>
    <t>E6123</t>
  </si>
  <si>
    <t>E6124</t>
  </si>
  <si>
    <t>E6127</t>
  </si>
  <si>
    <t>E6130</t>
  </si>
  <si>
    <t>E6132</t>
  </si>
  <si>
    <t>E6134</t>
  </si>
  <si>
    <t>E6139</t>
  </si>
  <si>
    <t>E6142</t>
  </si>
  <si>
    <t>E6143</t>
  </si>
  <si>
    <t>E6144</t>
  </si>
  <si>
    <t>E6145</t>
  </si>
  <si>
    <t>E6146</t>
  </si>
  <si>
    <t>E6147</t>
  </si>
  <si>
    <t>E6161</t>
  </si>
  <si>
    <t>E6201</t>
  </si>
  <si>
    <t>E6202</t>
  </si>
  <si>
    <t>E6204</t>
  </si>
  <si>
    <t>E6205</t>
  </si>
  <si>
    <t>E6206</t>
  </si>
  <si>
    <t>E6207</t>
  </si>
  <si>
    <t>E6346</t>
  </si>
  <si>
    <t>E6348</t>
  </si>
  <si>
    <t>E6349</t>
  </si>
  <si>
    <t>E6350</t>
  </si>
  <si>
    <t>E6351</t>
  </si>
  <si>
    <t>E6353</t>
  </si>
  <si>
    <t>E6401</t>
  </si>
  <si>
    <t>E6402</t>
  </si>
  <si>
    <t>E6403</t>
  </si>
  <si>
    <t>E6404</t>
  </si>
  <si>
    <t>E6405</t>
  </si>
  <si>
    <t>E6406</t>
  </si>
  <si>
    <t>E6407</t>
  </si>
  <si>
    <t>E6408</t>
  </si>
  <si>
    <t>E6409</t>
  </si>
  <si>
    <t>E6410</t>
  </si>
  <si>
    <t>E6803</t>
  </si>
  <si>
    <t>E7002</t>
  </si>
  <si>
    <t>E7005</t>
  </si>
  <si>
    <t>E7006</t>
  </si>
  <si>
    <t>E7007</t>
  </si>
  <si>
    <t>E7009</t>
  </si>
  <si>
    <t>E7010</t>
  </si>
  <si>
    <t>E7012</t>
  </si>
  <si>
    <t>E7013</t>
  </si>
  <si>
    <t>E7015</t>
  </si>
  <si>
    <t>E7016</t>
  </si>
  <si>
    <t>E7019</t>
  </si>
  <si>
    <t>E7020</t>
  </si>
  <si>
    <t>E7022</t>
  </si>
  <si>
    <t>E7023</t>
  </si>
  <si>
    <t>E7024</t>
  </si>
  <si>
    <t>E7025</t>
  </si>
  <si>
    <t>E7026</t>
  </si>
  <si>
    <t>E7027</t>
  </si>
  <si>
    <t>E7028</t>
  </si>
  <si>
    <t>E7030</t>
  </si>
  <si>
    <t>E7034</t>
  </si>
  <si>
    <t>E7035</t>
  </si>
  <si>
    <t>E7036</t>
  </si>
  <si>
    <t>E7037</t>
  </si>
  <si>
    <t>E7039</t>
  </si>
  <si>
    <t>E7042</t>
  </si>
  <si>
    <t>E7043</t>
  </si>
  <si>
    <t>E7044</t>
  </si>
  <si>
    <t>E7045</t>
  </si>
  <si>
    <t>E7046</t>
  </si>
  <si>
    <t>E7047</t>
  </si>
  <si>
    <t>E7050</t>
  </si>
  <si>
    <t>E7051</t>
  </si>
  <si>
    <t>E7052</t>
  </si>
  <si>
    <t>E7053</t>
  </si>
  <si>
    <t>E7054</t>
  </si>
  <si>
    <t>E7055</t>
  </si>
  <si>
    <t>42 Adjustments to net current expenditure</t>
  </si>
  <si>
    <t>43 Appropriations to(+) / from(-) Accumulated Absences Account</t>
  </si>
  <si>
    <t>Bath &amp; NE Somerset UA</t>
  </si>
  <si>
    <t>Bristol UA</t>
  </si>
  <si>
    <t>South Gloucestershire UA</t>
  </si>
  <si>
    <t>North Somerset UA</t>
  </si>
  <si>
    <t>Luton UA</t>
  </si>
  <si>
    <t>Bedford</t>
  </si>
  <si>
    <t>Central Bedfordshire</t>
  </si>
  <si>
    <t>Bracknell Forest UA</t>
  </si>
  <si>
    <t>West Berkshire UA</t>
  </si>
  <si>
    <t>Reading UA</t>
  </si>
  <si>
    <t>Slough UA</t>
  </si>
  <si>
    <t>Windsor &amp; Maidenhead UA</t>
  </si>
  <si>
    <t>Wokingham UA</t>
  </si>
  <si>
    <t>Milton Keynes UA</t>
  </si>
  <si>
    <t>Buckinghamshire</t>
  </si>
  <si>
    <t>Aylesbury Vale</t>
  </si>
  <si>
    <t>Chiltern</t>
  </si>
  <si>
    <t>South Buckinghamshire</t>
  </si>
  <si>
    <t>Wycombe</t>
  </si>
  <si>
    <t>Peterborough UA</t>
  </si>
  <si>
    <t>Cambridgeshire</t>
  </si>
  <si>
    <t>Cambridge</t>
  </si>
  <si>
    <t>East Cambridgeshire</t>
  </si>
  <si>
    <t>Fenland</t>
  </si>
  <si>
    <t>South Cambridgeshire</t>
  </si>
  <si>
    <t>Huntingdonshire</t>
  </si>
  <si>
    <t>Halton UA</t>
  </si>
  <si>
    <t>Warrington UA</t>
  </si>
  <si>
    <t>Cheshire East</t>
  </si>
  <si>
    <t>Cheshire West &amp; Chester</t>
  </si>
  <si>
    <t>Hartlepool UA</t>
  </si>
  <si>
    <t>Middlesbrough UA</t>
  </si>
  <si>
    <t>Redcar and Cleveland UA</t>
  </si>
  <si>
    <t>Stockton-on-Tees UA</t>
  </si>
  <si>
    <t>Cornwall</t>
  </si>
  <si>
    <t>Cumbria</t>
  </si>
  <si>
    <t>Allerdale</t>
  </si>
  <si>
    <t>Barrow-in-Furness</t>
  </si>
  <si>
    <t>Carlisle</t>
  </si>
  <si>
    <t>Copeland</t>
  </si>
  <si>
    <t>Eden</t>
  </si>
  <si>
    <t>South Lakeland</t>
  </si>
  <si>
    <t>Derby City UA</t>
  </si>
  <si>
    <t>Derbyshire</t>
  </si>
  <si>
    <t>Amber Valley</t>
  </si>
  <si>
    <t>Bolsover</t>
  </si>
  <si>
    <t>Chesterfield</t>
  </si>
  <si>
    <t>Derbyshire Dales</t>
  </si>
  <si>
    <t>Erewash</t>
  </si>
  <si>
    <t>High Peak</t>
  </si>
  <si>
    <t>North East Derbyshire</t>
  </si>
  <si>
    <t>South Derbyshire</t>
  </si>
  <si>
    <t>Plymouth UA</t>
  </si>
  <si>
    <t>Torbay UA</t>
  </si>
  <si>
    <t>Devon</t>
  </si>
  <si>
    <t>East Devon</t>
  </si>
  <si>
    <t>Exeter</t>
  </si>
  <si>
    <t>Mid Devon</t>
  </si>
  <si>
    <t>North Devon</t>
  </si>
  <si>
    <t>South Hams</t>
  </si>
  <si>
    <t>Teignbridge</t>
  </si>
  <si>
    <t>Torridge</t>
  </si>
  <si>
    <t>West Devon</t>
  </si>
  <si>
    <t>Poole UA</t>
  </si>
  <si>
    <t>Bournemouth UA</t>
  </si>
  <si>
    <t>Dorset</t>
  </si>
  <si>
    <t>Christchurch</t>
  </si>
  <si>
    <t>East Dorset</t>
  </si>
  <si>
    <t>North Dorset</t>
  </si>
  <si>
    <t>Purbeck</t>
  </si>
  <si>
    <t>West Dorset</t>
  </si>
  <si>
    <t>Weymouth &amp; Portland</t>
  </si>
  <si>
    <t>Darlington UA</t>
  </si>
  <si>
    <t>Durham</t>
  </si>
  <si>
    <t>Brighton &amp; Hove UA</t>
  </si>
  <si>
    <t>East Sussex</t>
  </si>
  <si>
    <t>Eastbourne</t>
  </si>
  <si>
    <t>Hastings</t>
  </si>
  <si>
    <t>Lewes</t>
  </si>
  <si>
    <t>Rother</t>
  </si>
  <si>
    <t>Wealden</t>
  </si>
  <si>
    <t>Southend on Sea UA</t>
  </si>
  <si>
    <t>Thurrock UA</t>
  </si>
  <si>
    <t>Essex</t>
  </si>
  <si>
    <t>Basildon</t>
  </si>
  <si>
    <t>Braintree</t>
  </si>
  <si>
    <t>Brentwood</t>
  </si>
  <si>
    <t>Castle Point</t>
  </si>
  <si>
    <t>Chelmsford</t>
  </si>
  <si>
    <t>Colchester</t>
  </si>
  <si>
    <t>Epping Forest</t>
  </si>
  <si>
    <t>Harlow</t>
  </si>
  <si>
    <t>Maldon</t>
  </si>
  <si>
    <t>Rochford</t>
  </si>
  <si>
    <t>Tendring</t>
  </si>
  <si>
    <t>Uttlesford</t>
  </si>
  <si>
    <t>Gloucestershire</t>
  </si>
  <si>
    <t>Cheltenham</t>
  </si>
  <si>
    <t>Cotswold</t>
  </si>
  <si>
    <t>Forest of Dean</t>
  </si>
  <si>
    <t>Gloucester</t>
  </si>
  <si>
    <t>Stroud</t>
  </si>
  <si>
    <t>Tewkesbury</t>
  </si>
  <si>
    <t>Portsmouth UA</t>
  </si>
  <si>
    <t>Southampton UA</t>
  </si>
  <si>
    <t>Hampshire</t>
  </si>
  <si>
    <t>Basingstoke &amp; Deane</t>
  </si>
  <si>
    <t>East Hampshire</t>
  </si>
  <si>
    <t>Eastleigh</t>
  </si>
  <si>
    <t>Fareham</t>
  </si>
  <si>
    <t>Gosport</t>
  </si>
  <si>
    <t>Hart</t>
  </si>
  <si>
    <t>Havant</t>
  </si>
  <si>
    <t>New Forest</t>
  </si>
  <si>
    <t>Rushmoor</t>
  </si>
  <si>
    <t>Test Valley</t>
  </si>
  <si>
    <t>Winchester</t>
  </si>
  <si>
    <t>Herefordshire UA</t>
  </si>
  <si>
    <t>Worcestershire</t>
  </si>
  <si>
    <t>Bromsgrove</t>
  </si>
  <si>
    <t>Redditch</t>
  </si>
  <si>
    <t>Worcester</t>
  </si>
  <si>
    <t>Wychavon</t>
  </si>
  <si>
    <t>Wyre Forest</t>
  </si>
  <si>
    <t>Malvern Hills</t>
  </si>
  <si>
    <t>Hertfordshire</t>
  </si>
  <si>
    <t>Broxbourne</t>
  </si>
  <si>
    <t>Dacorum</t>
  </si>
  <si>
    <t>East Hertfordshire</t>
  </si>
  <si>
    <t>Hertsmere</t>
  </si>
  <si>
    <t>North Hertfordshire</t>
  </si>
  <si>
    <t>St Albans</t>
  </si>
  <si>
    <t>Stevenage</t>
  </si>
  <si>
    <t>Three Rivers</t>
  </si>
  <si>
    <t>Watford</t>
  </si>
  <si>
    <t>Welwyn Hatfield</t>
  </si>
  <si>
    <t>East Riding of Yorkshire UA</t>
  </si>
  <si>
    <t>Kingston upon Hull UA</t>
  </si>
  <si>
    <t>North East Lincolnshire UA</t>
  </si>
  <si>
    <t>North Lincolnshire UA</t>
  </si>
  <si>
    <t>Isle of Wight UA</t>
  </si>
  <si>
    <t>Medway UA</t>
  </si>
  <si>
    <t>Kent</t>
  </si>
  <si>
    <t>Ashford</t>
  </si>
  <si>
    <t>Canterbury</t>
  </si>
  <si>
    <t>Dartford</t>
  </si>
  <si>
    <t>Dover</t>
  </si>
  <si>
    <t>Gravesham</t>
  </si>
  <si>
    <t>Maidstone</t>
  </si>
  <si>
    <t>Sevenoaks</t>
  </si>
  <si>
    <t>Shepway</t>
  </si>
  <si>
    <t>Swale</t>
  </si>
  <si>
    <t>Thanet</t>
  </si>
  <si>
    <t>Tonbridge &amp; Malling</t>
  </si>
  <si>
    <t>Tunbridge Wells</t>
  </si>
  <si>
    <t>Blackburn with Darwen UA</t>
  </si>
  <si>
    <t>Blackpool UA</t>
  </si>
  <si>
    <t>Lancashire</t>
  </si>
  <si>
    <t>Burnley</t>
  </si>
  <si>
    <t>Chorley</t>
  </si>
  <si>
    <t>Fylde</t>
  </si>
  <si>
    <t>Hyndburn</t>
  </si>
  <si>
    <t>Lancaster</t>
  </si>
  <si>
    <t>Pendle</t>
  </si>
  <si>
    <t>Preston</t>
  </si>
  <si>
    <t>Ribble Valley</t>
  </si>
  <si>
    <t>Rossendale</t>
  </si>
  <si>
    <t>South Ribble</t>
  </si>
  <si>
    <t>West Lancashire</t>
  </si>
  <si>
    <t>Wyre</t>
  </si>
  <si>
    <t>Leicester City UA</t>
  </si>
  <si>
    <t>Rutland UA</t>
  </si>
  <si>
    <t>Leicestershire</t>
  </si>
  <si>
    <t>Blaby</t>
  </si>
  <si>
    <t>Charnwood</t>
  </si>
  <si>
    <t>Harborough</t>
  </si>
  <si>
    <t>Hinckley &amp; Bosworth</t>
  </si>
  <si>
    <t>Melton</t>
  </si>
  <si>
    <t>North West Leicestershire</t>
  </si>
  <si>
    <t>Oadby &amp; Wigston</t>
  </si>
  <si>
    <t>Lincolnshire</t>
  </si>
  <si>
    <t>Boston</t>
  </si>
  <si>
    <t>East Lindsey</t>
  </si>
  <si>
    <t>Lincoln</t>
  </si>
  <si>
    <t>North Kesteven</t>
  </si>
  <si>
    <t>South Holland</t>
  </si>
  <si>
    <t>South Kesteven</t>
  </si>
  <si>
    <t>West Lindsey</t>
  </si>
  <si>
    <t>Norfolk</t>
  </si>
  <si>
    <t>Breckland</t>
  </si>
  <si>
    <t>Broadland</t>
  </si>
  <si>
    <t>Great Yarmouth</t>
  </si>
  <si>
    <t>King's Lynn &amp; West Norfolk</t>
  </si>
  <si>
    <t>North Norfolk</t>
  </si>
  <si>
    <t>Norwich</t>
  </si>
  <si>
    <t>South Norfolk</t>
  </si>
  <si>
    <t>York UA</t>
  </si>
  <si>
    <t>North Yorkshire</t>
  </si>
  <si>
    <t>Craven</t>
  </si>
  <si>
    <t>Hambleton</t>
  </si>
  <si>
    <t>Richmondshire</t>
  </si>
  <si>
    <t>Scarborough</t>
  </si>
  <si>
    <t>Harrogate</t>
  </si>
  <si>
    <t>Ryedale</t>
  </si>
  <si>
    <t>Selby</t>
  </si>
  <si>
    <t>Northamptonshire</t>
  </si>
  <si>
    <t>Corby</t>
  </si>
  <si>
    <t>Daventry</t>
  </si>
  <si>
    <t>East Northamptonshire</t>
  </si>
  <si>
    <t>Kettering</t>
  </si>
  <si>
    <t>Northampton</t>
  </si>
  <si>
    <t>South Northamptonshire</t>
  </si>
  <si>
    <t>Wellingborough</t>
  </si>
  <si>
    <t>Northumberland</t>
  </si>
  <si>
    <t>Nottingham UA</t>
  </si>
  <si>
    <t>Nottinghamshire</t>
  </si>
  <si>
    <t>Ashfield</t>
  </si>
  <si>
    <t>Bassetlaw</t>
  </si>
  <si>
    <t>Broxtowe</t>
  </si>
  <si>
    <t>Gedling</t>
  </si>
  <si>
    <t>Mansfield</t>
  </si>
  <si>
    <t>Newark &amp; Sherwood</t>
  </si>
  <si>
    <t>Rushcliffe</t>
  </si>
  <si>
    <t>Oxfordshire</t>
  </si>
  <si>
    <t>Cherwell</t>
  </si>
  <si>
    <t>Oxford</t>
  </si>
  <si>
    <t>South Oxfordshire</t>
  </si>
  <si>
    <t>Vale of White Horse</t>
  </si>
  <si>
    <t>West Oxfordshire</t>
  </si>
  <si>
    <t>Telford and Wrekin UA</t>
  </si>
  <si>
    <t>Shropshire</t>
  </si>
  <si>
    <t>Somerset</t>
  </si>
  <si>
    <t>Mendip</t>
  </si>
  <si>
    <t>Sedgemoor</t>
  </si>
  <si>
    <t>Taunton Deane</t>
  </si>
  <si>
    <t>South Somerset</t>
  </si>
  <si>
    <t>West Somerset</t>
  </si>
  <si>
    <t>Stoke-on-Trent UA</t>
  </si>
  <si>
    <t>Staffordshire</t>
  </si>
  <si>
    <t>Cannock Chase</t>
  </si>
  <si>
    <t>East Staffordshire</t>
  </si>
  <si>
    <t>Lichfield</t>
  </si>
  <si>
    <t>Newcastle-under-Lyme</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</si>
  <si>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</si>
  <si>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</si>
  <si>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</si>
  <si>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</si>
  <si>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</si>
  <si>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</si>
  <si>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</si>
  <si>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</si>
  <si>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</si>
  <si>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</si>
  <si>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</si>
  <si>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</si>
  <si>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</si>
  <si>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</si>
  <si>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&amp; Ewell</t>
  </si>
  <si>
    <t>Guildford</t>
  </si>
  <si>
    <t>Mole Valley</t>
  </si>
  <si>
    <t>Reigate Banstead</t>
  </si>
  <si>
    <t>Runnymede</t>
  </si>
  <si>
    <t>Spelthorne</t>
  </si>
  <si>
    <t>Surrey Heath</t>
  </si>
  <si>
    <t>Tandridge</t>
  </si>
  <si>
    <t>Waverley</t>
  </si>
  <si>
    <t>Woking</t>
  </si>
  <si>
    <t>Warwickshire</t>
  </si>
  <si>
    <t>North Warwickshire</t>
  </si>
  <si>
    <t>Nuneaton &amp; Bedworth</t>
  </si>
  <si>
    <t>Rugby</t>
  </si>
  <si>
    <t>Stratford-on-Avon</t>
  </si>
  <si>
    <t>Warwick</t>
  </si>
  <si>
    <t>West Sussex</t>
  </si>
  <si>
    <t>Adur</t>
  </si>
  <si>
    <t>Arun</t>
  </si>
  <si>
    <t>Chichester</t>
  </si>
  <si>
    <t>Crawley</t>
  </si>
  <si>
    <t>Horsham</t>
  </si>
  <si>
    <t>Mid Sussex</t>
  </si>
  <si>
    <t>Worthing</t>
  </si>
  <si>
    <t>Swindon UA</t>
  </si>
  <si>
    <t>Wiltshire</t>
  </si>
  <si>
    <t>Isles of Scilly</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</si>
  <si>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</si>
  <si>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</si>
  <si>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</si>
  <si>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</si>
  <si>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</si>
  <si>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</si>
  <si>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</si>
  <si>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</si>
  <si>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</si>
  <si>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</si>
  <si>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</si>
  <si>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</si>
  <si>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</si>
  <si>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</si>
  <si>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</si>
  <si>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</si>
  <si>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</si>
  <si>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</si>
  <si>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</si>
  <si>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</si>
  <si>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</si>
  <si>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</si>
  <si>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</si>
  <si>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</si>
  <si>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</si>
  <si>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</si>
  <si>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</si>
  <si>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</si>
  <si>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</si>
  <si>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</si>
  <si>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</si>
  <si>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</si>
  <si>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</si>
  <si>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</si>
  <si>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</si>
  <si>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</si>
  <si>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City of London</t>
  </si>
  <si>
    <t>Camden</t>
  </si>
  <si>
    <t>Greenwich</t>
  </si>
  <si>
    <t>Hackney</t>
  </si>
  <si>
    <t>Hammersmith &amp; Fulham</t>
  </si>
  <si>
    <t>Islington</t>
  </si>
  <si>
    <t xml:space="preserve">Kensington &amp; Chelsea </t>
  </si>
  <si>
    <t>Lambeth</t>
  </si>
  <si>
    <t>Lewisham</t>
  </si>
  <si>
    <t>Southwark</t>
  </si>
  <si>
    <t>Tower Hamlets</t>
  </si>
  <si>
    <t>Wandsworth</t>
  </si>
  <si>
    <t>Westminster</t>
  </si>
  <si>
    <t>Barking &amp;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</si>
  <si>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</si>
  <si>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</si>
  <si>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</si>
  <si>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</si>
  <si>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</si>
  <si>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</si>
  <si>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</si>
  <si>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</si>
  <si>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</si>
  <si>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</si>
  <si>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</si>
  <si>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</si>
  <si>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</si>
  <si>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</si>
  <si>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</si>
  <si>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</si>
  <si>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</si>
  <si>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</si>
  <si>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</si>
  <si>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Greater London Authority</t>
  </si>
  <si>
    <t>Avon Combined Fire Authority</t>
  </si>
  <si>
    <t>Bedfordshire Combined Fire Authority</t>
  </si>
  <si>
    <t>Berkshire Combined Fire Authority</t>
  </si>
  <si>
    <t>Buckinghamshire Combined Fire Authority</t>
  </si>
  <si>
    <t>Cambridgeshire Combined Fire Authority</t>
  </si>
  <si>
    <t>Cheshire Combined Fire Authority</t>
  </si>
  <si>
    <t>Cleveland Combined Fire Authority</t>
  </si>
  <si>
    <t>Derbyshire Combined Fire Authority</t>
  </si>
  <si>
    <t>Dorset Combined Fire Authority</t>
  </si>
  <si>
    <t>Durham Combined Fire Authority</t>
  </si>
  <si>
    <t>East Sussex Combined Fire Authority</t>
  </si>
  <si>
    <t>Essex Combined Fire Authority</t>
  </si>
  <si>
    <t>Hampshire Combined Fire Authority</t>
  </si>
  <si>
    <t>Hereford &amp; Worcester Combined Fire Authority</t>
  </si>
  <si>
    <t>Humberside Combined Fire Authority</t>
  </si>
  <si>
    <t>Kent Combined Fire Authority</t>
  </si>
  <si>
    <t>Lancashire Combined Fire Authority</t>
  </si>
  <si>
    <t>Leicestershire Combined Fire Authority</t>
  </si>
  <si>
    <t>North Yorkshire Combined Fire Authority</t>
  </si>
  <si>
    <t>Nottinghamshire Combined Fire Authority</t>
  </si>
  <si>
    <t>Shropshire Combined Fire Authority</t>
  </si>
  <si>
    <t>Staffordshire Combined Fire Authority</t>
  </si>
  <si>
    <t>Wiltshire &amp; Swindon Fire Authority</t>
  </si>
  <si>
    <t>Greater Manchester Fire &amp; CD Authority</t>
  </si>
  <si>
    <t>Merseyside Fire &amp; CD Authority</t>
  </si>
  <si>
    <t>South Yorkshire Fire &amp; CD Authority</t>
  </si>
  <si>
    <t>Tyne and Wear Fire &amp; CD Authority</t>
  </si>
  <si>
    <t>West Midlands Fire &amp; CD Authority</t>
  </si>
  <si>
    <t>West Yorkshire Fire &amp; CD Authority</t>
  </si>
  <si>
    <t>Devon and Somerset Combined Fire Authority</t>
  </si>
  <si>
    <t>East London Waste Authority</t>
  </si>
  <si>
    <t>Greater Manchester Waste Disposal Authority</t>
  </si>
  <si>
    <t>Merseyside Waste Disposal Authority</t>
  </si>
  <si>
    <t>North London Waste Authority</t>
  </si>
  <si>
    <t>Western Riverside Waste Authority</t>
  </si>
  <si>
    <t>West London Waste Authority</t>
  </si>
  <si>
    <t>West Midlands Passenger Transport Authority</t>
  </si>
  <si>
    <t>Greater Manchester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</si>
  <si>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</si>
  <si>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</si>
  <si>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</si>
  <si>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The West Yorkshire Combined Authority</t>
  </si>
  <si>
    <t>Dartmoor National Park Authority</t>
  </si>
  <si>
    <t>Exmoor National Park Authority</t>
  </si>
  <si>
    <t>Lake District National Park</t>
  </si>
  <si>
    <t>North York Moors National Park Authority</t>
  </si>
  <si>
    <t>Northumberland National Park Authority</t>
  </si>
  <si>
    <t>Peak National Park</t>
  </si>
  <si>
    <t>Yorkshire Dales National Park Authority</t>
  </si>
  <si>
    <t>The Broads Authority</t>
  </si>
  <si>
    <t>New Forest Park</t>
  </si>
  <si>
    <t xml:space="preserve">South Downs National Park Authority </t>
  </si>
  <si>
    <t>Lee Valley Park Authority</t>
  </si>
  <si>
    <t>Bedfordshire Police and Crime Commissioner and Chief Constable</t>
  </si>
  <si>
    <t>Cambridgeshire Police and Crime Commissioner and Chief Constable</t>
  </si>
  <si>
    <t>Cheshire Police and Crime Commissioner and Chief Constable</t>
  </si>
  <si>
    <t>Cleveland Police and Crime Commissioner and Chief Constable</t>
  </si>
  <si>
    <t>Cumbria Police and Crime Commissioner and Chief Constable</t>
  </si>
  <si>
    <t>Derbyshire Police and Crime Commissioner and Chief Constable</t>
  </si>
  <si>
    <t>Dorset Police and Crime Commissioner and Chief Constable</t>
  </si>
  <si>
    <t>Durham Police and Crime Commissioner and Chief Constable</t>
  </si>
  <si>
    <t>Essex Police and Crime Commissioner and Chief Constable</t>
  </si>
  <si>
    <t>Gloucestershire Police and Crime Commissioner and Chief Constable</t>
  </si>
  <si>
    <t>Hertfordshire Police and Crime Commissioner and Chief Constable</t>
  </si>
  <si>
    <t>Humberside Police and Crime Commissioner and Chief Constable</t>
  </si>
  <si>
    <t>Kent Police and Crime Commissioner and Chief Constable</t>
  </si>
  <si>
    <t>Lancashire Police and Crime Commissioner and Chief Constable</t>
  </si>
  <si>
    <t>Leicestershire Police and Crime Commissioner and Chief Constable</t>
  </si>
  <si>
    <t>Lincolnshire Police and Crime Commissioner and Chief Constable</t>
  </si>
  <si>
    <t>Norfolk Police and Crime Commissioner and Chief Constable</t>
  </si>
  <si>
    <t>North Yorkshire Police and Crime Commissioner and Chief Constable</t>
  </si>
  <si>
    <t>Northamptonshire Police and Crime Commissioner and Chief Constable</t>
  </si>
  <si>
    <t>Nottinghamshire Police and Crime Commissioner and Chief Constable</t>
  </si>
  <si>
    <t>Staffordshire Police and Crime Commissioner and Chief Constable</t>
  </si>
  <si>
    <t>Suffolk Police and Crime Commissioner and Chief Constable</t>
  </si>
  <si>
    <t>Surrey Police and Crime Commissioner and Chief Constable</t>
  </si>
  <si>
    <t>Warwickshire Police and Crime Commissioner and Chief Constable</t>
  </si>
  <si>
    <t>Wiltshire Police and Crime Commissioner and Chief Constable</t>
  </si>
  <si>
    <t>Greater Manchester Police and Crime Commissioner and Chief Constable</t>
  </si>
  <si>
    <t>Merseyside Police and Crime Commissioner and Chief Constable</t>
  </si>
  <si>
    <t>South Yorkshire Police and Crime Commissioner and Chief Constable</t>
  </si>
  <si>
    <t>Northumbria Police and Crime Commissioner and Chief Constable</t>
  </si>
  <si>
    <t>West Midlands Police and Crime Commissioner and Chief Constable</t>
  </si>
  <si>
    <t>West Yorkshire Police and Crime Commissioner and Chief Constable</t>
  </si>
  <si>
    <t>Avon &amp; Somerset Police and Crime Commissioner and Chief Constable</t>
  </si>
  <si>
    <t>Devon &amp; Cornwall Police and Crime Commissioner and Chief Constable</t>
  </si>
  <si>
    <t>Hampshire Police and Crime Commissioner and Chief Constable</t>
  </si>
  <si>
    <t>Sussex Police and Crime Commissioner and Chief Constable</t>
  </si>
  <si>
    <t>Thames Valley Police and Crime Commissioner and Chief Constable</t>
  </si>
  <si>
    <t>West Mercia Police and Crime Commissioner and Chief Constable</t>
  </si>
  <si>
    <t>Select local authority by clicking on the box below and using the drop-down button</t>
  </si>
  <si>
    <t>ENGLAND</t>
  </si>
  <si>
    <t>Q1</t>
  </si>
  <si>
    <t>Q2</t>
  </si>
  <si>
    <t>Q3</t>
  </si>
  <si>
    <t>Q1-4</t>
  </si>
  <si>
    <t>Outturn</t>
  </si>
  <si>
    <t>Forecast Outturn</t>
  </si>
  <si>
    <t>£'000</t>
  </si>
  <si>
    <t>CLASSIFICATION</t>
  </si>
  <si>
    <t>General Public Services</t>
  </si>
  <si>
    <t>"Total net current expenditure" - Column 7 of the following RO Lines</t>
  </si>
  <si>
    <t>RO5 - Lines 111, 210 and 227</t>
  </si>
  <si>
    <t>RO6 - Line 490 less Lines 450, 475, 476, 481, 482 , 483 &amp; 484</t>
  </si>
  <si>
    <t xml:space="preserve">Total </t>
  </si>
  <si>
    <t>Defence</t>
  </si>
  <si>
    <t>RO6 - Line 450</t>
  </si>
  <si>
    <t>Public order and Safety</t>
  </si>
  <si>
    <t>RO5 - Sum of Lines 231, 232 and 233</t>
  </si>
  <si>
    <t>RO6 - Sum of Lines 100, 290, 475 and 476</t>
  </si>
  <si>
    <t>Economic Affairs</t>
  </si>
  <si>
    <t>RO2 - Lines 90 Less Lines 49 and 51</t>
  </si>
  <si>
    <t>RO2 - Line 51</t>
  </si>
  <si>
    <t>RO5 - Sum of Lines 140, 219, 220, 221, 224, 225, 226, 230, 241, 243, 244, 247, 250 , 350 , 351 and 352</t>
  </si>
  <si>
    <t>Environmental Protection</t>
  </si>
  <si>
    <t>RO5 - Sum of Lines 222, 228, 229, 270, 281, 282, 283, 284, 285, 286 and 340</t>
  </si>
  <si>
    <t>Housing and Community Amenities</t>
  </si>
  <si>
    <t>RO2 - Line 49</t>
  </si>
  <si>
    <t>RO4 - Sum of Lines 10, 20, 31, 38 &amp; 60</t>
  </si>
  <si>
    <t>RO5 - Sum of Lines 223, 310, 320, 335, 338 &amp; 360</t>
  </si>
  <si>
    <t>Health</t>
  </si>
  <si>
    <t>"Total net current expenditure"</t>
  </si>
  <si>
    <t>Public health: mandatory services</t>
  </si>
  <si>
    <t>Public health: non-mandatory services</t>
  </si>
  <si>
    <t>Recreation, Culture and Religion</t>
  </si>
  <si>
    <t>RO5 - Line 190 less Lines 111 and Line 140</t>
  </si>
  <si>
    <t>Education</t>
  </si>
  <si>
    <t>RO1 - Line 90 (Excluding non-pay element of schools expenditure)</t>
  </si>
  <si>
    <t>Non-pay element of schools expenditure</t>
  </si>
  <si>
    <t>Social Protection</t>
  </si>
  <si>
    <t>RO3 - Line 90</t>
  </si>
  <si>
    <t>RO4 - Line 90 less 10, 20, 31, 38 and 60</t>
  </si>
  <si>
    <t>Non-distributed costs: retirement benefits</t>
  </si>
  <si>
    <t>Non-distributed costs: Costs of unused shares of IT facilities and other assets</t>
  </si>
  <si>
    <t>Non-distributed costs: Revenue expenditure on surplus assets</t>
  </si>
  <si>
    <t>Other Services (exclude Public health)</t>
  </si>
  <si>
    <r>
      <t>TOTAL SERVICE EXPENDITURE</t>
    </r>
    <r>
      <rPr>
        <sz val="12"/>
        <rFont val="Arial"/>
        <family val="2"/>
      </rPr>
      <t xml:space="preserve"> </t>
    </r>
    <r>
      <rPr>
        <b/>
        <sz val="12"/>
        <rFont val="Arial"/>
        <family val="2"/>
      </rPr>
      <t>(TOTAL OF LINES 1 TO 22)</t>
    </r>
    <r>
      <rPr>
        <b/>
        <vertAlign val="superscript"/>
        <sz val="12"/>
        <rFont val="Arial"/>
        <family val="2"/>
      </rPr>
      <t>(a)</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</si>
  <si>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</si>
  <si>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</si>
  <si>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</si>
  <si>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subsidy limitation transfers from HRA</t>
    </r>
  </si>
  <si>
    <t>Contribution to the HRA re items shared by the whole community</t>
  </si>
  <si>
    <t xml:space="preserve">Parish precepts </t>
  </si>
  <si>
    <t xml:space="preserve">Integrated Transport Authority levy </t>
  </si>
  <si>
    <t xml:space="preserve">Waste Disposal Authority levy </t>
  </si>
  <si>
    <t xml:space="preserve">London Pensions Fund Authority levy </t>
  </si>
  <si>
    <t>Other levies</t>
  </si>
  <si>
    <t>External Trading Accounts net surplus(-)/ deficit(+)</t>
  </si>
  <si>
    <t>Internal Trading Accounts net surplus(-)/ deficit(+)</t>
  </si>
  <si>
    <t>Adjustments to net current expenditure</t>
  </si>
  <si>
    <t>Appropriations to(+) / from(-) Accumulated Absences Account</t>
  </si>
  <si>
    <r>
      <t>NET CURRENT EXPENDITURE</t>
    </r>
    <r>
      <rPr>
        <sz val="12"/>
        <rFont val="Arial"/>
        <family val="2"/>
      </rPr>
      <t xml:space="preserve"> </t>
    </r>
    <r>
      <rPr>
        <b/>
        <sz val="12"/>
        <rFont val="Arial"/>
        <family val="2"/>
      </rPr>
      <t>(TOTAL OF LINES 23 TO 37)</t>
    </r>
    <r>
      <rPr>
        <b/>
        <vertAlign val="superscript"/>
        <sz val="12"/>
        <rFont val="Arial"/>
        <family val="2"/>
      </rPr>
      <t>(a)</t>
    </r>
  </si>
  <si>
    <t>Capital charges included in External Trading Accounts (Line 34)</t>
  </si>
  <si>
    <t>Capital charges included in Internal Trading Accounts (Line 35)</t>
  </si>
  <si>
    <t>Interest payable and similar charges</t>
  </si>
  <si>
    <t>Interest receivable</t>
  </si>
  <si>
    <t xml:space="preserve"> (a) </t>
  </si>
  <si>
    <t>Includes non-pay element of schools expenditure imputed from RA</t>
  </si>
  <si>
    <t>(R)</t>
  </si>
  <si>
    <t>Authorities have the opportunity to revise their Q1 figures on their Q2 form or to submit missing figures. These figures include those revisions, and therefore differ from the figures published in the Q1 release.</t>
  </si>
  <si>
    <t>===============================</t>
  </si>
  <si>
    <t>LONDON BOROUGHS</t>
  </si>
  <si>
    <t>GREATER LONDON AUTHORITY</t>
  </si>
  <si>
    <t>METROPOLITAN DISTRICTS</t>
  </si>
  <si>
    <t>UNITARY AUTHORITIES</t>
  </si>
  <si>
    <t>SHIRE COUNTIES</t>
  </si>
  <si>
    <t>SHIRE DISTRICTS</t>
  </si>
  <si>
    <t>POLICE AUTHORITIES</t>
  </si>
  <si>
    <t>FIRE AUTHORITIES</t>
  </si>
  <si>
    <t>OTHER AUTHORITIES</t>
  </si>
  <si>
    <t>UA</t>
  </si>
  <si>
    <t>SC</t>
  </si>
  <si>
    <t>SD</t>
  </si>
  <si>
    <t>MD</t>
  </si>
  <si>
    <t>L</t>
  </si>
  <si>
    <t>GLA</t>
  </si>
  <si>
    <t>F</t>
  </si>
  <si>
    <t>O</t>
  </si>
  <si>
    <t>P</t>
  </si>
  <si>
    <t>TOTAL SERVICE EXPENDITURE (TOTAL OF LINES 1 TO 22)</t>
  </si>
  <si>
    <t>NET CURRENT EXPENDITURE (TOTAL OF LINES 23 TO 37)</t>
  </si>
  <si>
    <t>Expenditure (£m)</t>
  </si>
  <si>
    <t>Q3 Outturn</t>
  </si>
  <si>
    <t xml:space="preserve"> Q3 as % of Budget</t>
  </si>
  <si>
    <t>QRO line</t>
  </si>
  <si>
    <t>1, 2</t>
  </si>
  <si>
    <t xml:space="preserve">4,5 </t>
  </si>
  <si>
    <t>6, 7, 8</t>
  </si>
  <si>
    <t>10, 11, 12</t>
  </si>
  <si>
    <t>13, 14</t>
  </si>
  <si>
    <t>Imputed</t>
  </si>
  <si>
    <t>…</t>
  </si>
  <si>
    <t>17, 18</t>
  </si>
  <si>
    <r>
      <t>TOTAL SERVICE EXPENDITURE</t>
    </r>
    <r>
      <rPr>
        <sz val="10"/>
        <rFont val="Arial"/>
        <family val="2"/>
      </rPr>
      <t xml:space="preserve"> </t>
    </r>
    <r>
      <rPr>
        <b/>
        <sz val="10"/>
        <rFont val="Arial"/>
        <family val="2"/>
      </rPr>
      <t>(TOTAL OF LINES 1 TO 22)</t>
    </r>
    <r>
      <rPr>
        <b/>
        <vertAlign val="superscript"/>
        <sz val="10"/>
        <rFont val="Arial"/>
        <family val="2"/>
      </rPr>
      <t>(a)</t>
    </r>
  </si>
  <si>
    <t>Housing benefits: rent allowances - mandatory payments</t>
  </si>
  <si>
    <t>Housing benefits: non-HRA rent rebates - mandatory payments</t>
  </si>
  <si>
    <t>Housing benefits: rent rebates to HRA tenants - mandatory payments</t>
  </si>
  <si>
    <t>Housing benefits: subsidy limitation transfers from HRA</t>
  </si>
  <si>
    <r>
      <t>Integrated Transport Authority levy</t>
    </r>
    <r>
      <rPr>
        <vertAlign val="superscript"/>
        <sz val="10"/>
        <rFont val="Arial"/>
        <family val="2"/>
      </rPr>
      <t>(b)</t>
    </r>
  </si>
  <si>
    <t>n/a</t>
  </si>
  <si>
    <r>
      <t>Waste Disposal Authority levy</t>
    </r>
    <r>
      <rPr>
        <vertAlign val="superscript"/>
        <sz val="10"/>
        <rFont val="Arial"/>
        <family val="2"/>
      </rPr>
      <t>(b)</t>
    </r>
  </si>
  <si>
    <r>
      <t>NET CURRENT EXPENDITURE</t>
    </r>
    <r>
      <rPr>
        <sz val="10"/>
        <rFont val="Arial"/>
        <family val="2"/>
      </rPr>
      <t xml:space="preserve"> </t>
    </r>
    <r>
      <rPr>
        <b/>
        <sz val="10"/>
        <rFont val="Arial"/>
        <family val="2"/>
      </rPr>
      <t>(TOTAL OF LINES 23 TO 37)</t>
    </r>
    <r>
      <rPr>
        <b/>
        <vertAlign val="superscript"/>
        <sz val="10"/>
        <rFont val="Arial"/>
        <family val="2"/>
      </rPr>
      <t>(a)</t>
    </r>
  </si>
  <si>
    <r>
      <t>Interest receivable</t>
    </r>
    <r>
      <rPr>
        <vertAlign val="superscript"/>
        <sz val="10"/>
        <rFont val="Arial"/>
        <family val="2"/>
      </rPr>
      <t>(c)</t>
    </r>
  </si>
  <si>
    <t>(a)</t>
  </si>
  <si>
    <t>Includes non-pay element of schools expenditure imputed from RA returns.</t>
  </si>
  <si>
    <t>(b)</t>
  </si>
  <si>
    <t>This levy should net out to zero across the year. The fact that it does not do so for the outturn figure(s) is likely to be due to timing differences and estimation on the part of authorities.</t>
  </si>
  <si>
    <t>(c)</t>
  </si>
  <si>
    <t>The negative figure denotes income.</t>
  </si>
  <si>
    <t>Table 1: Estimated Quarterly Revenue Outturn data for England Q3 2015-16</t>
  </si>
  <si>
    <t>2015-16 Budgeted (RA) figure</t>
  </si>
  <si>
    <r>
      <t>2015-16 Forecast Outturn (QRO)</t>
    </r>
    <r>
      <rPr>
        <b/>
        <vertAlign val="superscript"/>
        <sz val="10"/>
        <rFont val="Arial"/>
        <family val="2"/>
      </rPr>
      <t>(a)</t>
    </r>
  </si>
  <si>
    <t>Percentage change from RA</t>
  </si>
  <si>
    <t>TOTAL SERVICE EXPENDITURE</t>
  </si>
  <si>
    <t>NET CURRENT EXPENDITURE</t>
  </si>
  <si>
    <t>Forecast includes non-pay element of schools expenditure imputed from RA returns.</t>
  </si>
  <si>
    <t>The negative figures denote income.</t>
  </si>
  <si>
    <t>Table 2: Forecast Revenue Outturn data for England at Q3 2015-16</t>
  </si>
  <si>
    <t>Total net current expenditure (£m)</t>
  </si>
  <si>
    <t>Quarter 3 outturn</t>
  </si>
  <si>
    <t>Quarters 1 to 3 outturn</t>
  </si>
  <si>
    <t>Q3 outturn as percentage of forecast</t>
  </si>
  <si>
    <t>Forecast as percentage of budget</t>
  </si>
  <si>
    <t>Quarters 1 to 3 as percentage of forecast</t>
  </si>
  <si>
    <t>Q3 as % of RA</t>
  </si>
  <si>
    <t>Class of authority</t>
  </si>
  <si>
    <t>London Boroughs</t>
  </si>
  <si>
    <t>Metropolitan Districts</t>
  </si>
  <si>
    <t>Unitary Authorities</t>
  </si>
  <si>
    <t>Shire Counties</t>
  </si>
  <si>
    <t>Shire Districts</t>
  </si>
  <si>
    <t>Police Authorities</t>
  </si>
  <si>
    <t>Fire Authorities</t>
  </si>
  <si>
    <r>
      <t>Other Authorities</t>
    </r>
    <r>
      <rPr>
        <vertAlign val="superscript"/>
        <sz val="10"/>
        <rFont val="Arial"/>
        <family val="2"/>
      </rPr>
      <t>(a)</t>
    </r>
  </si>
  <si>
    <t xml:space="preserve">(a) Other authorities include park, passenger and waste authorities. These authorities levy and so expenditure will be offset by levy income within the financial year. 
</t>
  </si>
  <si>
    <t>Table 3: Quarter 3 and cumulative net current expenditure by class of authority (2015-16)</t>
  </si>
  <si>
    <t>2015-16 Forecast Outturn (QRO)</t>
  </si>
  <si>
    <t>Estimated Quarterly Revenue Outturn data: 2015-16</t>
  </si>
  <si>
    <t>Total</t>
  </si>
  <si>
    <t>RO 5 - Lines 111, 210 and 227</t>
  </si>
  <si>
    <t>RO6 - Line 490 less Lines 450, 475, 476, 481, 482, 483 &amp; 484</t>
  </si>
  <si>
    <t>RO 2 - Lines 90 Less Lines 49 and 51</t>
  </si>
  <si>
    <t>RO5 - Sum of Lines 140, 219, 220, 221, 224, 225, 226, 230, 241, 243, 244, 247, 250 , 350, 351 and 352</t>
  </si>
  <si>
    <t>RO 2 - Line 49</t>
  </si>
  <si>
    <t xml:space="preserve">Education </t>
  </si>
  <si>
    <t>RO1 - Line 90 (excluding non-pay element of school expenditure)</t>
  </si>
  <si>
    <t>Schools non-pay expenditure (RA 190 (quarterly) - QRO education figure)</t>
  </si>
  <si>
    <t>RO4 - Line 90 less Lines 10, 20, 31, 38 &amp; 60</t>
  </si>
  <si>
    <t xml:space="preserve">Non-distributed costs: retirement benefits </t>
  </si>
  <si>
    <t>(excluding schools'non-pay)</t>
  </si>
  <si>
    <t>(including schools'non-pay)</t>
  </si>
  <si>
    <t>Q1-4 Forecast Outturn (excluding schools'non-pay)</t>
  </si>
  <si>
    <t>Q1-4 Forecast Outturn</t>
  </si>
  <si>
    <t>NET CURRENT EXPENDITURE (TOTAL OF LINES 22 TO 35)</t>
  </si>
  <si>
    <t>(excluding schools' non-pay)</t>
  </si>
  <si>
    <t>Capital charges included in External Trading Accounts (Line 33)</t>
  </si>
  <si>
    <t>Capital charges included in Internal Trading Accounts (Line 34)</t>
  </si>
  <si>
    <r>
      <t>Interest receivable</t>
    </r>
    <r>
      <rPr>
        <vertAlign val="superscript"/>
        <sz val="10"/>
        <rFont val="Arial"/>
        <family val="2"/>
      </rPr>
      <t>(b)(c)</t>
    </r>
  </si>
  <si>
    <t>*</t>
  </si>
  <si>
    <t>Service Level Validations</t>
  </si>
  <si>
    <t>Forecast Data Validations</t>
  </si>
  <si>
    <t>Q1 
Outturn ®</t>
  </si>
  <si>
    <t>Q2 Outturn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</si>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</sst>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_);[Red]\(&quot;£&quot;#,##0\)"/>
    <numFmt numFmtId="165" formatCode="0.0"/>
    <numFmt numFmtId="166" formatCode="0_)"/>
    <numFmt numFmtId="167" formatCode="0.0%"/>
    <numFmt numFmtId="168" formatCode="#,###"/>
    <numFmt numFmtId="169" formatCode="#,##0.0"/>
    <numFmt numFmtId="170" formatCode="0.000%"/>
  </numFmts>
  <fonts count="36" x14ac:knownFonts="1">
    <font>
      <sz val="12"/>
      <color theme="1"/>
      <name val="Arial"/>
      <family val="2"/>
    </font>
    <font>
      <sz val="10"/>
      <name val="Arial"/>
      <family val="2"/>
    </font>
    <font>
      <b/>
      <sz val="12"/>
      <name val="Arial"/>
      <family val="2"/>
    </font>
    <font>
      <sz val="12"/>
      <name val="Arial"/>
      <family val="2"/>
    </font>
    <font>
      <sz val="12"/>
      <color indexed="9"/>
      <name val="Arial"/>
      <family val="2"/>
    </font>
    <font>
      <sz val="10"/>
      <name val="Arial"/>
      <family val="2"/>
    </font>
    <font>
      <sz val="10"/>
      <name val="Courier"/>
      <family val="3"/>
    </font>
    <font>
      <sz val="12"/>
      <name val="Helv"/>
    </font>
    <font>
      <b/>
      <sz val="12"/>
      <name val="Helv"/>
    </font>
    <font>
      <b/>
      <sz val="12"/>
      <color indexed="9"/>
      <name val="Helv"/>
    </font>
    <font>
      <b/>
      <sz val="12"/>
      <color indexed="9"/>
      <name val="Arial"/>
      <family val="2"/>
    </font>
    <font>
      <sz val="12"/>
      <color indexed="10"/>
      <name val="Arial"/>
      <family val="2"/>
    </font>
    <font>
      <b/>
      <sz val="12"/>
      <color indexed="10"/>
      <name val="Arial"/>
      <family val="2"/>
    </font>
    <font>
      <b/>
      <vertAlign val="superscript"/>
      <sz val="12"/>
      <name val="Arial"/>
      <family val="2"/>
    </font>
    <font>
      <sz val="12"/>
      <color indexed="56"/>
      <name val="Arial"/>
      <family val="2"/>
    </font>
    <font>
      <b/>
      <sz val="10"/>
      <name val="Arial"/>
      <family val="2"/>
    </font>
    <font>
      <sz val="12"/>
      <color theme="1"/>
      <name val="Arial"/>
      <family val="2"/>
    </font>
    <font>
      <b/>
      <sz val="12"/>
      <color theme="1"/>
      <name val="Arial"/>
      <family val="2"/>
    </font>
    <font>
      <sz val="10"/>
      <name val="Arial"/>
      <family val="2"/>
    </font>
    <font>
      <b/>
      <sz val="12"/>
      <color indexed="56"/>
      <name val="Arial"/>
      <family val="2"/>
    </font>
    <font>
      <sz val="8"/>
      <name val="Arial"/>
      <family val="2"/>
    </font>
    <font>
      <sz val="6"/>
      <name val="Arial"/>
      <family val="2"/>
    </font>
    <font>
      <b/>
      <vertAlign val="superscript"/>
      <sz val="10"/>
      <name val="Arial"/>
      <family val="2"/>
    </font>
    <font>
      <vertAlign val="superscript"/>
      <sz val="10"/>
      <name val="Arial"/>
      <family val="2"/>
    </font>
    <font>
      <i/>
      <sz val="10"/>
      <name val="Arial"/>
      <family val="2"/>
    </font>
    <font>
      <sz val="9"/>
      <name val="Arial"/>
      <family val="2"/>
    </font>
    <font>
      <u/>
      <sz val="10"/>
      <name val="Arial"/>
      <family val="2"/>
    </font>
    <font>
      <sz val="12"/>
      <color rgb="FFFF0000"/>
      <name val="Arial"/>
      <family val="2"/>
    </font>
    <font>
      <sz val="14"/>
      <name val="Arial"/>
      <family val="2"/>
    </font>
    <font>
      <sz val="9"/>
      <color theme="1"/>
      <name val="Arial"/>
      <family val="2"/>
    </font>
    <font>
      <b/>
      <sz val="12"/>
      <color theme="0"/>
      <name val="Arial"/>
      <family val="2"/>
    </font>
    <font>
      <sz val="12"/>
      <color theme="0"/>
      <name val="Arial"/>
      <family val="2"/>
    </font>
    <font>
      <sz val="10"/>
      <color theme="0"/>
      <name val="Arial"/>
      <family val="2"/>
    </font>
    <font>
      <sz val="9"/>
      <color indexed="81"/>
      <name val="Tahoma"/>
      <family val="2"/>
    </font>
    <font>
      <b/>
      <sz val="9"/>
      <color indexed="81"/>
      <name val="Tahoma"/>
      <family val="2"/>
    </font>
    <font>
      <sz val="12"/>
      <color rgb="FFFF0000"/>
      <name val="Helv"/>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s>
  <cellStyleXfs count="13">
    <xf numFmtId="0" fontId="0" fillId="0" borderId="0"/>
    <xf numFmtId="0" fontId="1" fillId="0" borderId="0"/>
    <xf numFmtId="0" fontId="5" fillId="0" borderId="0"/>
    <xf numFmtId="166" fontId="6" fillId="0" borderId="0"/>
    <xf numFmtId="0" fontId="5" fillId="0" borderId="0"/>
    <xf numFmtId="9" fontId="16" fillId="0" borderId="0" applyFont="0" applyFill="0" applyBorder="0" applyAlignment="0" applyProtection="0"/>
    <xf numFmtId="0" fontId="18" fillId="0" borderId="0"/>
    <xf numFmtId="9" fontId="1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267">
    <xf numFmtId="0" fontId="0" fillId="0" borderId="0" xfId="0"/>
    <xf numFmtId="0" fontId="0" fillId="0" borderId="0" xfId="0" applyAlignment="1">
      <alignment horizontal="left"/>
    </xf>
    <xf numFmtId="165" fontId="0" fillId="0" borderId="0" xfId="0" applyNumberFormat="1"/>
    <xf numFmtId="0" fontId="0" fillId="0" borderId="0" xfId="0" applyFill="1"/>
    <xf numFmtId="0" fontId="0" fillId="0" borderId="0" xfId="0" applyFill="1" applyAlignment="1">
      <alignment horizontal="left"/>
    </xf>
    <xf numFmtId="165" fontId="0" fillId="0" borderId="0" xfId="0" applyNumberFormat="1" applyFill="1"/>
    <xf numFmtId="0" fontId="3" fillId="3" borderId="0" xfId="1" applyFont="1" applyFill="1" applyBorder="1"/>
    <xf numFmtId="0" fontId="4" fillId="3" borderId="0" xfId="1" applyFont="1" applyFill="1" applyBorder="1" applyAlignment="1">
      <alignment horizontal="right"/>
    </xf>
    <xf numFmtId="0" fontId="4" fillId="3" borderId="0" xfId="1" applyFont="1" applyFill="1" applyBorder="1"/>
    <xf numFmtId="0" fontId="5" fillId="0" borderId="0" xfId="2"/>
    <xf numFmtId="0" fontId="3" fillId="3" borderId="4" xfId="1" applyFont="1" applyFill="1" applyBorder="1"/>
    <xf numFmtId="0" fontId="3" fillId="3" borderId="5" xfId="1" applyFont="1" applyFill="1" applyBorder="1"/>
    <xf numFmtId="0" fontId="4" fillId="3" borderId="0" xfId="1" applyFont="1" applyFill="1" applyBorder="1" applyAlignment="1"/>
    <xf numFmtId="0" fontId="7" fillId="3" borderId="4" xfId="1" applyFont="1" applyFill="1" applyBorder="1" applyAlignment="1">
      <alignment horizontal="left"/>
    </xf>
    <xf numFmtId="164" fontId="2" fillId="3" borderId="5" xfId="1" applyNumberFormat="1" applyFont="1" applyFill="1" applyBorder="1" applyAlignment="1">
      <alignment horizontal="center" wrapText="1"/>
    </xf>
    <xf numFmtId="0" fontId="8" fillId="3" borderId="0" xfId="1" applyFont="1" applyFill="1" applyBorder="1" applyAlignment="1">
      <alignment horizontal="left" vertical="center"/>
    </xf>
    <xf numFmtId="0" fontId="9" fillId="3" borderId="0" xfId="1" applyFont="1" applyFill="1" applyBorder="1" applyAlignment="1">
      <alignment horizontal="right" vertical="center"/>
    </xf>
    <xf numFmtId="0" fontId="9" fillId="3" borderId="0" xfId="1" applyFont="1" applyFill="1" applyBorder="1" applyAlignment="1">
      <alignment horizontal="left" vertical="center" wrapText="1"/>
    </xf>
    <xf numFmtId="0" fontId="7" fillId="3" borderId="0" xfId="1" applyFont="1" applyFill="1" applyAlignment="1">
      <alignment horizontal="left"/>
    </xf>
    <xf numFmtId="0" fontId="2" fillId="3" borderId="0" xfId="1" applyFont="1" applyFill="1" applyBorder="1" applyAlignment="1">
      <alignment horizontal="right" vertical="center" wrapText="1"/>
    </xf>
    <xf numFmtId="0" fontId="2" fillId="3" borderId="5" xfId="1" applyFont="1" applyFill="1" applyBorder="1" applyAlignment="1">
      <alignment horizontal="right" vertical="center" wrapText="1"/>
    </xf>
    <xf numFmtId="0" fontId="10" fillId="3" borderId="0" xfId="1" applyFont="1" applyFill="1" applyBorder="1" applyAlignment="1">
      <alignment horizontal="right" vertical="center" wrapText="1"/>
    </xf>
    <xf numFmtId="0" fontId="2" fillId="3" borderId="0" xfId="1" applyFont="1" applyFill="1" applyBorder="1" applyAlignment="1">
      <alignment horizontal="center" vertical="center" wrapText="1"/>
    </xf>
    <xf numFmtId="164" fontId="2" fillId="3" borderId="8" xfId="1" applyNumberFormat="1" applyFont="1" applyFill="1" applyBorder="1" applyAlignment="1">
      <alignment horizontal="right"/>
    </xf>
    <xf numFmtId="164" fontId="2" fillId="3" borderId="5" xfId="1" applyNumberFormat="1" applyFont="1" applyFill="1" applyBorder="1" applyAlignment="1">
      <alignment horizontal="right"/>
    </xf>
    <xf numFmtId="0" fontId="2" fillId="3" borderId="0" xfId="1" applyFont="1" applyFill="1" applyBorder="1"/>
    <xf numFmtId="0" fontId="2" fillId="3" borderId="4" xfId="1" applyFont="1" applyFill="1" applyBorder="1" applyAlignment="1">
      <alignment horizontal="center" vertical="center" wrapText="1"/>
    </xf>
    <xf numFmtId="0" fontId="2" fillId="3" borderId="0" xfId="1" applyFont="1" applyFill="1" applyBorder="1" applyAlignment="1">
      <alignment horizontal="left" vertical="center" wrapText="1" indent="1"/>
    </xf>
    <xf numFmtId="0" fontId="3" fillId="3" borderId="0" xfId="1" applyFont="1" applyFill="1" applyBorder="1" applyAlignment="1">
      <alignment vertical="center" wrapText="1"/>
    </xf>
    <xf numFmtId="0" fontId="3" fillId="3" borderId="5" xfId="1" applyFont="1" applyFill="1" applyBorder="1" applyAlignment="1">
      <alignment vertical="center" wrapText="1"/>
    </xf>
    <xf numFmtId="0" fontId="4" fillId="3" borderId="0" xfId="1" applyFont="1" applyFill="1" applyBorder="1" applyAlignment="1">
      <alignment horizontal="right" vertical="center" wrapText="1"/>
    </xf>
    <xf numFmtId="0" fontId="4" fillId="3" borderId="0" xfId="1" applyFont="1" applyFill="1" applyBorder="1" applyAlignment="1">
      <alignment vertical="center" wrapText="1"/>
    </xf>
    <xf numFmtId="0" fontId="3" fillId="3" borderId="4" xfId="1" applyFont="1" applyFill="1" applyBorder="1" applyAlignment="1">
      <alignment horizontal="center" vertical="center" wrapText="1"/>
    </xf>
    <xf numFmtId="0" fontId="3" fillId="3" borderId="0" xfId="1" applyFont="1" applyFill="1" applyBorder="1" applyAlignment="1">
      <alignment horizontal="left" vertical="center" wrapText="1" indent="2"/>
    </xf>
    <xf numFmtId="3" fontId="3" fillId="3" borderId="9" xfId="1" applyNumberFormat="1" applyFont="1" applyFill="1" applyBorder="1" applyAlignment="1">
      <alignment horizontal="right" vertical="center" wrapText="1"/>
    </xf>
    <xf numFmtId="3" fontId="3" fillId="3" borderId="0" xfId="1" applyNumberFormat="1" applyFont="1" applyFill="1" applyBorder="1" applyAlignment="1">
      <alignment horizontal="right" vertical="center" wrapText="1"/>
    </xf>
    <xf numFmtId="0" fontId="3" fillId="3" borderId="5" xfId="1" applyFont="1" applyFill="1" applyBorder="1" applyAlignment="1">
      <alignment horizontal="right" vertical="center" wrapText="1"/>
    </xf>
    <xf numFmtId="0" fontId="11" fillId="3" borderId="0" xfId="1" applyFont="1" applyFill="1" applyBorder="1" applyAlignment="1">
      <alignment horizontal="center" vertical="center" wrapText="1"/>
    </xf>
    <xf numFmtId="0" fontId="4" fillId="3" borderId="0" xfId="1" applyFont="1" applyFill="1" applyBorder="1" applyAlignment="1">
      <alignment horizontal="center" vertical="center" wrapText="1"/>
    </xf>
    <xf numFmtId="3" fontId="3" fillId="3" borderId="10" xfId="1" applyNumberFormat="1" applyFont="1" applyFill="1" applyBorder="1" applyAlignment="1">
      <alignment horizontal="right" vertical="center" wrapText="1"/>
    </xf>
    <xf numFmtId="0" fontId="2" fillId="3" borderId="0" xfId="1" applyFont="1" applyFill="1" applyBorder="1" applyAlignment="1">
      <alignment horizontal="left" vertical="center" wrapText="1" indent="2"/>
    </xf>
    <xf numFmtId="3" fontId="3" fillId="4" borderId="11" xfId="1" applyNumberFormat="1" applyFont="1" applyFill="1" applyBorder="1" applyAlignment="1">
      <alignment horizontal="right" vertical="center" wrapText="1"/>
    </xf>
    <xf numFmtId="0" fontId="11" fillId="3" borderId="0" xfId="1" applyFont="1" applyFill="1" applyBorder="1" applyAlignment="1">
      <alignment horizontal="left" vertical="center" wrapText="1" indent="2"/>
    </xf>
    <xf numFmtId="3" fontId="2" fillId="4" borderId="11" xfId="1" applyNumberFormat="1" applyFont="1" applyFill="1" applyBorder="1" applyAlignment="1">
      <alignment horizontal="right" vertical="center" wrapText="1"/>
    </xf>
    <xf numFmtId="0" fontId="2" fillId="3" borderId="0" xfId="1" applyFont="1" applyFill="1" applyBorder="1" applyAlignment="1">
      <alignment vertical="top"/>
    </xf>
    <xf numFmtId="0" fontId="12" fillId="3" borderId="0" xfId="1" applyFont="1" applyFill="1" applyBorder="1" applyAlignment="1">
      <alignment horizontal="center" vertical="center" wrapText="1"/>
    </xf>
    <xf numFmtId="3" fontId="2" fillId="3" borderId="0" xfId="1" applyNumberFormat="1" applyFont="1" applyFill="1" applyBorder="1" applyAlignment="1">
      <alignment horizontal="right" vertical="center" wrapText="1" indent="2"/>
    </xf>
    <xf numFmtId="0" fontId="11" fillId="3" borderId="5" xfId="1" applyFont="1" applyFill="1" applyBorder="1" applyAlignment="1">
      <alignment horizontal="right" vertical="center" wrapText="1"/>
    </xf>
    <xf numFmtId="38" fontId="12" fillId="3" borderId="5" xfId="1" applyNumberFormat="1" applyFont="1" applyFill="1" applyBorder="1" applyAlignment="1">
      <alignment horizontal="right" vertical="center" wrapText="1"/>
    </xf>
    <xf numFmtId="0" fontId="2" fillId="3" borderId="12" xfId="1" applyFont="1" applyFill="1" applyBorder="1" applyAlignment="1">
      <alignment horizontal="center" vertical="center" wrapText="1"/>
    </xf>
    <xf numFmtId="0" fontId="11" fillId="3" borderId="13" xfId="1" applyFont="1" applyFill="1" applyBorder="1" applyAlignment="1">
      <alignment horizontal="center" vertical="center" wrapText="1"/>
    </xf>
    <xf numFmtId="3" fontId="3" fillId="3" borderId="13" xfId="1" applyNumberFormat="1" applyFont="1" applyFill="1" applyBorder="1" applyAlignment="1">
      <alignment horizontal="right" vertical="center" wrapText="1"/>
    </xf>
    <xf numFmtId="0" fontId="11" fillId="3" borderId="14" xfId="1" applyFont="1" applyFill="1" applyBorder="1" applyAlignment="1">
      <alignment horizontal="right" vertical="center" wrapText="1"/>
    </xf>
    <xf numFmtId="0" fontId="2" fillId="3" borderId="1" xfId="1" applyFont="1" applyFill="1" applyBorder="1" applyAlignment="1">
      <alignment horizontal="center" vertical="center" wrapText="1"/>
    </xf>
    <xf numFmtId="0" fontId="11" fillId="3" borderId="2" xfId="1" applyFont="1" applyFill="1" applyBorder="1" applyAlignment="1">
      <alignment horizontal="center" vertical="center" wrapText="1"/>
    </xf>
    <xf numFmtId="3" fontId="3" fillId="3" borderId="2" xfId="1" applyNumberFormat="1" applyFont="1" applyFill="1" applyBorder="1" applyAlignment="1">
      <alignment horizontal="right" vertical="center" wrapText="1"/>
    </xf>
    <xf numFmtId="0" fontId="11" fillId="3" borderId="3" xfId="1" applyFont="1" applyFill="1" applyBorder="1" applyAlignment="1">
      <alignment horizontal="right" vertical="center" wrapText="1"/>
    </xf>
    <xf numFmtId="166" fontId="2" fillId="3" borderId="0" xfId="1" quotePrefix="1" applyNumberFormat="1" applyFont="1" applyFill="1" applyBorder="1" applyAlignment="1" applyProtection="1">
      <alignment horizontal="left"/>
    </xf>
    <xf numFmtId="166" fontId="3" fillId="3" borderId="0" xfId="1" quotePrefix="1" applyNumberFormat="1" applyFont="1" applyFill="1" applyBorder="1" applyAlignment="1" applyProtection="1">
      <alignment horizontal="left"/>
    </xf>
    <xf numFmtId="166" fontId="3" fillId="3" borderId="0" xfId="1" applyNumberFormat="1" applyFont="1" applyFill="1" applyBorder="1" applyAlignment="1" applyProtection="1">
      <alignment horizontal="left"/>
    </xf>
    <xf numFmtId="0" fontId="2" fillId="3" borderId="0" xfId="1" quotePrefix="1" applyFont="1" applyFill="1" applyBorder="1" applyAlignment="1" applyProtection="1">
      <alignment horizontal="left"/>
    </xf>
    <xf numFmtId="38" fontId="11" fillId="3" borderId="5" xfId="1" applyNumberFormat="1" applyFont="1" applyFill="1" applyBorder="1" applyAlignment="1">
      <alignment horizontal="right" vertical="center" wrapText="1"/>
    </xf>
    <xf numFmtId="3" fontId="2" fillId="3" borderId="0" xfId="1" quotePrefix="1" applyNumberFormat="1" applyFont="1" applyFill="1" applyBorder="1" applyAlignment="1" applyProtection="1">
      <alignment horizontal="right"/>
    </xf>
    <xf numFmtId="166" fontId="2" fillId="3" borderId="0" xfId="1" applyNumberFormat="1" applyFont="1" applyFill="1" applyBorder="1" applyAlignment="1" applyProtection="1">
      <alignment horizontal="left"/>
    </xf>
    <xf numFmtId="3" fontId="2" fillId="3" borderId="9" xfId="1" quotePrefix="1" applyNumberFormat="1" applyFont="1" applyFill="1" applyBorder="1" applyAlignment="1" applyProtection="1">
      <alignment horizontal="right"/>
    </xf>
    <xf numFmtId="3" fontId="2" fillId="3" borderId="9" xfId="1" applyNumberFormat="1" applyFont="1" applyFill="1" applyBorder="1" applyAlignment="1">
      <alignment horizontal="right" vertical="center" wrapText="1"/>
    </xf>
    <xf numFmtId="0" fontId="3" fillId="3" borderId="0" xfId="1" applyFont="1" applyFill="1"/>
    <xf numFmtId="0" fontId="1" fillId="3" borderId="1" xfId="1" applyFont="1" applyFill="1" applyBorder="1" applyAlignment="1">
      <alignment horizontal="center" vertical="center" wrapText="1"/>
    </xf>
    <xf numFmtId="0" fontId="14" fillId="3" borderId="0" xfId="1" applyFont="1" applyFill="1" applyBorder="1" applyAlignment="1">
      <alignment horizontal="right" vertical="center" wrapText="1"/>
    </xf>
    <xf numFmtId="0" fontId="14" fillId="3" borderId="0" xfId="1" applyFont="1" applyFill="1" applyBorder="1" applyAlignment="1">
      <alignment horizontal="center" vertical="center" wrapText="1"/>
    </xf>
    <xf numFmtId="0" fontId="1" fillId="3" borderId="12" xfId="1" applyFont="1" applyFill="1" applyBorder="1" applyAlignment="1">
      <alignment horizontal="center"/>
    </xf>
    <xf numFmtId="0" fontId="4" fillId="3" borderId="0" xfId="1" applyFont="1" applyFill="1" applyAlignment="1">
      <alignment horizontal="right"/>
    </xf>
    <xf numFmtId="0" fontId="4" fillId="3" borderId="0" xfId="1" applyFont="1" applyFill="1"/>
    <xf numFmtId="0" fontId="3" fillId="3" borderId="0" xfId="1" quotePrefix="1" applyFont="1" applyFill="1"/>
    <xf numFmtId="0" fontId="3" fillId="3" borderId="0" xfId="4" applyFont="1" applyFill="1"/>
    <xf numFmtId="0" fontId="3" fillId="3" borderId="0" xfId="4" applyFont="1" applyFill="1" applyBorder="1"/>
    <xf numFmtId="166" fontId="3" fillId="0" borderId="0" xfId="1" quotePrefix="1" applyNumberFormat="1" applyFont="1" applyFill="1" applyBorder="1" applyAlignment="1" applyProtection="1">
      <alignment horizontal="left"/>
      <protection hidden="1"/>
    </xf>
    <xf numFmtId="0" fontId="15" fillId="0" borderId="0" xfId="1" applyFont="1" applyFill="1"/>
    <xf numFmtId="0" fontId="0" fillId="0" borderId="0" xfId="0" applyNumberFormat="1"/>
    <xf numFmtId="0" fontId="0" fillId="0" borderId="0" xfId="0" applyAlignment="1">
      <alignment horizontal="center"/>
    </xf>
    <xf numFmtId="9" fontId="3" fillId="3" borderId="0" xfId="5" applyFont="1" applyFill="1" applyBorder="1" applyAlignment="1">
      <alignment horizontal="right" vertical="center" wrapText="1"/>
    </xf>
    <xf numFmtId="0" fontId="15" fillId="2" borderId="1" xfId="1" applyFont="1" applyFill="1" applyBorder="1" applyAlignment="1">
      <alignment vertical="center"/>
    </xf>
    <xf numFmtId="0" fontId="15" fillId="2" borderId="2" xfId="1" applyFont="1" applyFill="1" applyBorder="1" applyAlignment="1">
      <alignment vertical="center"/>
    </xf>
    <xf numFmtId="0" fontId="15" fillId="2" borderId="3" xfId="1" applyFont="1" applyFill="1" applyBorder="1" applyAlignment="1">
      <alignment horizontal="center" vertical="center"/>
    </xf>
    <xf numFmtId="0" fontId="14" fillId="3" borderId="0" xfId="1" applyFont="1" applyFill="1" applyAlignment="1">
      <alignment horizontal="right"/>
    </xf>
    <xf numFmtId="0" fontId="14" fillId="3" borderId="0" xfId="1" applyFont="1" applyFill="1"/>
    <xf numFmtId="0" fontId="18" fillId="0" borderId="0" xfId="6"/>
    <xf numFmtId="0" fontId="15" fillId="3" borderId="0" xfId="1" applyFont="1" applyFill="1" applyBorder="1" applyAlignment="1">
      <alignment horizontal="right" vertical="center" wrapText="1"/>
    </xf>
    <xf numFmtId="0" fontId="15" fillId="3" borderId="5" xfId="1" applyFont="1" applyFill="1" applyBorder="1" applyAlignment="1">
      <alignment horizontal="right" vertical="center" wrapText="1"/>
    </xf>
    <xf numFmtId="0" fontId="15" fillId="3" borderId="0" xfId="1" applyFont="1" applyFill="1" applyBorder="1" applyAlignment="1">
      <alignment horizontal="center" vertical="center" wrapText="1"/>
    </xf>
    <xf numFmtId="0" fontId="19" fillId="3" borderId="0" xfId="1" applyFont="1" applyFill="1" applyBorder="1" applyAlignment="1">
      <alignment horizontal="right" vertical="center" wrapText="1"/>
    </xf>
    <xf numFmtId="0" fontId="20" fillId="3" borderId="4"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1" fillId="3" borderId="0" xfId="1" applyFont="1" applyFill="1" applyBorder="1" applyAlignment="1">
      <alignment vertical="center" wrapText="1"/>
    </xf>
    <xf numFmtId="3" fontId="1" fillId="3" borderId="0" xfId="1" applyNumberFormat="1" applyFont="1" applyFill="1" applyBorder="1" applyAlignment="1">
      <alignment horizontal="right" vertical="center" wrapText="1"/>
    </xf>
    <xf numFmtId="3" fontId="1" fillId="3" borderId="0" xfId="1" applyNumberFormat="1" applyFont="1" applyFill="1" applyBorder="1" applyAlignment="1">
      <alignment vertical="center" wrapText="1"/>
    </xf>
    <xf numFmtId="165" fontId="1" fillId="3" borderId="5" xfId="7" applyNumberFormat="1" applyFont="1" applyFill="1" applyBorder="1" applyAlignment="1">
      <alignment horizontal="right" vertical="center" wrapText="1"/>
    </xf>
    <xf numFmtId="3" fontId="15" fillId="3" borderId="0" xfId="1" applyNumberFormat="1" applyFont="1" applyFill="1" applyBorder="1" applyAlignment="1">
      <alignment horizontal="right" vertical="center" wrapText="1"/>
    </xf>
    <xf numFmtId="0" fontId="1" fillId="3" borderId="0" xfId="1" applyFont="1" applyFill="1" applyBorder="1" applyAlignment="1">
      <alignment vertical="top"/>
    </xf>
    <xf numFmtId="3" fontId="1" fillId="3" borderId="0" xfId="1" applyNumberFormat="1" applyFont="1" applyFill="1" applyBorder="1" applyAlignment="1">
      <alignment vertical="top"/>
    </xf>
    <xf numFmtId="3" fontId="11" fillId="3" borderId="0" xfId="1" applyNumberFormat="1" applyFont="1" applyFill="1" applyBorder="1" applyAlignment="1">
      <alignment horizontal="center" vertical="center" wrapText="1"/>
    </xf>
    <xf numFmtId="0" fontId="21" fillId="3" borderId="4" xfId="1" applyFont="1" applyFill="1" applyBorder="1" applyAlignment="1">
      <alignment horizontal="center" vertical="center" wrapText="1"/>
    </xf>
    <xf numFmtId="0" fontId="1" fillId="3" borderId="0" xfId="1" applyFont="1" applyFill="1" applyBorder="1" applyAlignment="1">
      <alignment horizontal="left" vertical="center" wrapText="1"/>
    </xf>
    <xf numFmtId="3" fontId="1" fillId="3" borderId="5" xfId="1" applyNumberFormat="1" applyFont="1" applyFill="1" applyBorder="1" applyAlignment="1">
      <alignment horizontal="right" vertical="center" wrapText="1"/>
    </xf>
    <xf numFmtId="0" fontId="15" fillId="3" borderId="0" xfId="1" applyFont="1" applyFill="1" applyBorder="1" applyAlignment="1">
      <alignment horizontal="left" vertical="center" wrapText="1"/>
    </xf>
    <xf numFmtId="165" fontId="15" fillId="3" borderId="5" xfId="7" applyNumberFormat="1" applyFont="1" applyFill="1" applyBorder="1" applyAlignment="1">
      <alignment horizontal="right" vertical="center" wrapText="1"/>
    </xf>
    <xf numFmtId="166" fontId="1" fillId="3" borderId="0" xfId="1" quotePrefix="1" applyNumberFormat="1" applyFont="1" applyFill="1" applyBorder="1" applyAlignment="1" applyProtection="1">
      <alignment horizontal="left" wrapText="1"/>
    </xf>
    <xf numFmtId="3" fontId="1" fillId="3" borderId="0" xfId="1" quotePrefix="1" applyNumberFormat="1" applyFont="1" applyFill="1" applyBorder="1" applyAlignment="1" applyProtection="1">
      <alignment horizontal="right" vertical="center"/>
    </xf>
    <xf numFmtId="166" fontId="1" fillId="3" borderId="0" xfId="1" quotePrefix="1" applyNumberFormat="1" applyFont="1" applyFill="1" applyBorder="1" applyAlignment="1" applyProtection="1">
      <alignment horizontal="left"/>
    </xf>
    <xf numFmtId="166" fontId="1" fillId="3" borderId="0" xfId="1" applyNumberFormat="1" applyFont="1" applyFill="1" applyBorder="1" applyAlignment="1" applyProtection="1">
      <alignment horizontal="left"/>
    </xf>
    <xf numFmtId="0" fontId="1" fillId="3" borderId="0" xfId="1" quotePrefix="1" applyFont="1" applyFill="1" applyBorder="1" applyAlignment="1" applyProtection="1">
      <alignment horizontal="left"/>
    </xf>
    <xf numFmtId="3" fontId="1" fillId="3" borderId="0" xfId="1" applyNumberFormat="1" applyFont="1" applyFill="1" applyBorder="1" applyAlignment="1" applyProtection="1">
      <alignment horizontal="right" vertical="center"/>
    </xf>
    <xf numFmtId="3" fontId="1" fillId="3" borderId="5" xfId="1" applyNumberFormat="1" applyFont="1" applyFill="1" applyBorder="1" applyAlignment="1" applyProtection="1">
      <alignment horizontal="right" vertical="center"/>
    </xf>
    <xf numFmtId="166" fontId="24" fillId="3" borderId="0" xfId="1" applyNumberFormat="1" applyFont="1" applyFill="1" applyBorder="1" applyAlignment="1" applyProtection="1">
      <alignment horizontal="left" wrapText="1" indent="1"/>
    </xf>
    <xf numFmtId="166" fontId="1" fillId="3" borderId="0" xfId="1" applyNumberFormat="1" applyFont="1" applyFill="1" applyBorder="1" applyAlignment="1" applyProtection="1">
      <alignment horizontal="left" wrapText="1"/>
    </xf>
    <xf numFmtId="166" fontId="15" fillId="3" borderId="0" xfId="1" quotePrefix="1" applyNumberFormat="1" applyFont="1" applyFill="1" applyBorder="1" applyAlignment="1" applyProtection="1">
      <alignment horizontal="left" wrapText="1"/>
    </xf>
    <xf numFmtId="3" fontId="15" fillId="3" borderId="0" xfId="1" quotePrefix="1" applyNumberFormat="1" applyFont="1" applyFill="1" applyBorder="1" applyAlignment="1" applyProtection="1">
      <alignment horizontal="right" vertical="center"/>
    </xf>
    <xf numFmtId="0" fontId="20" fillId="3" borderId="15" xfId="1" applyFont="1" applyFill="1" applyBorder="1" applyAlignment="1">
      <alignment horizontal="center" vertical="center" wrapText="1"/>
    </xf>
    <xf numFmtId="3" fontId="1" fillId="3" borderId="0" xfId="1" quotePrefix="1" applyNumberFormat="1" applyFont="1" applyFill="1" applyBorder="1" applyAlignment="1" applyProtection="1">
      <alignment horizontal="right"/>
    </xf>
    <xf numFmtId="0" fontId="20" fillId="3" borderId="16" xfId="1" applyFont="1" applyFill="1" applyBorder="1" applyAlignment="1">
      <alignment horizontal="center" vertical="center"/>
    </xf>
    <xf numFmtId="0" fontId="18" fillId="3" borderId="13" xfId="1" applyFont="1" applyFill="1" applyBorder="1"/>
    <xf numFmtId="3" fontId="1" fillId="3" borderId="13" xfId="1" applyNumberFormat="1" applyFont="1" applyFill="1" applyBorder="1" applyAlignment="1">
      <alignment horizontal="right" vertical="center" wrapText="1"/>
    </xf>
    <xf numFmtId="3" fontId="1" fillId="3" borderId="13" xfId="1" applyNumberFormat="1" applyFont="1" applyFill="1" applyBorder="1"/>
    <xf numFmtId="0" fontId="20" fillId="3" borderId="1" xfId="1" applyFont="1" applyFill="1" applyBorder="1" applyAlignment="1">
      <alignment horizontal="center" vertical="center"/>
    </xf>
    <xf numFmtId="0" fontId="25" fillId="3" borderId="0" xfId="1" applyFont="1" applyFill="1" applyBorder="1" applyAlignment="1">
      <alignment horizontal="left" wrapText="1"/>
    </xf>
    <xf numFmtId="0" fontId="14" fillId="3" borderId="0" xfId="1" applyFont="1" applyFill="1" applyBorder="1" applyAlignment="1">
      <alignment horizontal="right"/>
    </xf>
    <xf numFmtId="0" fontId="14" fillId="3" borderId="0" xfId="1" applyFont="1" applyFill="1" applyBorder="1"/>
    <xf numFmtId="0" fontId="20" fillId="3" borderId="4" xfId="1" applyFont="1" applyFill="1" applyBorder="1" applyAlignment="1">
      <alignment horizontal="center" vertical="center"/>
    </xf>
    <xf numFmtId="0" fontId="20" fillId="3" borderId="12" xfId="1" applyFont="1" applyFill="1" applyBorder="1" applyAlignment="1">
      <alignment horizontal="center" vertical="center"/>
    </xf>
    <xf numFmtId="0" fontId="20" fillId="3" borderId="0" xfId="1" applyFont="1" applyFill="1"/>
    <xf numFmtId="0" fontId="1" fillId="3" borderId="0" xfId="1" applyFont="1" applyFill="1" applyBorder="1" applyAlignment="1">
      <alignment horizontal="left"/>
    </xf>
    <xf numFmtId="0" fontId="1" fillId="3" borderId="0" xfId="1" applyFont="1" applyFill="1" applyAlignment="1">
      <alignment horizontal="left"/>
    </xf>
    <xf numFmtId="0" fontId="20" fillId="3" borderId="0" xfId="1" applyFont="1" applyFill="1" applyBorder="1"/>
    <xf numFmtId="0" fontId="20" fillId="3" borderId="0" xfId="1" quotePrefix="1" applyFont="1" applyFill="1"/>
    <xf numFmtId="0" fontId="1" fillId="3" borderId="0" xfId="1" applyFont="1" applyFill="1" applyBorder="1"/>
    <xf numFmtId="0" fontId="0" fillId="3" borderId="0" xfId="1" applyFont="1" applyFill="1"/>
    <xf numFmtId="0" fontId="18" fillId="3" borderId="0" xfId="1" applyFont="1" applyFill="1"/>
    <xf numFmtId="168" fontId="1" fillId="3" borderId="0" xfId="1" applyNumberFormat="1" applyFont="1" applyFill="1" applyBorder="1" applyAlignment="1">
      <alignment horizontal="right" vertical="center" wrapText="1"/>
    </xf>
    <xf numFmtId="3" fontId="1" fillId="3" borderId="0" xfId="1" applyNumberFormat="1" applyFont="1" applyFill="1" applyBorder="1" applyAlignment="1" applyProtection="1">
      <alignment horizontal="right" vertical="center" wrapText="1"/>
    </xf>
    <xf numFmtId="3" fontId="1" fillId="3" borderId="0" xfId="1" applyNumberFormat="1" applyFont="1" applyFill="1" applyBorder="1" applyAlignment="1" applyProtection="1">
      <alignment horizontal="right"/>
    </xf>
    <xf numFmtId="0" fontId="15" fillId="2" borderId="3" xfId="1" applyFont="1" applyFill="1" applyBorder="1" applyAlignment="1">
      <alignment horizontal="left" vertical="center"/>
    </xf>
    <xf numFmtId="0" fontId="1" fillId="0" borderId="0" xfId="8"/>
    <xf numFmtId="167" fontId="15" fillId="3" borderId="5" xfId="9" applyNumberFormat="1" applyFont="1" applyFill="1" applyBorder="1" applyAlignment="1">
      <alignment horizontal="right" vertical="center" wrapText="1"/>
    </xf>
    <xf numFmtId="167" fontId="11" fillId="3" borderId="0" xfId="9" applyNumberFormat="1" applyFont="1" applyFill="1" applyBorder="1" applyAlignment="1">
      <alignment horizontal="center" vertical="center" wrapText="1"/>
    </xf>
    <xf numFmtId="166" fontId="15" fillId="3" borderId="0" xfId="1" quotePrefix="1" applyNumberFormat="1" applyFont="1" applyFill="1" applyBorder="1" applyAlignment="1" applyProtection="1">
      <alignment horizontal="left"/>
    </xf>
    <xf numFmtId="0" fontId="1" fillId="3" borderId="13" xfId="1" applyFont="1" applyFill="1" applyBorder="1"/>
    <xf numFmtId="167" fontId="15" fillId="3" borderId="14" xfId="9" applyNumberFormat="1" applyFont="1" applyFill="1" applyBorder="1" applyAlignment="1">
      <alignment horizontal="right" vertical="center" wrapText="1"/>
    </xf>
    <xf numFmtId="0" fontId="1" fillId="3" borderId="0" xfId="1" applyFont="1" applyFill="1"/>
    <xf numFmtId="0" fontId="1" fillId="3" borderId="0" xfId="1" quotePrefix="1" applyFont="1" applyFill="1"/>
    <xf numFmtId="1" fontId="0" fillId="0" borderId="0" xfId="0" applyNumberFormat="1"/>
    <xf numFmtId="168" fontId="15" fillId="3" borderId="0" xfId="1" applyNumberFormat="1" applyFont="1" applyFill="1" applyBorder="1" applyAlignment="1">
      <alignment horizontal="right" vertical="center" wrapText="1"/>
    </xf>
    <xf numFmtId="168" fontId="11" fillId="3" borderId="0" xfId="1" applyNumberFormat="1" applyFont="1" applyFill="1" applyBorder="1" applyAlignment="1">
      <alignment horizontal="center" vertical="center" wrapText="1"/>
    </xf>
    <xf numFmtId="0" fontId="17" fillId="0" borderId="0" xfId="0" applyFont="1"/>
    <xf numFmtId="10" fontId="3" fillId="3" borderId="0" xfId="5" applyNumberFormat="1" applyFont="1" applyFill="1" applyBorder="1"/>
    <xf numFmtId="10" fontId="8" fillId="3" borderId="0" xfId="5" applyNumberFormat="1" applyFont="1" applyFill="1" applyBorder="1" applyAlignment="1">
      <alignment horizontal="left" vertical="center"/>
    </xf>
    <xf numFmtId="10" fontId="2" fillId="3" borderId="0" xfId="5" applyNumberFormat="1" applyFont="1" applyFill="1" applyBorder="1" applyAlignment="1">
      <alignment horizontal="right" vertical="center" wrapText="1"/>
    </xf>
    <xf numFmtId="10" fontId="2" fillId="3" borderId="0" xfId="5" applyNumberFormat="1" applyFont="1" applyFill="1" applyBorder="1" applyAlignment="1">
      <alignment horizontal="center" vertical="center" wrapText="1"/>
    </xf>
    <xf numFmtId="10" fontId="3" fillId="3" borderId="0" xfId="5" applyNumberFormat="1" applyFont="1" applyFill="1" applyBorder="1" applyAlignment="1">
      <alignment vertical="center" wrapText="1"/>
    </xf>
    <xf numFmtId="10" fontId="11" fillId="3" borderId="0" xfId="5" applyNumberFormat="1" applyFont="1" applyFill="1" applyBorder="1" applyAlignment="1">
      <alignment horizontal="center" vertical="center" wrapText="1"/>
    </xf>
    <xf numFmtId="0" fontId="15" fillId="3" borderId="4" xfId="1" applyFont="1" applyFill="1" applyBorder="1" applyAlignment="1">
      <alignment vertical="center" wrapText="1"/>
    </xf>
    <xf numFmtId="0" fontId="1" fillId="3" borderId="4" xfId="1" applyFont="1" applyFill="1" applyBorder="1"/>
    <xf numFmtId="167" fontId="1" fillId="3" borderId="0" xfId="9" applyNumberFormat="1" applyFont="1" applyFill="1" applyBorder="1" applyAlignment="1">
      <alignment horizontal="right" vertical="center" wrapText="1"/>
    </xf>
    <xf numFmtId="167" fontId="1" fillId="3" borderId="5" xfId="9" applyNumberFormat="1" applyFont="1" applyFill="1" applyBorder="1" applyAlignment="1">
      <alignment horizontal="right" vertical="center" wrapText="1"/>
    </xf>
    <xf numFmtId="169" fontId="1" fillId="3" borderId="0" xfId="1" applyNumberFormat="1" applyFont="1" applyFill="1" applyBorder="1" applyAlignment="1">
      <alignment horizontal="right" vertical="center" wrapText="1"/>
    </xf>
    <xf numFmtId="9" fontId="1" fillId="3" borderId="0" xfId="9" applyFont="1" applyFill="1" applyBorder="1" applyAlignment="1">
      <alignment horizontal="right" vertical="center" wrapText="1"/>
    </xf>
    <xf numFmtId="0" fontId="26" fillId="3" borderId="4" xfId="1" applyFont="1" applyFill="1" applyBorder="1"/>
    <xf numFmtId="167" fontId="11" fillId="3" borderId="0" xfId="5" applyNumberFormat="1" applyFont="1" applyFill="1" applyBorder="1" applyAlignment="1">
      <alignment horizontal="center" vertical="center" wrapText="1"/>
    </xf>
    <xf numFmtId="3" fontId="27" fillId="3" borderId="0" xfId="1" applyNumberFormat="1" applyFont="1" applyFill="1" applyBorder="1" applyAlignment="1">
      <alignment horizontal="right" vertical="center" wrapText="1"/>
    </xf>
    <xf numFmtId="0" fontId="27" fillId="3" borderId="0" xfId="1" applyFont="1" applyFill="1" applyBorder="1" applyAlignment="1">
      <alignment horizontal="center" vertical="center" wrapText="1"/>
    </xf>
    <xf numFmtId="170" fontId="3" fillId="3" borderId="0" xfId="5" applyNumberFormat="1" applyFont="1" applyFill="1" applyBorder="1" applyAlignment="1">
      <alignment horizontal="right" vertical="center" wrapText="1"/>
    </xf>
    <xf numFmtId="170" fontId="11" fillId="3" borderId="0" xfId="5" applyNumberFormat="1" applyFont="1" applyFill="1" applyBorder="1" applyAlignment="1">
      <alignment horizontal="center" vertical="center" wrapText="1"/>
    </xf>
    <xf numFmtId="9" fontId="3" fillId="3" borderId="0" xfId="5" applyFont="1" applyFill="1" applyBorder="1"/>
    <xf numFmtId="1" fontId="17" fillId="0" borderId="0" xfId="0" applyNumberFormat="1" applyFont="1"/>
    <xf numFmtId="1" fontId="2" fillId="3" borderId="0" xfId="1" applyNumberFormat="1" applyFont="1" applyFill="1"/>
    <xf numFmtId="1" fontId="17" fillId="0" borderId="0" xfId="0" applyNumberFormat="1" applyFont="1" applyAlignment="1">
      <alignment horizontal="left"/>
    </xf>
    <xf numFmtId="165" fontId="17" fillId="0" borderId="0" xfId="0" applyNumberFormat="1" applyFont="1"/>
    <xf numFmtId="0" fontId="2" fillId="3" borderId="0" xfId="1" applyFont="1" applyFill="1"/>
    <xf numFmtId="0" fontId="17" fillId="0" borderId="0" xfId="0" applyFont="1" applyAlignment="1">
      <alignment horizontal="left"/>
    </xf>
    <xf numFmtId="0" fontId="1" fillId="0" borderId="0" xfId="1" applyFont="1" applyBorder="1" applyAlignment="1">
      <alignment horizontal="center" vertical="center"/>
    </xf>
    <xf numFmtId="0" fontId="0" fillId="0" borderId="13" xfId="1" applyFont="1" applyBorder="1" applyAlignment="1">
      <alignment horizontal="center" vertical="center"/>
    </xf>
    <xf numFmtId="0" fontId="15" fillId="0" borderId="0" xfId="1" applyFont="1" applyBorder="1" applyAlignment="1">
      <alignment horizontal="centerContinuous" vertical="center"/>
    </xf>
    <xf numFmtId="0" fontId="1" fillId="0" borderId="0" xfId="1" applyFont="1" applyBorder="1" applyAlignment="1">
      <alignment horizontal="centerContinuous" vertical="center"/>
    </xf>
    <xf numFmtId="0" fontId="1" fillId="0" borderId="0" xfId="1" applyFont="1" applyFill="1" applyBorder="1" applyAlignment="1">
      <alignment horizontal="centerContinuous" vertical="center"/>
    </xf>
    <xf numFmtId="0" fontId="15" fillId="0" borderId="0" xfId="1" applyFont="1" applyBorder="1" applyAlignment="1">
      <alignment horizontal="centerContinuous" vertical="center" wrapText="1"/>
    </xf>
    <xf numFmtId="0" fontId="15" fillId="0" borderId="0" xfId="1" applyFont="1" applyBorder="1" applyAlignment="1">
      <alignment horizontal="center" vertical="center" wrapText="1"/>
    </xf>
    <xf numFmtId="0" fontId="1" fillId="0" borderId="0" xfId="1" applyFont="1" applyBorder="1" applyAlignment="1">
      <alignment horizontal="center" vertical="center" wrapText="1"/>
    </xf>
    <xf numFmtId="0" fontId="15" fillId="0" borderId="13" xfId="1" applyFont="1" applyBorder="1" applyAlignment="1">
      <alignment horizontal="center" vertical="center"/>
    </xf>
    <xf numFmtId="0" fontId="15" fillId="0" borderId="13" xfId="1" applyFont="1" applyBorder="1" applyAlignment="1">
      <alignment horizontal="center" vertical="center" wrapText="1"/>
    </xf>
    <xf numFmtId="0" fontId="1" fillId="0" borderId="0" xfId="1" applyFont="1" applyBorder="1" applyAlignment="1">
      <alignment horizontal="centerContinuous" vertical="center" wrapText="1"/>
    </xf>
    <xf numFmtId="0" fontId="15" fillId="0" borderId="0" xfId="1" applyFont="1" applyBorder="1" applyAlignment="1">
      <alignment horizontal="center" vertical="center"/>
    </xf>
    <xf numFmtId="0" fontId="0" fillId="0" borderId="0" xfId="1" applyFont="1" applyBorder="1" applyAlignment="1">
      <alignment horizontal="center" vertical="center"/>
    </xf>
    <xf numFmtId="0" fontId="1" fillId="0" borderId="0" xfId="1" applyFont="1" applyFill="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alignment horizontal="center" vertical="center" wrapText="1"/>
    </xf>
    <xf numFmtId="0" fontId="0" fillId="0" borderId="13" xfId="0" applyBorder="1" applyAlignment="1">
      <alignment horizontal="center" textRotation="90"/>
    </xf>
    <xf numFmtId="0" fontId="1" fillId="0" borderId="0" xfId="1" applyFont="1" applyAlignment="1">
      <alignment horizontal="centerContinuous" vertical="center" wrapText="1"/>
    </xf>
    <xf numFmtId="0" fontId="0" fillId="0" borderId="13" xfId="1" applyFont="1" applyBorder="1" applyAlignment="1">
      <alignment horizontal="center" vertical="center" wrapText="1"/>
    </xf>
    <xf numFmtId="0" fontId="0" fillId="0" borderId="13" xfId="1" applyFont="1" applyFill="1" applyBorder="1" applyAlignment="1">
      <alignment horizontal="center" vertical="center"/>
    </xf>
    <xf numFmtId="0" fontId="0" fillId="0" borderId="13" xfId="0" applyBorder="1" applyAlignment="1">
      <alignment horizontal="center" vertical="center"/>
    </xf>
    <xf numFmtId="0" fontId="28" fillId="3" borderId="0" xfId="1" applyFont="1" applyFill="1" applyBorder="1" applyAlignment="1">
      <alignment vertical="center" wrapText="1"/>
    </xf>
    <xf numFmtId="0" fontId="0" fillId="0" borderId="13" xfId="1" applyFont="1" applyFill="1" applyBorder="1" applyAlignment="1">
      <alignment horizontal="center" vertical="center" wrapText="1"/>
    </xf>
    <xf numFmtId="0" fontId="0" fillId="0" borderId="0" xfId="0" applyAlignment="1">
      <alignment horizontal="center"/>
    </xf>
    <xf numFmtId="0" fontId="31" fillId="3" borderId="0" xfId="1" applyFont="1" applyFill="1" applyBorder="1"/>
    <xf numFmtId="0" fontId="31" fillId="3" borderId="0" xfId="1" applyFont="1" applyFill="1" applyAlignment="1">
      <alignment horizontal="right"/>
    </xf>
    <xf numFmtId="0" fontId="31" fillId="3" borderId="0" xfId="1" applyFont="1" applyFill="1"/>
    <xf numFmtId="0" fontId="31" fillId="3" borderId="0" xfId="1" applyFont="1" applyFill="1" applyBorder="1" applyAlignment="1">
      <alignment horizontal="center" vertical="center" wrapText="1"/>
    </xf>
    <xf numFmtId="0" fontId="30" fillId="3" borderId="0" xfId="1" applyFont="1" applyFill="1" applyBorder="1" applyAlignment="1">
      <alignment horizontal="right" vertical="center" wrapText="1"/>
    </xf>
    <xf numFmtId="167" fontId="31" fillId="3" borderId="0" xfId="9" applyNumberFormat="1" applyFont="1" applyFill="1" applyBorder="1" applyAlignment="1">
      <alignment horizontal="right" vertical="center" wrapText="1"/>
    </xf>
    <xf numFmtId="1" fontId="31" fillId="3" borderId="0" xfId="9" applyNumberFormat="1" applyFont="1" applyFill="1" applyBorder="1" applyAlignment="1">
      <alignment horizontal="center" vertical="center" wrapText="1"/>
    </xf>
    <xf numFmtId="167" fontId="31" fillId="3" borderId="0" xfId="9" applyNumberFormat="1" applyFont="1" applyFill="1" applyBorder="1" applyAlignment="1">
      <alignment horizontal="center" vertical="center" wrapText="1"/>
    </xf>
    <xf numFmtId="0" fontId="32" fillId="3" borderId="0" xfId="1" applyFont="1" applyFill="1" applyBorder="1"/>
    <xf numFmtId="0" fontId="31" fillId="3" borderId="0" xfId="1" applyFont="1" applyFill="1" applyBorder="1" applyAlignment="1">
      <alignment horizontal="right"/>
    </xf>
    <xf numFmtId="3" fontId="32" fillId="3" borderId="0" xfId="1" applyNumberFormat="1" applyFont="1" applyFill="1" applyBorder="1" applyAlignment="1">
      <alignment horizontal="right" vertical="center" wrapText="1"/>
    </xf>
    <xf numFmtId="0" fontId="20" fillId="3" borderId="1" xfId="1" applyFont="1" applyFill="1" applyBorder="1" applyAlignment="1">
      <alignment vertical="center"/>
    </xf>
    <xf numFmtId="168" fontId="24" fillId="3" borderId="0" xfId="1" applyNumberFormat="1" applyFont="1" applyFill="1" applyBorder="1" applyAlignment="1">
      <alignment horizontal="right" vertical="center" wrapText="1"/>
    </xf>
    <xf numFmtId="3" fontId="24" fillId="3" borderId="0" xfId="1" applyNumberFormat="1" applyFont="1" applyFill="1" applyBorder="1" applyAlignment="1">
      <alignment horizontal="right" vertical="center" wrapText="1"/>
    </xf>
    <xf numFmtId="3" fontId="24" fillId="3" borderId="0" xfId="1" applyNumberFormat="1" applyFont="1" applyFill="1" applyBorder="1" applyAlignment="1" applyProtection="1">
      <alignment horizontal="right" vertical="center" wrapText="1"/>
    </xf>
    <xf numFmtId="3" fontId="24" fillId="3" borderId="5" xfId="1" applyNumberFormat="1" applyFont="1" applyFill="1" applyBorder="1" applyAlignment="1" applyProtection="1">
      <alignment horizontal="right" vertical="center"/>
    </xf>
    <xf numFmtId="3" fontId="24" fillId="3" borderId="0" xfId="1" applyNumberFormat="1" applyFont="1" applyFill="1" applyBorder="1" applyAlignment="1" applyProtection="1">
      <alignment horizontal="right" vertical="center"/>
    </xf>
    <xf numFmtId="0" fontId="31" fillId="0" borderId="0" xfId="0" applyFont="1"/>
    <xf numFmtId="0" fontId="31" fillId="0" borderId="0" xfId="0" applyFont="1" applyAlignment="1">
      <alignment horizontal="center"/>
    </xf>
    <xf numFmtId="0" fontId="31" fillId="0" borderId="0" xfId="0" applyFont="1" applyFill="1"/>
    <xf numFmtId="0" fontId="30" fillId="0" borderId="0" xfId="0" applyFont="1"/>
    <xf numFmtId="165" fontId="31" fillId="0" borderId="0" xfId="0" applyNumberFormat="1" applyFont="1"/>
    <xf numFmtId="0" fontId="35" fillId="3" borderId="0" xfId="1" applyFont="1" applyFill="1" applyBorder="1" applyAlignment="1">
      <alignment horizontal="center" vertical="top" wrapText="1"/>
    </xf>
    <xf numFmtId="0" fontId="15" fillId="3" borderId="0" xfId="1" applyFont="1" applyFill="1" applyBorder="1" applyAlignment="1">
      <alignment horizontal="left" vertical="center"/>
    </xf>
    <xf numFmtId="0" fontId="15" fillId="2" borderId="2" xfId="1" applyFont="1" applyFill="1" applyBorder="1" applyAlignment="1">
      <alignment horizontal="left" vertical="center"/>
    </xf>
    <xf numFmtId="0" fontId="20" fillId="3" borderId="12" xfId="1" applyFont="1" applyFill="1" applyBorder="1" applyAlignment="1">
      <alignment vertical="center"/>
    </xf>
    <xf numFmtId="0" fontId="0" fillId="0" borderId="0" xfId="0" applyNumberFormat="1" applyFill="1"/>
    <xf numFmtId="0" fontId="15" fillId="0" borderId="0" xfId="1" applyFont="1" applyBorder="1" applyAlignment="1">
      <alignment horizontal="center" vertical="center"/>
    </xf>
    <xf numFmtId="0" fontId="0" fillId="0" borderId="0" xfId="1" applyFont="1" applyBorder="1" applyAlignment="1">
      <alignment horizontal="center" vertical="center"/>
    </xf>
    <xf numFmtId="0" fontId="0" fillId="0" borderId="13" xfId="1" applyFont="1" applyBorder="1" applyAlignment="1">
      <alignment horizontal="center" vertical="center"/>
    </xf>
    <xf numFmtId="0" fontId="1" fillId="0" borderId="0" xfId="1" applyFont="1" applyBorder="1" applyAlignment="1">
      <alignment horizontal="center" vertical="center"/>
    </xf>
    <xf numFmtId="0" fontId="1" fillId="0" borderId="13" xfId="1" applyFont="1" applyBorder="1" applyAlignment="1">
      <alignment horizontal="center" vertical="center"/>
    </xf>
    <xf numFmtId="0" fontId="15" fillId="0" borderId="0" xfId="1" applyFont="1" applyAlignment="1">
      <alignment horizontal="center" vertical="center"/>
    </xf>
    <xf numFmtId="0" fontId="15" fillId="0" borderId="0" xfId="1" applyFont="1" applyBorder="1" applyAlignment="1">
      <alignment horizontal="center" vertical="center" wrapText="1"/>
    </xf>
    <xf numFmtId="0" fontId="1" fillId="0" borderId="0" xfId="1" applyFont="1" applyBorder="1" applyAlignment="1">
      <alignment horizontal="center" vertical="center" wrapText="1"/>
    </xf>
    <xf numFmtId="0" fontId="1" fillId="0" borderId="0" xfId="1" applyFont="1" applyFill="1" applyBorder="1" applyAlignment="1">
      <alignment horizontal="center" vertical="center"/>
    </xf>
    <xf numFmtId="0" fontId="1" fillId="0" borderId="0" xfId="1" applyFont="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0" fillId="0" borderId="0" xfId="1" applyFont="1" applyAlignment="1">
      <alignment horizontal="center" vertical="center" wrapText="1"/>
    </xf>
    <xf numFmtId="0" fontId="2" fillId="2" borderId="1" xfId="1" applyFont="1" applyFill="1" applyBorder="1" applyAlignment="1">
      <alignment horizontal="left"/>
    </xf>
    <xf numFmtId="0" fontId="2" fillId="2" borderId="2" xfId="1" applyFont="1" applyFill="1" applyBorder="1" applyAlignment="1">
      <alignment horizontal="left"/>
    </xf>
    <xf numFmtId="0" fontId="2" fillId="2" borderId="3" xfId="1" applyFont="1" applyFill="1" applyBorder="1" applyAlignment="1">
      <alignment horizontal="left"/>
    </xf>
    <xf numFmtId="166" fontId="2" fillId="0" borderId="6" xfId="3" applyFont="1" applyFill="1" applyBorder="1" applyAlignment="1" applyProtection="1">
      <alignment horizontal="center"/>
      <protection locked="0"/>
    </xf>
    <xf numFmtId="0" fontId="3" fillId="0" borderId="7" xfId="1" applyFont="1" applyBorder="1" applyAlignment="1">
      <alignment horizontal="center"/>
    </xf>
    <xf numFmtId="166" fontId="1" fillId="3" borderId="2" xfId="1" applyNumberFormat="1" applyFont="1" applyFill="1" applyBorder="1" applyAlignment="1" applyProtection="1">
      <alignment horizontal="left" wrapText="1"/>
    </xf>
    <xf numFmtId="166" fontId="1" fillId="3" borderId="3" xfId="1" applyNumberFormat="1" applyFont="1" applyFill="1" applyBorder="1" applyAlignment="1" applyProtection="1">
      <alignment horizontal="left" wrapText="1"/>
    </xf>
    <xf numFmtId="0" fontId="1" fillId="3" borderId="13" xfId="1" applyFont="1" applyFill="1" applyBorder="1" applyAlignment="1">
      <alignment horizontal="left" wrapText="1"/>
    </xf>
    <xf numFmtId="0" fontId="1" fillId="3" borderId="14" xfId="1" applyFont="1" applyFill="1" applyBorder="1" applyAlignment="1">
      <alignment horizontal="left" wrapText="1"/>
    </xf>
    <xf numFmtId="0" fontId="3" fillId="3" borderId="0" xfId="1" applyFont="1" applyFill="1" applyBorder="1" applyAlignment="1">
      <alignment horizontal="center"/>
    </xf>
    <xf numFmtId="0" fontId="3" fillId="3" borderId="8" xfId="1" applyFont="1" applyFill="1" applyBorder="1" applyAlignment="1">
      <alignment horizontal="center"/>
    </xf>
    <xf numFmtId="0" fontId="15" fillId="3" borderId="4" xfId="1" applyFont="1" applyFill="1" applyBorder="1" applyAlignment="1">
      <alignment horizontal="left" vertical="center"/>
    </xf>
    <xf numFmtId="0" fontId="15" fillId="3" borderId="0" xfId="1" applyFont="1" applyFill="1" applyBorder="1" applyAlignment="1">
      <alignment horizontal="left" vertical="center"/>
    </xf>
    <xf numFmtId="0" fontId="25" fillId="3" borderId="2" xfId="1" applyFont="1" applyFill="1" applyBorder="1" applyAlignment="1">
      <alignment horizontal="left" wrapText="1"/>
    </xf>
    <xf numFmtId="0" fontId="25" fillId="3" borderId="3" xfId="1" applyFont="1" applyFill="1" applyBorder="1" applyAlignment="1">
      <alignment horizontal="left" wrapText="1"/>
    </xf>
    <xf numFmtId="0" fontId="25" fillId="3" borderId="0" xfId="1" applyFont="1" applyFill="1" applyBorder="1" applyAlignment="1">
      <alignment horizontal="left" wrapText="1"/>
    </xf>
    <xf numFmtId="0" fontId="25" fillId="3" borderId="5" xfId="1" applyFont="1" applyFill="1" applyBorder="1" applyAlignment="1">
      <alignment horizontal="left" wrapText="1"/>
    </xf>
    <xf numFmtId="0" fontId="25" fillId="3" borderId="13" xfId="1" applyFont="1" applyFill="1" applyBorder="1" applyAlignment="1">
      <alignment horizontal="left" wrapText="1"/>
    </xf>
    <xf numFmtId="0" fontId="25" fillId="3" borderId="14" xfId="1" applyFont="1" applyFill="1" applyBorder="1" applyAlignment="1">
      <alignment horizontal="left" wrapText="1"/>
    </xf>
    <xf numFmtId="0" fontId="15" fillId="2" borderId="1" xfId="1" applyFont="1" applyFill="1" applyBorder="1" applyAlignment="1">
      <alignment horizontal="left" vertical="center"/>
    </xf>
    <xf numFmtId="0" fontId="15" fillId="2" borderId="2" xfId="1" applyFont="1" applyFill="1" applyBorder="1" applyAlignment="1">
      <alignment horizontal="left" vertical="center"/>
    </xf>
    <xf numFmtId="0" fontId="15" fillId="2" borderId="3" xfId="1" applyFont="1" applyFill="1" applyBorder="1" applyAlignment="1">
      <alignment horizontal="left" vertical="center"/>
    </xf>
    <xf numFmtId="0" fontId="29" fillId="3" borderId="6" xfId="1" applyFont="1" applyFill="1" applyBorder="1" applyAlignment="1">
      <alignment horizontal="left" vertical="justify" wrapText="1"/>
    </xf>
    <xf numFmtId="0" fontId="29" fillId="3" borderId="17" xfId="1" applyFont="1" applyFill="1" applyBorder="1" applyAlignment="1">
      <alignment horizontal="left" vertical="justify" wrapText="1"/>
    </xf>
    <xf numFmtId="0" fontId="29" fillId="3" borderId="7" xfId="1" applyFont="1" applyFill="1" applyBorder="1" applyAlignment="1">
      <alignment horizontal="left" vertical="justify" wrapText="1"/>
    </xf>
  </cellXfs>
  <cellStyles count="13">
    <cellStyle name="%" xfId="1"/>
    <cellStyle name="% 2" xfId="10"/>
    <cellStyle name="% 3" xfId="11"/>
    <cellStyle name="Normal" xfId="0" builtinId="0"/>
    <cellStyle name="Normal 2" xfId="2"/>
    <cellStyle name="Normal 2 2" xfId="12"/>
    <cellStyle name="Normal 3" xfId="6"/>
    <cellStyle name="Normal 4" xfId="8"/>
    <cellStyle name="Normal_Sheet1" xfId="4"/>
    <cellStyle name="Normal_TableA2_0304" xfId="3"/>
    <cellStyle name="Percent" xfId="5" builtinId="5"/>
    <cellStyle name="Percent 2" xfId="7"/>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60"/>
  <sheetViews>
    <sheetView tabSelected="1" zoomScale="70" zoomScaleNormal="70" workbookViewId="0">
      <pane xSplit="3" ySplit="4" topLeftCell="D5" activePane="bottomRight" state="frozen"/>
      <selection pane="topRight" activeCell="D1" sqref="D1"/>
      <selection pane="bottomLeft" activeCell="A5" sqref="A5"/>
      <selection pane="bottomRight" activeCell="A2" sqref="A2"/>
    </sheetView>
  </sheetViews>
  <sheetFormatPr defaultRowHeight="15" x14ac:dyDescent="0.25"/>
  <cols>
    <col min="2" max="2" width="25.1796875" customWidth="1"/>
    <col min="3" max="3" width="4.54296875" bestFit="1" customWidth="1"/>
    <col min="4" max="64" width="20.81640625" customWidth="1"/>
  </cols>
  <sheetData>
    <row r="1" spans="1:64" x14ac:dyDescent="0.2">
      <c r="D1" s="1"/>
      <c r="AK1" s="188"/>
      <c r="AL1" s="188"/>
      <c r="AM1" s="188"/>
      <c r="AN1" s="188"/>
      <c r="AO1" s="188"/>
      <c r="AP1" s="181"/>
      <c r="AQ1" s="188"/>
      <c r="AR1" s="188"/>
      <c r="AS1" s="188"/>
      <c r="AT1" s="181"/>
      <c r="AU1" s="188"/>
      <c r="AV1" s="188"/>
      <c r="AW1" s="188"/>
      <c r="AX1" s="188"/>
      <c r="BA1" s="195"/>
      <c r="BB1" s="195"/>
      <c r="BC1" s="195"/>
      <c r="BD1" s="195"/>
      <c r="BE1" s="188"/>
      <c r="BF1" s="188"/>
      <c r="BG1" s="236"/>
      <c r="BH1" s="236"/>
      <c r="BI1" s="238"/>
      <c r="BJ1" s="238"/>
      <c r="BK1" s="238"/>
      <c r="BL1" s="238"/>
    </row>
    <row r="2" spans="1:64" ht="38.25" x14ac:dyDescent="0.2">
      <c r="D2" s="234" t="s">
        <v>900</v>
      </c>
      <c r="E2" s="234"/>
      <c r="F2" s="234"/>
      <c r="G2" s="189" t="s">
        <v>905</v>
      </c>
      <c r="H2" s="229" t="s">
        <v>907</v>
      </c>
      <c r="I2" s="229"/>
      <c r="J2" s="229"/>
      <c r="K2" s="229" t="s">
        <v>910</v>
      </c>
      <c r="L2" s="229"/>
      <c r="M2" s="229"/>
      <c r="N2" s="229"/>
      <c r="O2" s="184" t="s">
        <v>914</v>
      </c>
      <c r="P2" s="229" t="s">
        <v>916</v>
      </c>
      <c r="Q2" s="229"/>
      <c r="R2" s="229"/>
      <c r="S2" s="229"/>
      <c r="T2" s="229" t="s">
        <v>920</v>
      </c>
      <c r="U2" s="229"/>
      <c r="V2" s="229"/>
      <c r="W2" s="184" t="s">
        <v>924</v>
      </c>
      <c r="X2" s="235" t="s">
        <v>1044</v>
      </c>
      <c r="Y2" s="235"/>
      <c r="Z2" s="229" t="s">
        <v>929</v>
      </c>
      <c r="AA2" s="229"/>
      <c r="AB2" s="229"/>
      <c r="AC2" s="184" t="s">
        <v>1048</v>
      </c>
      <c r="AD2" s="184" t="s">
        <v>933</v>
      </c>
      <c r="AE2" s="184" t="s">
        <v>934</v>
      </c>
      <c r="AF2" s="189" t="s">
        <v>935</v>
      </c>
      <c r="AG2" s="235" t="s">
        <v>979</v>
      </c>
      <c r="AH2" s="235"/>
      <c r="AI2" s="235"/>
      <c r="AJ2" s="235"/>
      <c r="AK2" s="188" t="s">
        <v>994</v>
      </c>
      <c r="AL2" s="188" t="s">
        <v>995</v>
      </c>
      <c r="AM2" s="188" t="s">
        <v>996</v>
      </c>
      <c r="AN2" s="188" t="s">
        <v>997</v>
      </c>
      <c r="AO2" s="188" t="s">
        <v>941</v>
      </c>
      <c r="AP2" s="181" t="s">
        <v>942</v>
      </c>
      <c r="AQ2" s="188" t="s">
        <v>943</v>
      </c>
      <c r="AR2" s="188" t="s">
        <v>944</v>
      </c>
      <c r="AS2" s="188" t="s">
        <v>945</v>
      </c>
      <c r="AT2" s="181" t="s">
        <v>946</v>
      </c>
      <c r="AU2" s="188" t="s">
        <v>947</v>
      </c>
      <c r="AV2" s="188"/>
      <c r="AW2" s="188" t="s">
        <v>948</v>
      </c>
      <c r="AX2" s="188"/>
      <c r="AY2" s="188" t="s">
        <v>949</v>
      </c>
      <c r="AZ2" s="188" t="s">
        <v>950</v>
      </c>
      <c r="BA2" s="195" t="s">
        <v>980</v>
      </c>
      <c r="BB2" s="195"/>
      <c r="BC2" s="195"/>
      <c r="BD2" s="195"/>
      <c r="BE2" s="188" t="s">
        <v>952</v>
      </c>
      <c r="BF2" s="188"/>
      <c r="BG2" s="236" t="s">
        <v>953</v>
      </c>
      <c r="BH2" s="236"/>
      <c r="BI2" s="238" t="s">
        <v>954</v>
      </c>
      <c r="BJ2" s="238"/>
      <c r="BK2" s="238" t="s">
        <v>955</v>
      </c>
      <c r="BL2" s="238"/>
    </row>
    <row r="3" spans="1:64" x14ac:dyDescent="0.25">
      <c r="D3" s="190">
        <v>1</v>
      </c>
      <c r="E3" s="190">
        <v>2</v>
      </c>
      <c r="F3" s="232" t="s">
        <v>1038</v>
      </c>
      <c r="G3" s="190">
        <v>3</v>
      </c>
      <c r="H3" s="190">
        <v>4</v>
      </c>
      <c r="I3" s="178">
        <v>5</v>
      </c>
      <c r="J3" s="230" t="s">
        <v>1038</v>
      </c>
      <c r="K3" s="191">
        <v>6</v>
      </c>
      <c r="L3" s="178">
        <v>7</v>
      </c>
      <c r="M3" s="178">
        <v>8</v>
      </c>
      <c r="N3" s="232" t="s">
        <v>1038</v>
      </c>
      <c r="O3" s="191">
        <v>9</v>
      </c>
      <c r="P3" s="191">
        <v>10</v>
      </c>
      <c r="Q3" s="178">
        <v>11</v>
      </c>
      <c r="R3" s="178">
        <v>12</v>
      </c>
      <c r="S3" s="232" t="s">
        <v>1038</v>
      </c>
      <c r="T3" s="178">
        <v>13</v>
      </c>
      <c r="U3" s="178">
        <v>14</v>
      </c>
      <c r="V3" s="232" t="s">
        <v>1038</v>
      </c>
      <c r="W3" s="178">
        <v>15</v>
      </c>
      <c r="X3" s="230">
        <v>16</v>
      </c>
      <c r="Y3" s="230"/>
      <c r="Z3" s="190">
        <v>17</v>
      </c>
      <c r="AA3" s="178">
        <v>18</v>
      </c>
      <c r="AB3" s="232" t="s">
        <v>1038</v>
      </c>
      <c r="AC3" s="178">
        <v>19</v>
      </c>
      <c r="AD3" s="178">
        <v>20</v>
      </c>
      <c r="AE3" s="178">
        <v>21</v>
      </c>
      <c r="AF3" s="178">
        <v>22</v>
      </c>
      <c r="AG3" s="236">
        <v>23</v>
      </c>
      <c r="AH3" s="236"/>
      <c r="AI3" s="236"/>
      <c r="AJ3" s="236"/>
      <c r="AK3" s="182">
        <v>24</v>
      </c>
      <c r="AL3" s="182">
        <v>25</v>
      </c>
      <c r="AM3" s="182">
        <v>26</v>
      </c>
      <c r="AN3" s="182">
        <v>27</v>
      </c>
      <c r="AO3" s="182">
        <v>28</v>
      </c>
      <c r="AP3" s="182">
        <v>29</v>
      </c>
      <c r="AQ3" s="182">
        <v>30</v>
      </c>
      <c r="AR3" s="182">
        <v>31</v>
      </c>
      <c r="AS3" s="182">
        <v>32</v>
      </c>
      <c r="AT3" s="182">
        <v>33</v>
      </c>
      <c r="AU3" s="182">
        <v>34</v>
      </c>
      <c r="AV3" s="182"/>
      <c r="AW3" s="182">
        <v>35</v>
      </c>
      <c r="AX3" s="182"/>
      <c r="AY3" s="182">
        <v>36</v>
      </c>
      <c r="AZ3" s="182">
        <v>37</v>
      </c>
      <c r="BA3" s="237">
        <v>38</v>
      </c>
      <c r="BB3" s="237"/>
      <c r="BC3" s="237"/>
      <c r="BD3" s="237"/>
      <c r="BE3" s="237">
        <v>39</v>
      </c>
      <c r="BF3" s="237"/>
      <c r="BG3" s="237">
        <v>40</v>
      </c>
      <c r="BH3" s="237"/>
      <c r="BI3" s="237">
        <v>41</v>
      </c>
      <c r="BJ3" s="237"/>
      <c r="BK3" s="229">
        <v>42</v>
      </c>
      <c r="BL3" s="229"/>
    </row>
    <row r="4" spans="1:64" s="79" customFormat="1" ht="159.75" customHeight="1" thickBot="1" x14ac:dyDescent="0.3">
      <c r="C4" s="201"/>
      <c r="D4" s="196" t="s">
        <v>1039</v>
      </c>
      <c r="E4" s="196" t="s">
        <v>1040</v>
      </c>
      <c r="F4" s="233"/>
      <c r="G4" s="179" t="s">
        <v>906</v>
      </c>
      <c r="H4" s="196" t="s">
        <v>908</v>
      </c>
      <c r="I4" s="196" t="s">
        <v>909</v>
      </c>
      <c r="J4" s="231"/>
      <c r="K4" s="196" t="s">
        <v>1041</v>
      </c>
      <c r="L4" s="179" t="s">
        <v>912</v>
      </c>
      <c r="M4" s="196" t="s">
        <v>1042</v>
      </c>
      <c r="N4" s="233"/>
      <c r="O4" s="196" t="s">
        <v>915</v>
      </c>
      <c r="P4" s="196" t="s">
        <v>1043</v>
      </c>
      <c r="Q4" s="196" t="s">
        <v>918</v>
      </c>
      <c r="R4" s="196" t="s">
        <v>919</v>
      </c>
      <c r="S4" s="233"/>
      <c r="T4" s="196" t="s">
        <v>922</v>
      </c>
      <c r="U4" s="196" t="s">
        <v>923</v>
      </c>
      <c r="V4" s="233"/>
      <c r="W4" s="196" t="s">
        <v>925</v>
      </c>
      <c r="X4" s="179" t="s">
        <v>1045</v>
      </c>
      <c r="Y4" s="197" t="s">
        <v>1046</v>
      </c>
      <c r="Z4" s="196" t="s">
        <v>930</v>
      </c>
      <c r="AA4" s="196" t="s">
        <v>1047</v>
      </c>
      <c r="AB4" s="233"/>
      <c r="AC4" s="186"/>
      <c r="AD4" s="186"/>
      <c r="AE4" s="186"/>
      <c r="AF4" s="186"/>
      <c r="AG4" s="186" t="s">
        <v>1049</v>
      </c>
      <c r="AH4" s="186" t="s">
        <v>1050</v>
      </c>
      <c r="AI4" s="187" t="s">
        <v>1051</v>
      </c>
      <c r="AJ4" s="186" t="s">
        <v>1050</v>
      </c>
      <c r="AK4" s="192"/>
      <c r="AL4" s="192"/>
      <c r="AM4" s="193"/>
      <c r="AN4" s="192"/>
      <c r="AO4" s="192"/>
      <c r="AP4" s="192"/>
      <c r="AQ4" s="192"/>
      <c r="AR4" s="192"/>
      <c r="AS4" s="192"/>
      <c r="AT4" s="192"/>
      <c r="AU4" s="194"/>
      <c r="AV4" s="186" t="s">
        <v>1052</v>
      </c>
      <c r="AW4" s="194"/>
      <c r="AX4" s="186" t="s">
        <v>1052</v>
      </c>
      <c r="AY4" s="198" t="s">
        <v>444</v>
      </c>
      <c r="AZ4" s="198" t="s">
        <v>445</v>
      </c>
      <c r="BA4" s="186" t="s">
        <v>1049</v>
      </c>
      <c r="BB4" s="186" t="s">
        <v>1050</v>
      </c>
      <c r="BC4" s="187" t="s">
        <v>1051</v>
      </c>
      <c r="BD4" s="186" t="s">
        <v>1050</v>
      </c>
      <c r="BE4" s="194"/>
      <c r="BF4" s="186" t="s">
        <v>1052</v>
      </c>
      <c r="BG4" s="194"/>
      <c r="BH4" s="186" t="s">
        <v>1052</v>
      </c>
      <c r="BI4" s="194"/>
      <c r="BJ4" s="186" t="s">
        <v>1052</v>
      </c>
      <c r="BK4" s="194"/>
      <c r="BL4" s="186" t="s">
        <v>1052</v>
      </c>
    </row>
    <row r="5" spans="1:64" x14ac:dyDescent="0.2">
      <c r="A5" s="1" t="s">
        <v>0</v>
      </c>
      <c r="B5" t="s">
        <v>446</v>
      </c>
      <c r="C5" t="s">
        <v>970</v>
      </c>
      <c r="D5" s="2">
        <v>7.5</v>
      </c>
      <c r="E5" s="2">
        <v>2520.5</v>
      </c>
      <c r="F5" s="2">
        <f>SUM(D5:E5)</f>
        <v>2528</v>
      </c>
      <c r="G5" s="2">
        <v>31</v>
      </c>
      <c r="H5" s="2">
        <v>175</v>
      </c>
      <c r="I5" s="2">
        <v>81</v>
      </c>
      <c r="J5" s="2">
        <f>SUM(H5:I5)</f>
        <v>256</v>
      </c>
      <c r="K5" s="2">
        <v>1434</v>
      </c>
      <c r="L5" s="2">
        <v>0</v>
      </c>
      <c r="M5" s="2">
        <v>1083.5</v>
      </c>
      <c r="N5" s="2">
        <f>SUM(K5:M5)</f>
        <v>2517.5</v>
      </c>
      <c r="O5" s="2">
        <v>4511.5</v>
      </c>
      <c r="P5" s="2">
        <v>540.75</v>
      </c>
      <c r="Q5" s="2">
        <v>29.25</v>
      </c>
      <c r="R5" s="2">
        <v>879.75</v>
      </c>
      <c r="S5" s="2">
        <f>SUM(P5:R5)</f>
        <v>1449.75</v>
      </c>
      <c r="T5" s="2">
        <v>420</v>
      </c>
      <c r="U5" s="2">
        <v>1165</v>
      </c>
      <c r="V5" s="2">
        <f>SUM(T5:U5)</f>
        <v>1585</v>
      </c>
      <c r="W5" s="2">
        <v>405.75</v>
      </c>
      <c r="X5" s="2">
        <v>17055.25</v>
      </c>
      <c r="Y5">
        <v>6478</v>
      </c>
      <c r="Z5" s="2">
        <v>19938.75</v>
      </c>
      <c r="AA5" s="2">
        <v>6349</v>
      </c>
      <c r="AB5" s="2">
        <f>SUM(Z5:AA5)</f>
        <v>26287.75</v>
      </c>
      <c r="AC5" s="2">
        <v>423</v>
      </c>
      <c r="AD5" s="2">
        <v>0</v>
      </c>
      <c r="AE5" s="2">
        <v>0</v>
      </c>
      <c r="AF5" s="2">
        <v>0</v>
      </c>
      <c r="AG5" s="2">
        <f>AF5+AE5+AD5+AC5+AB5+X5+W5+V5+S5+O5+N5+J5+G5+F5</f>
        <v>57050.5</v>
      </c>
      <c r="AH5" s="2">
        <f>AF5+AE5+AD5+AC5+AB5+X5+W5+V5+S5+O5+N5+J5+G5+F5+Y5</f>
        <v>63528.5</v>
      </c>
      <c r="AI5" s="2">
        <v>233626</v>
      </c>
      <c r="AJ5" s="2">
        <v>259538</v>
      </c>
      <c r="AK5" s="2">
        <v>13305.5</v>
      </c>
      <c r="AL5" s="2">
        <v>5.5</v>
      </c>
      <c r="AM5" s="2">
        <v>0</v>
      </c>
      <c r="AN5" s="2">
        <v>0</v>
      </c>
      <c r="AO5" s="2">
        <v>0</v>
      </c>
      <c r="AP5" s="2">
        <v>1115</v>
      </c>
      <c r="AQ5" s="2">
        <v>0</v>
      </c>
      <c r="AR5" s="2">
        <v>0</v>
      </c>
      <c r="AS5" s="2">
        <v>0</v>
      </c>
      <c r="AT5" s="2">
        <v>0</v>
      </c>
      <c r="AU5" s="2">
        <v>-3509</v>
      </c>
      <c r="AV5" s="2">
        <v>0</v>
      </c>
      <c r="AW5" s="2">
        <v>478.75</v>
      </c>
      <c r="AX5" s="2">
        <v>0</v>
      </c>
      <c r="AY5" s="2">
        <v>0</v>
      </c>
      <c r="AZ5" s="2">
        <v>0</v>
      </c>
      <c r="BA5" s="2">
        <f>AG5+AK5+AL5+AM5+AW5+AU5+AN5+AO5+AP5+AQ5+AR5+AS5+AT5+AY5+AZ5</f>
        <v>68446.25</v>
      </c>
      <c r="BB5" s="2">
        <f>AH5+AK5+AL5+AM5+AN5+AO5+AP5+AQ5+AR5+AS5+AT5+AY5+AZ5+AU5+AW5</f>
        <v>74924.25</v>
      </c>
      <c r="BC5" s="2">
        <v>275864</v>
      </c>
      <c r="BD5" s="2">
        <v>301776</v>
      </c>
      <c r="BE5" s="2">
        <v>0</v>
      </c>
      <c r="BF5" s="2">
        <v>0</v>
      </c>
      <c r="BG5" s="2">
        <v>0</v>
      </c>
      <c r="BH5" s="2">
        <v>0</v>
      </c>
      <c r="BI5" s="2">
        <v>1530.5</v>
      </c>
      <c r="BJ5" s="2">
        <v>6122</v>
      </c>
      <c r="BK5" s="2">
        <v>-74</v>
      </c>
      <c r="BL5" s="2">
        <v>-159</v>
      </c>
    </row>
    <row r="6" spans="1:64" x14ac:dyDescent="0.2">
      <c r="A6" s="1" t="s">
        <v>1</v>
      </c>
      <c r="B6" t="s">
        <v>447</v>
      </c>
      <c r="C6" t="s">
        <v>970</v>
      </c>
      <c r="D6" s="2">
        <v>-581</v>
      </c>
      <c r="E6" s="2">
        <v>27</v>
      </c>
      <c r="F6" s="2">
        <f t="shared" ref="F6:F69" si="0">SUM(D6:E6)</f>
        <v>-554</v>
      </c>
      <c r="G6" s="2">
        <v>65</v>
      </c>
      <c r="H6" s="2">
        <v>714</v>
      </c>
      <c r="I6" s="2">
        <v>454</v>
      </c>
      <c r="J6" s="2">
        <f t="shared" ref="J6:J69" si="1">SUM(H6:I6)</f>
        <v>1168</v>
      </c>
      <c r="K6" s="2">
        <v>2803</v>
      </c>
      <c r="L6" s="2">
        <v>0</v>
      </c>
      <c r="M6" s="2">
        <v>-233</v>
      </c>
      <c r="N6" s="2">
        <f t="shared" ref="N6:N69" si="2">SUM(K6:M6)</f>
        <v>2570</v>
      </c>
      <c r="O6" s="2">
        <v>4864</v>
      </c>
      <c r="P6" s="2">
        <v>175</v>
      </c>
      <c r="Q6" s="2">
        <v>625</v>
      </c>
      <c r="R6" s="2">
        <v>537</v>
      </c>
      <c r="S6" s="2">
        <f t="shared" ref="S6:S69" si="3">SUM(P6:R6)</f>
        <v>1337</v>
      </c>
      <c r="T6" s="2">
        <v>874</v>
      </c>
      <c r="U6" s="2">
        <v>-5471</v>
      </c>
      <c r="V6" s="2">
        <f t="shared" ref="V6:V69" si="4">SUM(T6:U6)</f>
        <v>-4597</v>
      </c>
      <c r="W6" s="2">
        <v>4728</v>
      </c>
      <c r="X6" s="2">
        <v>49276</v>
      </c>
      <c r="Y6">
        <v>0</v>
      </c>
      <c r="Z6" s="2">
        <v>43297</v>
      </c>
      <c r="AA6" s="2">
        <v>3739</v>
      </c>
      <c r="AB6" s="2">
        <f t="shared" ref="AB6:AB69" si="5">SUM(Z6:AA6)</f>
        <v>47036</v>
      </c>
      <c r="AC6" s="2">
        <v>0</v>
      </c>
      <c r="AD6" s="2">
        <v>0</v>
      </c>
      <c r="AE6" s="2">
        <v>0</v>
      </c>
      <c r="AF6" s="2">
        <v>0</v>
      </c>
      <c r="AG6" s="2">
        <f t="shared" ref="AG6:AG69" si="6">AF6+AE6+AD6+AC6+AB6+X6+W6+V6+S6+O6+N6+J6+G6+F6</f>
        <v>105893</v>
      </c>
      <c r="AH6" s="2">
        <f t="shared" ref="AH6:AH69" si="7">AF6+AE6+AD6+AC6+AB6+X6+W6+V6+S6+O6+N6+J6+G6+F6+Y6</f>
        <v>105893</v>
      </c>
      <c r="AI6" s="2">
        <v>171776</v>
      </c>
      <c r="AJ6" s="2">
        <v>248554</v>
      </c>
      <c r="AK6" s="2">
        <v>118</v>
      </c>
      <c r="AL6" s="2">
        <v>241</v>
      </c>
      <c r="AM6" s="2">
        <v>17647</v>
      </c>
      <c r="AN6" s="2">
        <v>0</v>
      </c>
      <c r="AO6" s="2">
        <v>0</v>
      </c>
      <c r="AP6" s="2">
        <v>0</v>
      </c>
      <c r="AQ6" s="2">
        <v>0</v>
      </c>
      <c r="AR6" s="2">
        <v>0</v>
      </c>
      <c r="AS6" s="2">
        <v>0</v>
      </c>
      <c r="AT6" s="2">
        <v>121</v>
      </c>
      <c r="AU6" s="2">
        <v>0</v>
      </c>
      <c r="AV6" s="2">
        <v>0</v>
      </c>
      <c r="AW6" s="2">
        <v>0</v>
      </c>
      <c r="AX6" s="2">
        <v>0</v>
      </c>
      <c r="AY6" s="2">
        <v>0</v>
      </c>
      <c r="AZ6" s="2">
        <v>0</v>
      </c>
      <c r="BA6" s="2">
        <f t="shared" ref="BA6:BA69" si="8">AG6+AK6+AL6+AM6+AW6+AU6+AN6+AO6+AP6+AQ6+AR6+AS6+AT6+AY6+AZ6</f>
        <v>124020</v>
      </c>
      <c r="BB6" s="2">
        <f t="shared" ref="BB6:BB69" si="9">AH6+AK6+AL6+AM6+AN6+AO6+AP6+AQ6+AR6+AS6+AT6+AY6+AZ6+AU6+AW6</f>
        <v>124020</v>
      </c>
      <c r="BC6" s="2">
        <v>163388</v>
      </c>
      <c r="BD6" s="2">
        <v>240166</v>
      </c>
      <c r="BE6" s="2">
        <v>0</v>
      </c>
      <c r="BF6" s="2">
        <v>0</v>
      </c>
      <c r="BG6" s="2">
        <v>0</v>
      </c>
      <c r="BH6" s="2">
        <v>0</v>
      </c>
      <c r="BI6" s="2">
        <v>3521</v>
      </c>
      <c r="BJ6" s="2">
        <v>14084</v>
      </c>
      <c r="BK6" s="2">
        <v>-1225</v>
      </c>
      <c r="BL6" s="2">
        <v>-4900</v>
      </c>
    </row>
    <row r="7" spans="1:64" x14ac:dyDescent="0.2">
      <c r="A7" s="1" t="s">
        <v>2</v>
      </c>
      <c r="B7" t="s">
        <v>448</v>
      </c>
      <c r="C7" t="s">
        <v>970</v>
      </c>
      <c r="D7" s="2">
        <v>4</v>
      </c>
      <c r="E7" s="2">
        <v>1831</v>
      </c>
      <c r="F7" s="2">
        <f t="shared" si="0"/>
        <v>1835</v>
      </c>
      <c r="G7" s="2">
        <v>29</v>
      </c>
      <c r="H7" s="2">
        <v>315</v>
      </c>
      <c r="I7" s="2">
        <v>132</v>
      </c>
      <c r="J7" s="2">
        <f t="shared" si="1"/>
        <v>447</v>
      </c>
      <c r="K7" s="2">
        <v>4094</v>
      </c>
      <c r="L7" s="2">
        <v>0</v>
      </c>
      <c r="M7" s="2">
        <v>498</v>
      </c>
      <c r="N7" s="2">
        <f t="shared" si="2"/>
        <v>4592</v>
      </c>
      <c r="O7" s="2">
        <v>6313</v>
      </c>
      <c r="P7" s="2">
        <v>640</v>
      </c>
      <c r="Q7" s="2">
        <v>264</v>
      </c>
      <c r="R7" s="2">
        <v>987</v>
      </c>
      <c r="S7" s="2">
        <f t="shared" si="3"/>
        <v>1891</v>
      </c>
      <c r="T7" s="2">
        <v>482</v>
      </c>
      <c r="U7" s="2">
        <v>2016</v>
      </c>
      <c r="V7" s="2">
        <f t="shared" si="4"/>
        <v>2498</v>
      </c>
      <c r="W7" s="2">
        <v>1810</v>
      </c>
      <c r="X7" s="2">
        <v>29328</v>
      </c>
      <c r="Y7">
        <v>4195</v>
      </c>
      <c r="Z7" s="2">
        <v>24895</v>
      </c>
      <c r="AA7" s="2">
        <v>1526</v>
      </c>
      <c r="AB7" s="2">
        <f t="shared" si="5"/>
        <v>26421</v>
      </c>
      <c r="AC7" s="2">
        <v>169</v>
      </c>
      <c r="AD7" s="2">
        <v>0</v>
      </c>
      <c r="AE7" s="2">
        <v>0</v>
      </c>
      <c r="AF7" s="2">
        <v>956</v>
      </c>
      <c r="AG7" s="2">
        <f t="shared" si="6"/>
        <v>76289</v>
      </c>
      <c r="AH7" s="2">
        <f t="shared" si="7"/>
        <v>80484</v>
      </c>
      <c r="AI7" s="2">
        <v>264888</v>
      </c>
      <c r="AJ7" s="2">
        <v>281668</v>
      </c>
      <c r="AK7" s="2">
        <v>12748</v>
      </c>
      <c r="AL7" s="2">
        <v>262</v>
      </c>
      <c r="AM7" s="2">
        <v>0</v>
      </c>
      <c r="AN7" s="2">
        <v>0</v>
      </c>
      <c r="AO7" s="2">
        <v>0</v>
      </c>
      <c r="AP7" s="2">
        <v>1393</v>
      </c>
      <c r="AQ7" s="2">
        <v>0</v>
      </c>
      <c r="AR7" s="2">
        <v>0</v>
      </c>
      <c r="AS7" s="2">
        <v>0</v>
      </c>
      <c r="AT7" s="2">
        <v>0</v>
      </c>
      <c r="AU7" s="2">
        <v>-68</v>
      </c>
      <c r="AV7" s="2">
        <v>0</v>
      </c>
      <c r="AW7" s="2">
        <v>-127</v>
      </c>
      <c r="AX7" s="2">
        <v>0</v>
      </c>
      <c r="AY7" s="2">
        <v>0</v>
      </c>
      <c r="AZ7" s="2">
        <v>-543</v>
      </c>
      <c r="BA7" s="2">
        <f t="shared" si="8"/>
        <v>89954</v>
      </c>
      <c r="BB7" s="2">
        <f t="shared" si="9"/>
        <v>94149</v>
      </c>
      <c r="BC7" s="2">
        <v>319548</v>
      </c>
      <c r="BD7" s="2">
        <v>336328</v>
      </c>
      <c r="BE7" s="2">
        <v>0</v>
      </c>
      <c r="BF7" s="2">
        <v>0</v>
      </c>
      <c r="BG7" s="2">
        <v>0</v>
      </c>
      <c r="BH7" s="2">
        <v>0</v>
      </c>
      <c r="BI7" s="2">
        <v>1441</v>
      </c>
      <c r="BJ7" s="2">
        <v>6118</v>
      </c>
      <c r="BK7" s="2">
        <v>-131</v>
      </c>
      <c r="BL7" s="2">
        <v>-525</v>
      </c>
    </row>
    <row r="8" spans="1:64" x14ac:dyDescent="0.2">
      <c r="A8" s="1" t="s">
        <v>3</v>
      </c>
      <c r="B8" t="s">
        <v>449</v>
      </c>
      <c r="C8" t="s">
        <v>970</v>
      </c>
      <c r="D8" s="2">
        <v>-109</v>
      </c>
      <c r="E8" s="2">
        <v>1848</v>
      </c>
      <c r="F8" s="2">
        <f t="shared" si="0"/>
        <v>1739</v>
      </c>
      <c r="G8" s="2">
        <v>17</v>
      </c>
      <c r="H8" s="2">
        <v>189</v>
      </c>
      <c r="I8" s="2">
        <v>89</v>
      </c>
      <c r="J8" s="2">
        <f t="shared" si="1"/>
        <v>278</v>
      </c>
      <c r="K8" s="2">
        <v>1736</v>
      </c>
      <c r="L8" s="2">
        <v>0</v>
      </c>
      <c r="M8" s="2">
        <v>489</v>
      </c>
      <c r="N8" s="2">
        <f t="shared" si="2"/>
        <v>2225</v>
      </c>
      <c r="O8" s="2">
        <v>4481</v>
      </c>
      <c r="P8" s="2">
        <v>410</v>
      </c>
      <c r="Q8" s="2">
        <v>34</v>
      </c>
      <c r="R8" s="2">
        <v>272</v>
      </c>
      <c r="S8" s="2">
        <f t="shared" si="3"/>
        <v>716</v>
      </c>
      <c r="T8" s="2">
        <v>615</v>
      </c>
      <c r="U8" s="2">
        <v>2235</v>
      </c>
      <c r="V8" s="2">
        <f t="shared" si="4"/>
        <v>2850</v>
      </c>
      <c r="W8" s="2">
        <v>1345</v>
      </c>
      <c r="X8" s="2">
        <v>19607</v>
      </c>
      <c r="Y8">
        <v>5591.2238776684007</v>
      </c>
      <c r="Z8" s="2">
        <v>22776</v>
      </c>
      <c r="AA8" s="2">
        <v>2384</v>
      </c>
      <c r="AB8" s="2">
        <f t="shared" si="5"/>
        <v>25160</v>
      </c>
      <c r="AC8" s="2">
        <v>365</v>
      </c>
      <c r="AD8" s="2">
        <v>0</v>
      </c>
      <c r="AE8" s="2">
        <v>0</v>
      </c>
      <c r="AF8" s="2">
        <v>-1069</v>
      </c>
      <c r="AG8" s="2">
        <f t="shared" si="6"/>
        <v>57714</v>
      </c>
      <c r="AH8" s="2">
        <f t="shared" si="7"/>
        <v>63305.223877668403</v>
      </c>
      <c r="AI8" s="2">
        <v>221634.42499999999</v>
      </c>
      <c r="AJ8" s="2">
        <v>255790.42499999999</v>
      </c>
      <c r="AK8" s="2">
        <v>16123</v>
      </c>
      <c r="AL8" s="2">
        <v>26</v>
      </c>
      <c r="AM8" s="2">
        <v>0</v>
      </c>
      <c r="AN8" s="2">
        <v>0</v>
      </c>
      <c r="AO8" s="2">
        <v>0</v>
      </c>
      <c r="AP8" s="2">
        <v>970</v>
      </c>
      <c r="AQ8" s="2">
        <v>0</v>
      </c>
      <c r="AR8" s="2">
        <v>0</v>
      </c>
      <c r="AS8" s="2">
        <v>0</v>
      </c>
      <c r="AT8" s="2">
        <v>0</v>
      </c>
      <c r="AU8" s="2">
        <v>0</v>
      </c>
      <c r="AV8" s="2">
        <v>0</v>
      </c>
      <c r="AW8" s="2">
        <v>0</v>
      </c>
      <c r="AX8" s="2">
        <v>0</v>
      </c>
      <c r="AY8" s="2">
        <v>0</v>
      </c>
      <c r="AZ8" s="2">
        <v>-39</v>
      </c>
      <c r="BA8" s="2">
        <f t="shared" si="8"/>
        <v>74794</v>
      </c>
      <c r="BB8" s="2">
        <f t="shared" si="9"/>
        <v>80385.22387766841</v>
      </c>
      <c r="BC8" s="2">
        <v>289955.42499999999</v>
      </c>
      <c r="BD8" s="2">
        <v>324111.42499999999</v>
      </c>
      <c r="BE8" s="2">
        <v>0</v>
      </c>
      <c r="BF8" s="2">
        <v>0</v>
      </c>
      <c r="BG8" s="2">
        <v>0</v>
      </c>
      <c r="BH8" s="2">
        <v>0</v>
      </c>
      <c r="BI8" s="2">
        <v>1516</v>
      </c>
      <c r="BJ8" s="2">
        <v>7070</v>
      </c>
      <c r="BK8" s="2">
        <v>-125</v>
      </c>
      <c r="BL8" s="2">
        <v>-959</v>
      </c>
    </row>
    <row r="9" spans="1:64" x14ac:dyDescent="0.2">
      <c r="A9" s="1" t="s">
        <v>4</v>
      </c>
      <c r="B9" t="s">
        <v>450</v>
      </c>
      <c r="C9" t="s">
        <v>970</v>
      </c>
      <c r="D9" s="2">
        <v>-249</v>
      </c>
      <c r="E9" s="2">
        <v>2155</v>
      </c>
      <c r="F9" s="2">
        <f t="shared" si="0"/>
        <v>1906</v>
      </c>
      <c r="G9" s="2">
        <v>17</v>
      </c>
      <c r="H9" s="2">
        <v>178</v>
      </c>
      <c r="I9" s="2">
        <v>-216</v>
      </c>
      <c r="J9" s="2">
        <f t="shared" si="1"/>
        <v>-38</v>
      </c>
      <c r="K9" s="2">
        <v>1368</v>
      </c>
      <c r="L9" s="2">
        <v>0</v>
      </c>
      <c r="M9" s="2">
        <v>1243</v>
      </c>
      <c r="N9" s="2">
        <f t="shared" si="2"/>
        <v>2611</v>
      </c>
      <c r="O9" s="2">
        <v>1788</v>
      </c>
      <c r="P9" s="2">
        <v>1142</v>
      </c>
      <c r="Q9" s="2">
        <v>300</v>
      </c>
      <c r="R9" s="2">
        <v>-290</v>
      </c>
      <c r="S9" s="2">
        <f t="shared" si="3"/>
        <v>1152</v>
      </c>
      <c r="T9" s="2">
        <v>692</v>
      </c>
      <c r="U9" s="2">
        <v>3508</v>
      </c>
      <c r="V9" s="2">
        <f t="shared" si="4"/>
        <v>4200</v>
      </c>
      <c r="W9" s="2">
        <v>1184</v>
      </c>
      <c r="X9" s="2">
        <v>34739</v>
      </c>
      <c r="Y9">
        <v>9906.4084425223737</v>
      </c>
      <c r="Z9" s="2">
        <v>22707</v>
      </c>
      <c r="AA9" s="2">
        <v>1506</v>
      </c>
      <c r="AB9" s="2">
        <f t="shared" si="5"/>
        <v>24213</v>
      </c>
      <c r="AC9" s="2">
        <v>1672</v>
      </c>
      <c r="AD9" s="2">
        <v>0</v>
      </c>
      <c r="AE9" s="2">
        <v>0</v>
      </c>
      <c r="AF9" s="2">
        <v>175</v>
      </c>
      <c r="AG9" s="2">
        <f t="shared" si="6"/>
        <v>73619</v>
      </c>
      <c r="AH9" s="2">
        <f t="shared" si="7"/>
        <v>83525.40844252237</v>
      </c>
      <c r="AI9" s="2">
        <v>303874</v>
      </c>
      <c r="AJ9" s="2">
        <v>342062</v>
      </c>
      <c r="AK9" s="2">
        <v>11036</v>
      </c>
      <c r="AL9" s="2">
        <v>1646</v>
      </c>
      <c r="AM9" s="2">
        <v>5361</v>
      </c>
      <c r="AN9" s="2">
        <v>0</v>
      </c>
      <c r="AO9" s="2">
        <v>30</v>
      </c>
      <c r="AP9" s="2">
        <v>0</v>
      </c>
      <c r="AQ9" s="2">
        <v>0</v>
      </c>
      <c r="AR9" s="2">
        <v>0</v>
      </c>
      <c r="AS9" s="2">
        <v>0</v>
      </c>
      <c r="AT9" s="2">
        <v>0</v>
      </c>
      <c r="AU9" s="2">
        <v>-1942</v>
      </c>
      <c r="AV9" s="2">
        <v>0</v>
      </c>
      <c r="AW9" s="2">
        <v>5484</v>
      </c>
      <c r="AX9" s="2">
        <v>0</v>
      </c>
      <c r="AY9" s="2">
        <v>0</v>
      </c>
      <c r="AZ9" s="2">
        <v>0</v>
      </c>
      <c r="BA9" s="2">
        <f t="shared" si="8"/>
        <v>95234</v>
      </c>
      <c r="BB9" s="2">
        <f t="shared" si="9"/>
        <v>105140.40844252237</v>
      </c>
      <c r="BC9" s="2">
        <v>390231</v>
      </c>
      <c r="BD9" s="2">
        <v>428419</v>
      </c>
      <c r="BE9" s="2">
        <v>-3</v>
      </c>
      <c r="BF9" s="2">
        <v>0</v>
      </c>
      <c r="BG9" s="2">
        <v>-3142</v>
      </c>
      <c r="BH9" s="2">
        <v>0</v>
      </c>
      <c r="BI9" s="2">
        <v>3028</v>
      </c>
      <c r="BJ9" s="2">
        <v>5281</v>
      </c>
      <c r="BK9" s="2">
        <v>-476</v>
      </c>
      <c r="BL9" s="2">
        <v>-8596</v>
      </c>
    </row>
    <row r="10" spans="1:64" x14ac:dyDescent="0.2">
      <c r="A10" s="1" t="s">
        <v>5</v>
      </c>
      <c r="B10" t="s">
        <v>451</v>
      </c>
      <c r="C10" t="s">
        <v>970</v>
      </c>
      <c r="D10" s="2">
        <v>-101</v>
      </c>
      <c r="E10" s="2">
        <v>2216</v>
      </c>
      <c r="F10" s="2">
        <f t="shared" si="0"/>
        <v>2115</v>
      </c>
      <c r="G10" s="2">
        <v>24</v>
      </c>
      <c r="H10" s="2">
        <v>98</v>
      </c>
      <c r="I10" s="2">
        <v>32</v>
      </c>
      <c r="J10" s="2">
        <f t="shared" si="1"/>
        <v>130</v>
      </c>
      <c r="K10" s="2">
        <v>2359</v>
      </c>
      <c r="L10" s="2">
        <v>0</v>
      </c>
      <c r="M10" s="2">
        <v>142</v>
      </c>
      <c r="N10" s="2">
        <f t="shared" si="2"/>
        <v>2501</v>
      </c>
      <c r="O10" s="2">
        <v>2888</v>
      </c>
      <c r="P10" s="2">
        <v>649</v>
      </c>
      <c r="Q10" s="2">
        <v>840</v>
      </c>
      <c r="R10" s="2">
        <v>41</v>
      </c>
      <c r="S10" s="2">
        <f t="shared" si="3"/>
        <v>1530</v>
      </c>
      <c r="T10" s="2">
        <v>495</v>
      </c>
      <c r="U10" s="2">
        <v>1368</v>
      </c>
      <c r="V10" s="2">
        <f t="shared" si="4"/>
        <v>1863</v>
      </c>
      <c r="W10" s="2">
        <v>1041</v>
      </c>
      <c r="X10" s="2">
        <v>17228</v>
      </c>
      <c r="Y10">
        <v>4912.8531232267896</v>
      </c>
      <c r="Z10" s="2">
        <v>19499</v>
      </c>
      <c r="AA10" s="2">
        <v>908</v>
      </c>
      <c r="AB10" s="2">
        <f t="shared" si="5"/>
        <v>20407</v>
      </c>
      <c r="AC10" s="2">
        <v>664</v>
      </c>
      <c r="AD10" s="2">
        <v>0</v>
      </c>
      <c r="AE10" s="2">
        <v>115</v>
      </c>
      <c r="AF10" s="2">
        <v>0</v>
      </c>
      <c r="AG10" s="2">
        <f t="shared" si="6"/>
        <v>50506</v>
      </c>
      <c r="AH10" s="2">
        <f t="shared" si="7"/>
        <v>55418.853123226792</v>
      </c>
      <c r="AI10" s="2">
        <v>209000</v>
      </c>
      <c r="AJ10" s="2">
        <v>233962</v>
      </c>
      <c r="AK10" s="2">
        <v>13063</v>
      </c>
      <c r="AL10" s="2">
        <v>137</v>
      </c>
      <c r="AM10" s="2">
        <v>0</v>
      </c>
      <c r="AN10" s="2">
        <v>0</v>
      </c>
      <c r="AO10" s="2">
        <v>0</v>
      </c>
      <c r="AP10" s="2">
        <v>360</v>
      </c>
      <c r="AQ10" s="2">
        <v>0</v>
      </c>
      <c r="AR10" s="2">
        <v>0</v>
      </c>
      <c r="AS10" s="2">
        <v>0</v>
      </c>
      <c r="AT10" s="2">
        <v>0</v>
      </c>
      <c r="AU10" s="2">
        <v>0</v>
      </c>
      <c r="AV10" s="2">
        <v>0</v>
      </c>
      <c r="AW10" s="2">
        <v>0</v>
      </c>
      <c r="AX10" s="2">
        <v>0</v>
      </c>
      <c r="AY10" s="2">
        <v>0</v>
      </c>
      <c r="AZ10" s="2">
        <v>0</v>
      </c>
      <c r="BA10" s="2">
        <f t="shared" si="8"/>
        <v>64066</v>
      </c>
      <c r="BB10" s="2">
        <f t="shared" si="9"/>
        <v>68978.853123226785</v>
      </c>
      <c r="BC10" s="2">
        <v>265652</v>
      </c>
      <c r="BD10" s="2">
        <v>290614</v>
      </c>
      <c r="BE10" s="2">
        <v>0</v>
      </c>
      <c r="BF10" s="2">
        <v>0</v>
      </c>
      <c r="BG10" s="2">
        <v>0</v>
      </c>
      <c r="BH10" s="2">
        <v>0</v>
      </c>
      <c r="BI10" s="2">
        <v>872</v>
      </c>
      <c r="BJ10" s="2">
        <v>3448</v>
      </c>
      <c r="BK10" s="2">
        <v>-1207</v>
      </c>
      <c r="BL10" s="2">
        <v>-4201</v>
      </c>
    </row>
    <row r="11" spans="1:64" x14ac:dyDescent="0.2">
      <c r="A11" s="1" t="s">
        <v>6</v>
      </c>
      <c r="B11" t="s">
        <v>452</v>
      </c>
      <c r="C11" t="s">
        <v>970</v>
      </c>
      <c r="D11" s="2">
        <v>26</v>
      </c>
      <c r="E11" s="2">
        <v>6386</v>
      </c>
      <c r="F11" s="2">
        <f t="shared" si="0"/>
        <v>6412</v>
      </c>
      <c r="G11" s="2">
        <v>44</v>
      </c>
      <c r="H11" s="2">
        <v>833</v>
      </c>
      <c r="I11" s="2">
        <v>330</v>
      </c>
      <c r="J11" s="2">
        <f t="shared" si="1"/>
        <v>1163</v>
      </c>
      <c r="K11" s="2">
        <v>3635</v>
      </c>
      <c r="L11" s="2">
        <v>0</v>
      </c>
      <c r="M11" s="2">
        <v>583</v>
      </c>
      <c r="N11" s="2">
        <f t="shared" si="2"/>
        <v>4218</v>
      </c>
      <c r="O11" s="2">
        <v>4086</v>
      </c>
      <c r="P11" s="2">
        <v>72</v>
      </c>
      <c r="Q11" s="2">
        <v>422</v>
      </c>
      <c r="R11" s="2">
        <v>2896</v>
      </c>
      <c r="S11" s="2">
        <f t="shared" si="3"/>
        <v>3390</v>
      </c>
      <c r="T11" s="2">
        <v>483</v>
      </c>
      <c r="U11" s="2">
        <v>2914</v>
      </c>
      <c r="V11" s="2">
        <f t="shared" si="4"/>
        <v>3397</v>
      </c>
      <c r="W11" s="2">
        <v>1649</v>
      </c>
      <c r="X11" s="2">
        <v>22059</v>
      </c>
      <c r="Y11">
        <v>6290.4937918075084</v>
      </c>
      <c r="Z11" s="2">
        <v>27730</v>
      </c>
      <c r="AA11" s="2">
        <v>1050</v>
      </c>
      <c r="AB11" s="2">
        <f t="shared" si="5"/>
        <v>28780</v>
      </c>
      <c r="AC11" s="2">
        <v>714</v>
      </c>
      <c r="AD11" s="2">
        <v>0</v>
      </c>
      <c r="AE11" s="2">
        <v>0</v>
      </c>
      <c r="AF11" s="2">
        <v>0</v>
      </c>
      <c r="AG11" s="2">
        <f t="shared" si="6"/>
        <v>75912</v>
      </c>
      <c r="AH11" s="2">
        <f t="shared" si="7"/>
        <v>82202.493791807501</v>
      </c>
      <c r="AI11" s="2">
        <v>303648</v>
      </c>
      <c r="AJ11" s="2">
        <v>344152</v>
      </c>
      <c r="AK11" s="2">
        <v>11284</v>
      </c>
      <c r="AL11" s="2">
        <v>0</v>
      </c>
      <c r="AM11" s="2">
        <v>3984</v>
      </c>
      <c r="AN11" s="2">
        <v>0</v>
      </c>
      <c r="AO11" s="2">
        <v>0</v>
      </c>
      <c r="AP11" s="2">
        <v>5077</v>
      </c>
      <c r="AQ11" s="2">
        <v>0</v>
      </c>
      <c r="AR11" s="2">
        <v>0</v>
      </c>
      <c r="AS11" s="2">
        <v>0</v>
      </c>
      <c r="AT11" s="2">
        <v>0</v>
      </c>
      <c r="AU11" s="2">
        <v>0</v>
      </c>
      <c r="AV11" s="2">
        <v>0</v>
      </c>
      <c r="AW11" s="2">
        <v>-75</v>
      </c>
      <c r="AX11" s="2">
        <v>0</v>
      </c>
      <c r="AY11" s="2">
        <v>0</v>
      </c>
      <c r="AZ11" s="2">
        <v>0</v>
      </c>
      <c r="BA11" s="2">
        <f t="shared" si="8"/>
        <v>96182</v>
      </c>
      <c r="BB11" s="2">
        <f t="shared" si="9"/>
        <v>102472.4937918075</v>
      </c>
      <c r="BC11" s="2">
        <v>384728</v>
      </c>
      <c r="BD11" s="2">
        <v>425232</v>
      </c>
      <c r="BE11" s="2">
        <v>0</v>
      </c>
      <c r="BF11" s="2">
        <v>0</v>
      </c>
      <c r="BG11" s="2">
        <v>0</v>
      </c>
      <c r="BH11" s="2">
        <v>0</v>
      </c>
      <c r="BI11" s="2">
        <v>1347</v>
      </c>
      <c r="BJ11" s="2">
        <v>5388</v>
      </c>
      <c r="BK11" s="2">
        <v>-75</v>
      </c>
      <c r="BL11" s="2">
        <v>-300</v>
      </c>
    </row>
    <row r="12" spans="1:64" x14ac:dyDescent="0.2">
      <c r="A12" s="1" t="s">
        <v>7</v>
      </c>
      <c r="B12" t="s">
        <v>453</v>
      </c>
      <c r="C12" t="s">
        <v>970</v>
      </c>
      <c r="D12" s="2">
        <v>-220</v>
      </c>
      <c r="E12" s="2">
        <v>1199</v>
      </c>
      <c r="F12" s="2">
        <f t="shared" si="0"/>
        <v>979</v>
      </c>
      <c r="G12" s="2">
        <v>17</v>
      </c>
      <c r="H12" s="2">
        <v>54</v>
      </c>
      <c r="I12" s="2">
        <v>0</v>
      </c>
      <c r="J12" s="2">
        <f t="shared" si="1"/>
        <v>54</v>
      </c>
      <c r="K12" s="2">
        <v>1216</v>
      </c>
      <c r="L12" s="2">
        <v>0</v>
      </c>
      <c r="M12" s="2">
        <v>-7</v>
      </c>
      <c r="N12" s="2">
        <f t="shared" si="2"/>
        <v>1209</v>
      </c>
      <c r="O12" s="2">
        <v>2321</v>
      </c>
      <c r="P12" s="2">
        <v>239</v>
      </c>
      <c r="Q12" s="2">
        <v>36</v>
      </c>
      <c r="R12" s="2">
        <v>198</v>
      </c>
      <c r="S12" s="2">
        <f t="shared" si="3"/>
        <v>473</v>
      </c>
      <c r="T12" s="2">
        <v>21</v>
      </c>
      <c r="U12" s="2">
        <v>74</v>
      </c>
      <c r="V12" s="2">
        <f t="shared" si="4"/>
        <v>95</v>
      </c>
      <c r="W12" s="2">
        <v>568</v>
      </c>
      <c r="X12" s="2">
        <v>17126</v>
      </c>
      <c r="Y12">
        <v>2943</v>
      </c>
      <c r="Z12" s="2">
        <v>9977</v>
      </c>
      <c r="AA12" s="2">
        <v>939</v>
      </c>
      <c r="AB12" s="2">
        <f t="shared" si="5"/>
        <v>10916</v>
      </c>
      <c r="AC12" s="2">
        <v>51</v>
      </c>
      <c r="AD12" s="2">
        <v>13</v>
      </c>
      <c r="AE12" s="2">
        <v>0</v>
      </c>
      <c r="AF12" s="2">
        <v>-4</v>
      </c>
      <c r="AG12" s="2">
        <f t="shared" si="6"/>
        <v>33818</v>
      </c>
      <c r="AH12" s="2">
        <f t="shared" si="7"/>
        <v>36761</v>
      </c>
      <c r="AI12" s="2">
        <v>166690</v>
      </c>
      <c r="AJ12" s="2">
        <v>183690</v>
      </c>
      <c r="AK12" s="2">
        <v>7319</v>
      </c>
      <c r="AL12" s="2">
        <v>172</v>
      </c>
      <c r="AM12" s="2">
        <v>0</v>
      </c>
      <c r="AN12" s="2">
        <v>0</v>
      </c>
      <c r="AO12" s="2">
        <v>0</v>
      </c>
      <c r="AP12" s="2">
        <v>1391</v>
      </c>
      <c r="AQ12" s="2">
        <v>0</v>
      </c>
      <c r="AR12" s="2">
        <v>0</v>
      </c>
      <c r="AS12" s="2">
        <v>0</v>
      </c>
      <c r="AT12" s="2">
        <v>24</v>
      </c>
      <c r="AU12" s="2">
        <v>23</v>
      </c>
      <c r="AV12" s="2">
        <v>0</v>
      </c>
      <c r="AW12" s="2">
        <v>0</v>
      </c>
      <c r="AX12" s="2">
        <v>0</v>
      </c>
      <c r="AY12" s="2">
        <v>0</v>
      </c>
      <c r="AZ12" s="2">
        <v>0</v>
      </c>
      <c r="BA12" s="2">
        <f t="shared" si="8"/>
        <v>42747</v>
      </c>
      <c r="BB12" s="2">
        <f t="shared" si="9"/>
        <v>45690</v>
      </c>
      <c r="BC12" s="2">
        <v>202873</v>
      </c>
      <c r="BD12" s="2">
        <v>219873</v>
      </c>
      <c r="BE12" s="2">
        <v>150</v>
      </c>
      <c r="BF12" s="2">
        <v>0</v>
      </c>
      <c r="BG12" s="2">
        <v>0</v>
      </c>
      <c r="BH12" s="2">
        <v>0</v>
      </c>
      <c r="BI12" s="2">
        <v>0</v>
      </c>
      <c r="BJ12" s="2">
        <v>0</v>
      </c>
      <c r="BK12" s="2">
        <v>-30</v>
      </c>
      <c r="BL12" s="2">
        <v>-124</v>
      </c>
    </row>
    <row r="13" spans="1:64" x14ac:dyDescent="0.2">
      <c r="A13" s="1" t="s">
        <v>8</v>
      </c>
      <c r="B13" t="s">
        <v>454</v>
      </c>
      <c r="C13" t="s">
        <v>970</v>
      </c>
      <c r="D13" s="2">
        <v>18</v>
      </c>
      <c r="E13" s="2">
        <v>1166</v>
      </c>
      <c r="F13" s="2">
        <f t="shared" si="0"/>
        <v>1184</v>
      </c>
      <c r="G13" s="2">
        <v>46</v>
      </c>
      <c r="H13" s="2">
        <v>416</v>
      </c>
      <c r="I13" s="2">
        <v>-12</v>
      </c>
      <c r="J13" s="2">
        <f t="shared" si="1"/>
        <v>404</v>
      </c>
      <c r="K13" s="2">
        <v>516</v>
      </c>
      <c r="L13" s="2">
        <v>0</v>
      </c>
      <c r="M13" s="2">
        <v>452</v>
      </c>
      <c r="N13" s="2">
        <f t="shared" si="2"/>
        <v>968</v>
      </c>
      <c r="O13" s="2">
        <v>3350</v>
      </c>
      <c r="P13" s="2">
        <v>211</v>
      </c>
      <c r="Q13" s="2">
        <v>114</v>
      </c>
      <c r="R13" s="2">
        <v>667</v>
      </c>
      <c r="S13" s="2">
        <f t="shared" si="3"/>
        <v>992</v>
      </c>
      <c r="T13" s="2">
        <v>234</v>
      </c>
      <c r="U13" s="2">
        <v>490</v>
      </c>
      <c r="V13" s="2">
        <f t="shared" si="4"/>
        <v>724</v>
      </c>
      <c r="W13" s="2">
        <v>1394</v>
      </c>
      <c r="X13" s="2">
        <v>23418</v>
      </c>
      <c r="Y13">
        <v>5479.4794963317136</v>
      </c>
      <c r="Z13" s="2">
        <v>8633</v>
      </c>
      <c r="AA13" s="2">
        <v>891</v>
      </c>
      <c r="AB13" s="2">
        <f t="shared" si="5"/>
        <v>9524</v>
      </c>
      <c r="AC13" s="2">
        <v>0</v>
      </c>
      <c r="AD13" s="2">
        <v>0</v>
      </c>
      <c r="AE13" s="2">
        <v>0</v>
      </c>
      <c r="AF13" s="2">
        <v>0</v>
      </c>
      <c r="AG13" s="2">
        <f t="shared" si="6"/>
        <v>42004</v>
      </c>
      <c r="AH13" s="2">
        <f t="shared" si="7"/>
        <v>47483.479496331711</v>
      </c>
      <c r="AI13" s="2">
        <v>124931</v>
      </c>
      <c r="AJ13" s="2">
        <v>129360</v>
      </c>
      <c r="AK13" s="2">
        <v>9129</v>
      </c>
      <c r="AL13" s="2">
        <v>36</v>
      </c>
      <c r="AM13" s="2">
        <v>0</v>
      </c>
      <c r="AN13" s="2">
        <v>0</v>
      </c>
      <c r="AO13" s="2">
        <v>0</v>
      </c>
      <c r="AP13" s="2">
        <v>1824</v>
      </c>
      <c r="AQ13" s="2">
        <v>0</v>
      </c>
      <c r="AR13" s="2">
        <v>0</v>
      </c>
      <c r="AS13" s="2">
        <v>0</v>
      </c>
      <c r="AT13" s="2">
        <v>35</v>
      </c>
      <c r="AU13" s="2">
        <v>296</v>
      </c>
      <c r="AV13" s="2">
        <v>0</v>
      </c>
      <c r="AW13" s="2">
        <v>544</v>
      </c>
      <c r="AX13" s="2">
        <v>0</v>
      </c>
      <c r="AY13" s="2">
        <v>0</v>
      </c>
      <c r="AZ13" s="2">
        <v>0</v>
      </c>
      <c r="BA13" s="2">
        <f t="shared" si="8"/>
        <v>53868</v>
      </c>
      <c r="BB13" s="2">
        <f t="shared" si="9"/>
        <v>59347.479496331711</v>
      </c>
      <c r="BC13" s="2">
        <v>170839</v>
      </c>
      <c r="BD13" s="2">
        <v>175268</v>
      </c>
      <c r="BE13" s="2">
        <v>0</v>
      </c>
      <c r="BF13" s="2">
        <v>0</v>
      </c>
      <c r="BG13" s="2">
        <v>0</v>
      </c>
      <c r="BH13" s="2">
        <v>0</v>
      </c>
      <c r="BI13" s="2">
        <v>285</v>
      </c>
      <c r="BJ13" s="2">
        <v>5350</v>
      </c>
      <c r="BK13" s="2">
        <v>0</v>
      </c>
      <c r="BL13" s="2">
        <v>-400</v>
      </c>
    </row>
    <row r="14" spans="1:64" x14ac:dyDescent="0.2">
      <c r="A14" s="1" t="s">
        <v>9</v>
      </c>
      <c r="B14" t="s">
        <v>455</v>
      </c>
      <c r="C14" t="s">
        <v>970</v>
      </c>
      <c r="D14" s="2">
        <v>-150</v>
      </c>
      <c r="E14" s="2">
        <v>1015</v>
      </c>
      <c r="F14" s="2">
        <f t="shared" si="0"/>
        <v>865</v>
      </c>
      <c r="G14" s="2">
        <v>27</v>
      </c>
      <c r="H14" s="2">
        <v>30</v>
      </c>
      <c r="I14" s="2">
        <v>96</v>
      </c>
      <c r="J14" s="2">
        <f t="shared" si="1"/>
        <v>126</v>
      </c>
      <c r="K14" s="2">
        <v>1608</v>
      </c>
      <c r="L14" s="2">
        <v>0</v>
      </c>
      <c r="M14" s="2">
        <v>75</v>
      </c>
      <c r="N14" s="2">
        <f t="shared" si="2"/>
        <v>1683</v>
      </c>
      <c r="O14" s="2">
        <v>2836</v>
      </c>
      <c r="P14" s="2">
        <v>304</v>
      </c>
      <c r="Q14" s="2">
        <v>427</v>
      </c>
      <c r="R14" s="2">
        <v>761</v>
      </c>
      <c r="S14" s="2">
        <f t="shared" si="3"/>
        <v>1492</v>
      </c>
      <c r="T14" s="2">
        <v>514.5</v>
      </c>
      <c r="U14" s="2">
        <v>1274.5</v>
      </c>
      <c r="V14" s="2">
        <f t="shared" si="4"/>
        <v>1789</v>
      </c>
      <c r="W14" s="2">
        <v>1700</v>
      </c>
      <c r="X14" s="2">
        <v>22363</v>
      </c>
      <c r="Y14">
        <v>6377.1844900580854</v>
      </c>
      <c r="Z14" s="2">
        <v>17834</v>
      </c>
      <c r="AA14" s="2">
        <v>1356</v>
      </c>
      <c r="AB14" s="2">
        <f t="shared" si="5"/>
        <v>19190</v>
      </c>
      <c r="AC14" s="2">
        <v>0</v>
      </c>
      <c r="AD14" s="2">
        <v>0</v>
      </c>
      <c r="AE14" s="2">
        <v>0</v>
      </c>
      <c r="AF14" s="2">
        <v>49</v>
      </c>
      <c r="AG14" s="2">
        <f t="shared" si="6"/>
        <v>52120</v>
      </c>
      <c r="AH14" s="2">
        <f t="shared" si="7"/>
        <v>58497.184490058084</v>
      </c>
      <c r="AI14" s="2">
        <v>136793</v>
      </c>
      <c r="AJ14" s="2">
        <v>161573</v>
      </c>
      <c r="AK14" s="2">
        <v>14900</v>
      </c>
      <c r="AL14" s="2">
        <v>220</v>
      </c>
      <c r="AM14" s="2">
        <v>5830</v>
      </c>
      <c r="AN14" s="2">
        <v>0</v>
      </c>
      <c r="AO14" s="2">
        <v>0</v>
      </c>
      <c r="AP14" s="2">
        <v>0</v>
      </c>
      <c r="AQ14" s="2">
        <v>0</v>
      </c>
      <c r="AR14" s="2">
        <v>0</v>
      </c>
      <c r="AS14" s="2">
        <v>0</v>
      </c>
      <c r="AT14" s="2">
        <v>0</v>
      </c>
      <c r="AU14" s="2">
        <v>0</v>
      </c>
      <c r="AV14" s="2">
        <v>0</v>
      </c>
      <c r="AW14" s="2">
        <v>0</v>
      </c>
      <c r="AX14" s="2">
        <v>0</v>
      </c>
      <c r="AY14" s="2">
        <v>0</v>
      </c>
      <c r="AZ14" s="2">
        <v>0</v>
      </c>
      <c r="BA14" s="2">
        <f t="shared" si="8"/>
        <v>73070</v>
      </c>
      <c r="BB14" s="2">
        <f t="shared" si="9"/>
        <v>79447.184490058076</v>
      </c>
      <c r="BC14" s="2">
        <v>220483</v>
      </c>
      <c r="BD14" s="2">
        <v>245263</v>
      </c>
      <c r="BE14" s="2">
        <v>0</v>
      </c>
      <c r="BF14" s="2">
        <v>0</v>
      </c>
      <c r="BG14" s="2">
        <v>0</v>
      </c>
      <c r="BH14" s="2">
        <v>0</v>
      </c>
      <c r="BI14" s="2">
        <v>2838</v>
      </c>
      <c r="BJ14" s="2">
        <v>11360</v>
      </c>
      <c r="BK14" s="2">
        <v>-130</v>
      </c>
      <c r="BL14" s="2">
        <v>-527</v>
      </c>
    </row>
    <row r="15" spans="1:64" x14ac:dyDescent="0.2">
      <c r="A15" s="1" t="s">
        <v>10</v>
      </c>
      <c r="B15" t="s">
        <v>456</v>
      </c>
      <c r="C15" t="s">
        <v>970</v>
      </c>
      <c r="D15" s="2">
        <v>260</v>
      </c>
      <c r="E15" s="2">
        <v>1450</v>
      </c>
      <c r="F15" s="2">
        <f t="shared" si="0"/>
        <v>1710</v>
      </c>
      <c r="G15" s="2">
        <v>21</v>
      </c>
      <c r="H15" s="2">
        <v>160</v>
      </c>
      <c r="I15" s="2">
        <v>35</v>
      </c>
      <c r="J15" s="2">
        <f t="shared" si="1"/>
        <v>195</v>
      </c>
      <c r="K15" s="2">
        <v>2100</v>
      </c>
      <c r="L15" s="2">
        <v>0</v>
      </c>
      <c r="M15" s="2">
        <v>290</v>
      </c>
      <c r="N15" s="2">
        <f t="shared" si="2"/>
        <v>2390</v>
      </c>
      <c r="O15" s="2">
        <v>2500</v>
      </c>
      <c r="P15" s="2">
        <v>180</v>
      </c>
      <c r="Q15" s="2">
        <v>140</v>
      </c>
      <c r="R15" s="2">
        <v>505</v>
      </c>
      <c r="S15" s="2">
        <f t="shared" si="3"/>
        <v>825</v>
      </c>
      <c r="T15" s="2">
        <v>505</v>
      </c>
      <c r="U15" s="2">
        <v>793</v>
      </c>
      <c r="V15" s="2">
        <f t="shared" si="4"/>
        <v>1298</v>
      </c>
      <c r="W15" s="2">
        <v>1200</v>
      </c>
      <c r="X15" s="2">
        <v>18500</v>
      </c>
      <c r="Y15">
        <v>5275.5852553805207</v>
      </c>
      <c r="Z15" s="2">
        <v>15000</v>
      </c>
      <c r="AA15" s="2">
        <v>1250</v>
      </c>
      <c r="AB15" s="2">
        <f t="shared" si="5"/>
        <v>16250</v>
      </c>
      <c r="AC15" s="2">
        <v>116</v>
      </c>
      <c r="AD15" s="2">
        <v>120</v>
      </c>
      <c r="AE15" s="2">
        <v>0</v>
      </c>
      <c r="AF15" s="2">
        <v>700</v>
      </c>
      <c r="AG15" s="2">
        <f t="shared" si="6"/>
        <v>45825</v>
      </c>
      <c r="AH15" s="2">
        <f t="shared" si="7"/>
        <v>51100.585255380523</v>
      </c>
      <c r="AI15" s="2">
        <v>185000</v>
      </c>
      <c r="AJ15" s="2">
        <v>211096</v>
      </c>
      <c r="AK15" s="2">
        <v>15914</v>
      </c>
      <c r="AL15" s="2">
        <v>562</v>
      </c>
      <c r="AM15" s="2">
        <v>4770</v>
      </c>
      <c r="AN15" s="2">
        <v>0</v>
      </c>
      <c r="AO15" s="2">
        <v>0</v>
      </c>
      <c r="AP15" s="2">
        <v>50</v>
      </c>
      <c r="AQ15" s="2">
        <v>0</v>
      </c>
      <c r="AR15" s="2">
        <v>0</v>
      </c>
      <c r="AS15" s="2">
        <v>0</v>
      </c>
      <c r="AT15" s="2">
        <v>0</v>
      </c>
      <c r="AU15" s="2">
        <v>0</v>
      </c>
      <c r="AV15" s="2">
        <v>0</v>
      </c>
      <c r="AW15" s="2">
        <v>0</v>
      </c>
      <c r="AX15" s="2">
        <v>0</v>
      </c>
      <c r="AY15" s="2">
        <v>0</v>
      </c>
      <c r="AZ15" s="2">
        <v>0</v>
      </c>
      <c r="BA15" s="2">
        <f t="shared" si="8"/>
        <v>67121</v>
      </c>
      <c r="BB15" s="2">
        <f t="shared" si="9"/>
        <v>72396.585255380516</v>
      </c>
      <c r="BC15" s="2">
        <v>268000</v>
      </c>
      <c r="BD15" s="2">
        <v>294096</v>
      </c>
      <c r="BE15" s="2">
        <v>0</v>
      </c>
      <c r="BF15" s="2">
        <v>0</v>
      </c>
      <c r="BG15" s="2">
        <v>0</v>
      </c>
      <c r="BH15" s="2">
        <v>0</v>
      </c>
      <c r="BI15" s="2">
        <v>2504</v>
      </c>
      <c r="BJ15" s="2">
        <v>10014</v>
      </c>
      <c r="BK15" s="2">
        <v>-486</v>
      </c>
      <c r="BL15" s="2">
        <v>-1943</v>
      </c>
    </row>
    <row r="16" spans="1:64" x14ac:dyDescent="0.2">
      <c r="A16" s="1" t="s">
        <v>11</v>
      </c>
      <c r="B16" t="s">
        <v>457</v>
      </c>
      <c r="C16" t="s">
        <v>970</v>
      </c>
      <c r="D16" s="2">
        <v>7</v>
      </c>
      <c r="E16" s="2">
        <v>1533</v>
      </c>
      <c r="F16" s="2">
        <f t="shared" si="0"/>
        <v>1540</v>
      </c>
      <c r="G16" s="2">
        <v>6</v>
      </c>
      <c r="H16" s="2">
        <v>342</v>
      </c>
      <c r="I16" s="2">
        <v>66</v>
      </c>
      <c r="J16" s="2">
        <f t="shared" si="1"/>
        <v>408</v>
      </c>
      <c r="K16" s="2">
        <v>279</v>
      </c>
      <c r="L16" s="2">
        <v>0</v>
      </c>
      <c r="M16" s="2">
        <v>374</v>
      </c>
      <c r="N16" s="2">
        <f t="shared" si="2"/>
        <v>653</v>
      </c>
      <c r="O16" s="2">
        <v>3301</v>
      </c>
      <c r="P16" s="2">
        <v>246</v>
      </c>
      <c r="Q16" s="2">
        <v>80</v>
      </c>
      <c r="R16" s="2">
        <v>507</v>
      </c>
      <c r="S16" s="2">
        <f t="shared" si="3"/>
        <v>833</v>
      </c>
      <c r="T16" s="2">
        <v>325</v>
      </c>
      <c r="U16" s="2">
        <v>759</v>
      </c>
      <c r="V16" s="2">
        <f t="shared" si="4"/>
        <v>1084</v>
      </c>
      <c r="W16" s="2">
        <v>707</v>
      </c>
      <c r="X16" s="2">
        <v>14193</v>
      </c>
      <c r="Y16">
        <v>4270.6575559231715</v>
      </c>
      <c r="Z16" s="2">
        <v>12849</v>
      </c>
      <c r="AA16" s="2">
        <v>707</v>
      </c>
      <c r="AB16" s="2">
        <f t="shared" si="5"/>
        <v>13556</v>
      </c>
      <c r="AC16" s="2">
        <v>96</v>
      </c>
      <c r="AD16" s="2">
        <v>0</v>
      </c>
      <c r="AE16" s="2">
        <v>0</v>
      </c>
      <c r="AF16" s="2">
        <v>0</v>
      </c>
      <c r="AG16" s="2">
        <f t="shared" si="6"/>
        <v>36377</v>
      </c>
      <c r="AH16" s="2">
        <f t="shared" si="7"/>
        <v>40647.657555923171</v>
      </c>
      <c r="AI16" s="2">
        <v>148633</v>
      </c>
      <c r="AJ16" s="2">
        <v>172358</v>
      </c>
      <c r="AK16" s="2">
        <v>9338</v>
      </c>
      <c r="AL16" s="2">
        <v>0</v>
      </c>
      <c r="AM16" s="2">
        <v>0</v>
      </c>
      <c r="AN16" s="2">
        <v>0</v>
      </c>
      <c r="AO16" s="2">
        <v>0</v>
      </c>
      <c r="AP16" s="2">
        <v>300</v>
      </c>
      <c r="AQ16" s="2">
        <v>0</v>
      </c>
      <c r="AR16" s="2">
        <v>0</v>
      </c>
      <c r="AS16" s="2">
        <v>0</v>
      </c>
      <c r="AT16" s="2">
        <v>37</v>
      </c>
      <c r="AU16" s="2">
        <v>-871</v>
      </c>
      <c r="AV16" s="2">
        <v>0</v>
      </c>
      <c r="AW16" s="2">
        <v>0</v>
      </c>
      <c r="AX16" s="2">
        <v>0</v>
      </c>
      <c r="AY16" s="2">
        <v>0</v>
      </c>
      <c r="AZ16" s="2">
        <v>0</v>
      </c>
      <c r="BA16" s="2">
        <f t="shared" si="8"/>
        <v>45181</v>
      </c>
      <c r="BB16" s="2">
        <f t="shared" si="9"/>
        <v>49451.657555923171</v>
      </c>
      <c r="BC16" s="2">
        <v>183848</v>
      </c>
      <c r="BD16" s="2">
        <v>207573</v>
      </c>
      <c r="BE16" s="2">
        <v>55</v>
      </c>
      <c r="BF16" s="2">
        <v>0</v>
      </c>
      <c r="BG16" s="2">
        <v>0</v>
      </c>
      <c r="BH16" s="2">
        <v>0</v>
      </c>
      <c r="BI16" s="2">
        <v>1346</v>
      </c>
      <c r="BJ16" s="2">
        <v>5385</v>
      </c>
      <c r="BK16" s="2">
        <v>-130</v>
      </c>
      <c r="BL16" s="2">
        <v>-521</v>
      </c>
    </row>
    <row r="17" spans="1:64" x14ac:dyDescent="0.2">
      <c r="A17" s="1" t="s">
        <v>12</v>
      </c>
      <c r="B17" t="s">
        <v>458</v>
      </c>
      <c r="C17" t="s">
        <v>970</v>
      </c>
      <c r="D17" s="2">
        <v>60</v>
      </c>
      <c r="E17" s="2">
        <v>2185</v>
      </c>
      <c r="F17" s="2">
        <f t="shared" si="0"/>
        <v>2245</v>
      </c>
      <c r="G17" s="2">
        <v>32</v>
      </c>
      <c r="H17" s="2">
        <v>-141</v>
      </c>
      <c r="I17" s="2">
        <v>-52</v>
      </c>
      <c r="J17" s="2">
        <f t="shared" si="1"/>
        <v>-193</v>
      </c>
      <c r="K17" s="2">
        <v>1856</v>
      </c>
      <c r="L17" s="2">
        <v>0</v>
      </c>
      <c r="M17" s="2">
        <v>353</v>
      </c>
      <c r="N17" s="2">
        <f t="shared" si="2"/>
        <v>2209</v>
      </c>
      <c r="O17" s="2">
        <v>3163</v>
      </c>
      <c r="P17" s="2">
        <v>87</v>
      </c>
      <c r="Q17" s="2">
        <v>95</v>
      </c>
      <c r="R17" s="2">
        <v>726</v>
      </c>
      <c r="S17" s="2">
        <f t="shared" si="3"/>
        <v>908</v>
      </c>
      <c r="T17" s="2">
        <v>463</v>
      </c>
      <c r="U17" s="2">
        <v>359</v>
      </c>
      <c r="V17" s="2">
        <f t="shared" si="4"/>
        <v>822</v>
      </c>
      <c r="W17" s="2">
        <v>284</v>
      </c>
      <c r="X17" s="2">
        <v>19742</v>
      </c>
      <c r="Y17">
        <v>5629.7623844174186</v>
      </c>
      <c r="Z17" s="2">
        <v>16538</v>
      </c>
      <c r="AA17" s="2">
        <v>385</v>
      </c>
      <c r="AB17" s="2">
        <f t="shared" si="5"/>
        <v>16923</v>
      </c>
      <c r="AC17" s="2">
        <v>35</v>
      </c>
      <c r="AD17" s="2">
        <v>0</v>
      </c>
      <c r="AE17" s="2">
        <v>0</v>
      </c>
      <c r="AF17" s="2">
        <v>0</v>
      </c>
      <c r="AG17" s="2">
        <f t="shared" si="6"/>
        <v>46170</v>
      </c>
      <c r="AH17" s="2">
        <f t="shared" si="7"/>
        <v>51799.762384417416</v>
      </c>
      <c r="AI17" s="2">
        <v>198909</v>
      </c>
      <c r="AJ17" s="2">
        <v>224111</v>
      </c>
      <c r="AK17" s="2">
        <v>3850</v>
      </c>
      <c r="AL17" s="2">
        <v>0</v>
      </c>
      <c r="AM17" s="2">
        <v>1119</v>
      </c>
      <c r="AN17" s="2">
        <v>0</v>
      </c>
      <c r="AO17" s="2">
        <v>0</v>
      </c>
      <c r="AP17" s="2">
        <v>890</v>
      </c>
      <c r="AQ17" s="2">
        <v>0</v>
      </c>
      <c r="AR17" s="2">
        <v>0</v>
      </c>
      <c r="AS17" s="2">
        <v>0</v>
      </c>
      <c r="AT17" s="2">
        <v>0</v>
      </c>
      <c r="AU17" s="2">
        <v>0</v>
      </c>
      <c r="AV17" s="2">
        <v>0</v>
      </c>
      <c r="AW17" s="2">
        <v>0</v>
      </c>
      <c r="AX17" s="2">
        <v>0</v>
      </c>
      <c r="AY17" s="2">
        <v>0</v>
      </c>
      <c r="AZ17" s="2">
        <v>0</v>
      </c>
      <c r="BA17" s="2">
        <f t="shared" si="8"/>
        <v>52029</v>
      </c>
      <c r="BB17" s="2">
        <f t="shared" si="9"/>
        <v>57658.762384417416</v>
      </c>
      <c r="BC17" s="2">
        <v>226605</v>
      </c>
      <c r="BD17" s="2">
        <v>251807</v>
      </c>
      <c r="BE17" s="2">
        <v>0</v>
      </c>
      <c r="BF17" s="2">
        <v>0</v>
      </c>
      <c r="BG17" s="2">
        <v>0</v>
      </c>
      <c r="BH17" s="2">
        <v>0</v>
      </c>
      <c r="BI17" s="2">
        <v>1178</v>
      </c>
      <c r="BJ17" s="2">
        <v>4711</v>
      </c>
      <c r="BK17" s="2">
        <v>-250</v>
      </c>
      <c r="BL17" s="2">
        <v>-1176</v>
      </c>
    </row>
    <row r="18" spans="1:64" x14ac:dyDescent="0.2">
      <c r="A18" s="1" t="s">
        <v>13</v>
      </c>
      <c r="B18" t="s">
        <v>459</v>
      </c>
      <c r="C18" t="s">
        <v>970</v>
      </c>
      <c r="D18" s="2">
        <v>-233</v>
      </c>
      <c r="E18" s="2">
        <v>-154</v>
      </c>
      <c r="F18" s="2">
        <f t="shared" si="0"/>
        <v>-387</v>
      </c>
      <c r="G18" s="2">
        <v>23</v>
      </c>
      <c r="H18" s="2">
        <v>467</v>
      </c>
      <c r="I18" s="2">
        <v>121</v>
      </c>
      <c r="J18" s="2">
        <f t="shared" si="1"/>
        <v>588</v>
      </c>
      <c r="K18" s="2">
        <v>-1357</v>
      </c>
      <c r="L18" s="2">
        <v>0</v>
      </c>
      <c r="M18" s="2">
        <v>123</v>
      </c>
      <c r="N18" s="2">
        <f t="shared" si="2"/>
        <v>-1234</v>
      </c>
      <c r="O18" s="2">
        <v>6629</v>
      </c>
      <c r="P18" s="2">
        <v>299</v>
      </c>
      <c r="Q18" s="2">
        <v>153</v>
      </c>
      <c r="R18" s="2">
        <v>261</v>
      </c>
      <c r="S18" s="2">
        <f t="shared" si="3"/>
        <v>713</v>
      </c>
      <c r="T18" s="2">
        <v>1785</v>
      </c>
      <c r="U18" s="2">
        <v>0</v>
      </c>
      <c r="V18" s="2">
        <f t="shared" si="4"/>
        <v>1785</v>
      </c>
      <c r="W18" s="2">
        <v>2578</v>
      </c>
      <c r="X18" s="2">
        <v>6010</v>
      </c>
      <c r="Y18">
        <v>13120.523113516636</v>
      </c>
      <c r="Z18" s="2">
        <v>27326</v>
      </c>
      <c r="AA18" s="2">
        <v>626</v>
      </c>
      <c r="AB18" s="2">
        <f t="shared" si="5"/>
        <v>27952</v>
      </c>
      <c r="AC18" s="2">
        <v>0</v>
      </c>
      <c r="AD18" s="2">
        <v>0</v>
      </c>
      <c r="AE18" s="2">
        <v>0</v>
      </c>
      <c r="AF18" s="2">
        <v>0</v>
      </c>
      <c r="AG18" s="2">
        <f t="shared" si="6"/>
        <v>44657</v>
      </c>
      <c r="AH18" s="2">
        <f t="shared" si="7"/>
        <v>57777.52311351664</v>
      </c>
      <c r="AI18" s="2">
        <v>339179</v>
      </c>
      <c r="AJ18" s="2">
        <v>501116</v>
      </c>
      <c r="AK18" s="2">
        <v>16656</v>
      </c>
      <c r="AL18" s="2">
        <v>0</v>
      </c>
      <c r="AM18" s="2">
        <v>6080</v>
      </c>
      <c r="AN18" s="2">
        <v>0</v>
      </c>
      <c r="AO18" s="2">
        <v>0</v>
      </c>
      <c r="AP18" s="2">
        <v>1498</v>
      </c>
      <c r="AQ18" s="2">
        <v>0</v>
      </c>
      <c r="AR18" s="2">
        <v>0</v>
      </c>
      <c r="AS18" s="2">
        <v>0</v>
      </c>
      <c r="AT18" s="2">
        <v>33</v>
      </c>
      <c r="AU18" s="2">
        <v>-191</v>
      </c>
      <c r="AV18" s="2">
        <v>0</v>
      </c>
      <c r="AW18" s="2">
        <v>-157</v>
      </c>
      <c r="AX18" s="2">
        <v>0</v>
      </c>
      <c r="AY18" s="2">
        <v>0</v>
      </c>
      <c r="AZ18" s="2">
        <v>0</v>
      </c>
      <c r="BA18" s="2">
        <f t="shared" si="8"/>
        <v>68576</v>
      </c>
      <c r="BB18" s="2">
        <f t="shared" si="9"/>
        <v>81696.52311351664</v>
      </c>
      <c r="BC18" s="2">
        <v>448976</v>
      </c>
      <c r="BD18" s="2">
        <v>610913</v>
      </c>
      <c r="BE18" s="2">
        <v>0</v>
      </c>
      <c r="BF18" s="2">
        <v>0</v>
      </c>
      <c r="BG18" s="2">
        <v>0</v>
      </c>
      <c r="BH18" s="2">
        <v>0</v>
      </c>
      <c r="BI18" s="2">
        <v>1622</v>
      </c>
      <c r="BJ18" s="2">
        <v>9394</v>
      </c>
      <c r="BK18" s="2">
        <v>-790</v>
      </c>
      <c r="BL18" s="2">
        <v>-3138</v>
      </c>
    </row>
    <row r="19" spans="1:64" x14ac:dyDescent="0.2">
      <c r="A19" s="1" t="s">
        <v>14</v>
      </c>
      <c r="B19" t="s">
        <v>460</v>
      </c>
      <c r="C19" t="s">
        <v>971</v>
      </c>
      <c r="D19" s="2">
        <v>51</v>
      </c>
      <c r="E19" s="2">
        <v>-293</v>
      </c>
      <c r="F19" s="2">
        <f t="shared" si="0"/>
        <v>-242</v>
      </c>
      <c r="G19" s="2">
        <v>42</v>
      </c>
      <c r="H19" s="2">
        <v>175</v>
      </c>
      <c r="I19" s="2">
        <v>147</v>
      </c>
      <c r="J19" s="2">
        <f t="shared" si="1"/>
        <v>322</v>
      </c>
      <c r="K19" s="2">
        <v>3480</v>
      </c>
      <c r="L19" s="2">
        <v>0</v>
      </c>
      <c r="M19" s="2">
        <v>312</v>
      </c>
      <c r="N19" s="2">
        <f t="shared" si="2"/>
        <v>3792</v>
      </c>
      <c r="O19" s="2">
        <v>-520</v>
      </c>
      <c r="P19" s="2">
        <v>780</v>
      </c>
      <c r="Q19" s="2">
        <v>40</v>
      </c>
      <c r="R19" s="2">
        <v>-1589</v>
      </c>
      <c r="S19" s="2">
        <f t="shared" si="3"/>
        <v>-769</v>
      </c>
      <c r="T19" s="2">
        <v>928</v>
      </c>
      <c r="U19" s="2">
        <v>1894</v>
      </c>
      <c r="V19" s="2">
        <f t="shared" si="4"/>
        <v>2822</v>
      </c>
      <c r="W19" s="2">
        <v>1551</v>
      </c>
      <c r="X19" s="2">
        <v>74913</v>
      </c>
      <c r="Y19">
        <v>21362.698283044374</v>
      </c>
      <c r="Z19" s="2">
        <v>49692</v>
      </c>
      <c r="AA19" s="2">
        <v>1859</v>
      </c>
      <c r="AB19" s="2">
        <f t="shared" si="5"/>
        <v>51551</v>
      </c>
      <c r="AC19" s="2">
        <v>281</v>
      </c>
      <c r="AD19" s="2">
        <v>0</v>
      </c>
      <c r="AE19" s="2">
        <v>0</v>
      </c>
      <c r="AF19" s="2">
        <v>0</v>
      </c>
      <c r="AG19" s="2">
        <f t="shared" si="6"/>
        <v>133743</v>
      </c>
      <c r="AH19" s="2">
        <f t="shared" si="7"/>
        <v>155105.69828304439</v>
      </c>
      <c r="AI19" s="2">
        <v>563633</v>
      </c>
      <c r="AJ19" s="2">
        <v>698713</v>
      </c>
      <c r="AK19" s="2">
        <v>0</v>
      </c>
      <c r="AL19" s="2">
        <v>0</v>
      </c>
      <c r="AM19" s="2">
        <v>0</v>
      </c>
      <c r="AN19" s="2">
        <v>0</v>
      </c>
      <c r="AO19" s="2">
        <v>0</v>
      </c>
      <c r="AP19" s="2">
        <v>0</v>
      </c>
      <c r="AQ19" s="2">
        <v>0</v>
      </c>
      <c r="AR19" s="2">
        <v>0</v>
      </c>
      <c r="AS19" s="2">
        <v>0</v>
      </c>
      <c r="AT19" s="2">
        <v>0</v>
      </c>
      <c r="AU19" s="2">
        <v>0</v>
      </c>
      <c r="AV19" s="2">
        <v>0</v>
      </c>
      <c r="AW19" s="2">
        <v>-44</v>
      </c>
      <c r="AX19" s="2">
        <v>0</v>
      </c>
      <c r="AY19" s="2">
        <v>0</v>
      </c>
      <c r="AZ19" s="2">
        <v>0</v>
      </c>
      <c r="BA19" s="2">
        <f t="shared" si="8"/>
        <v>133699</v>
      </c>
      <c r="BB19" s="2">
        <f t="shared" si="9"/>
        <v>155061.69828304439</v>
      </c>
      <c r="BC19" s="2">
        <v>697114</v>
      </c>
      <c r="BD19" s="2">
        <v>832194</v>
      </c>
      <c r="BE19" s="2">
        <v>0</v>
      </c>
      <c r="BF19" s="2">
        <v>0</v>
      </c>
      <c r="BG19" s="2">
        <v>0</v>
      </c>
      <c r="BH19" s="2">
        <v>0</v>
      </c>
      <c r="BI19" s="2">
        <v>30</v>
      </c>
      <c r="BJ19" s="2">
        <v>9990</v>
      </c>
      <c r="BK19" s="2">
        <v>-715</v>
      </c>
      <c r="BL19" s="2">
        <v>-1617</v>
      </c>
    </row>
    <row r="20" spans="1:64" x14ac:dyDescent="0.2">
      <c r="A20" s="1" t="s">
        <v>15</v>
      </c>
      <c r="B20" t="s">
        <v>461</v>
      </c>
      <c r="C20" t="s">
        <v>972</v>
      </c>
      <c r="D20" s="2">
        <v>-1</v>
      </c>
      <c r="E20" s="2">
        <v>801</v>
      </c>
      <c r="F20" s="2">
        <f t="shared" si="0"/>
        <v>800</v>
      </c>
      <c r="G20" s="2">
        <v>0</v>
      </c>
      <c r="H20" s="2">
        <v>79</v>
      </c>
      <c r="I20" s="2">
        <v>0</v>
      </c>
      <c r="J20" s="2">
        <f t="shared" si="1"/>
        <v>79</v>
      </c>
      <c r="K20" s="2">
        <v>50</v>
      </c>
      <c r="L20" s="2">
        <v>0</v>
      </c>
      <c r="M20" s="2">
        <v>300</v>
      </c>
      <c r="N20" s="2">
        <f t="shared" si="2"/>
        <v>350</v>
      </c>
      <c r="O20" s="2">
        <v>1685</v>
      </c>
      <c r="P20" s="2">
        <v>1</v>
      </c>
      <c r="Q20" s="2">
        <v>-78</v>
      </c>
      <c r="R20" s="2">
        <v>427</v>
      </c>
      <c r="S20" s="2">
        <f t="shared" si="3"/>
        <v>350</v>
      </c>
      <c r="T20" s="2">
        <v>0</v>
      </c>
      <c r="U20" s="2">
        <v>0</v>
      </c>
      <c r="V20" s="2">
        <f t="shared" si="4"/>
        <v>0</v>
      </c>
      <c r="W20" s="2">
        <v>745</v>
      </c>
      <c r="X20" s="2">
        <v>0</v>
      </c>
      <c r="Y20">
        <v>0</v>
      </c>
      <c r="Z20" s="2">
        <v>0</v>
      </c>
      <c r="AA20" s="2">
        <v>456</v>
      </c>
      <c r="AB20" s="2">
        <f t="shared" si="5"/>
        <v>456</v>
      </c>
      <c r="AC20" s="2">
        <v>440</v>
      </c>
      <c r="AD20" s="2">
        <v>0</v>
      </c>
      <c r="AE20" s="2">
        <v>0</v>
      </c>
      <c r="AF20" s="2">
        <v>29</v>
      </c>
      <c r="AG20" s="2">
        <f t="shared" si="6"/>
        <v>4934</v>
      </c>
      <c r="AH20" s="2">
        <f t="shared" si="7"/>
        <v>4934</v>
      </c>
      <c r="AI20" s="2">
        <v>19730</v>
      </c>
      <c r="AJ20" s="2">
        <v>19730</v>
      </c>
      <c r="AK20" s="2">
        <v>10389</v>
      </c>
      <c r="AL20" s="2">
        <v>0</v>
      </c>
      <c r="AM20" s="2">
        <v>0</v>
      </c>
      <c r="AN20" s="2">
        <v>0</v>
      </c>
      <c r="AO20" s="2">
        <v>0</v>
      </c>
      <c r="AP20" s="2">
        <v>1103</v>
      </c>
      <c r="AQ20" s="2">
        <v>0</v>
      </c>
      <c r="AR20" s="2">
        <v>0</v>
      </c>
      <c r="AS20" s="2">
        <v>0</v>
      </c>
      <c r="AT20" s="2">
        <v>0</v>
      </c>
      <c r="AU20" s="2">
        <v>-148</v>
      </c>
      <c r="AV20" s="2">
        <v>0</v>
      </c>
      <c r="AW20" s="2">
        <v>0</v>
      </c>
      <c r="AX20" s="2">
        <v>0</v>
      </c>
      <c r="AY20" s="2">
        <v>0</v>
      </c>
      <c r="AZ20" s="2">
        <v>0</v>
      </c>
      <c r="BA20" s="2">
        <f t="shared" si="8"/>
        <v>16278</v>
      </c>
      <c r="BB20" s="2">
        <f t="shared" si="9"/>
        <v>16278</v>
      </c>
      <c r="BC20" s="2">
        <v>65564</v>
      </c>
      <c r="BD20" s="2">
        <v>65564</v>
      </c>
      <c r="BE20" s="2">
        <v>0</v>
      </c>
      <c r="BF20" s="2">
        <v>0</v>
      </c>
      <c r="BG20" s="2">
        <v>0</v>
      </c>
      <c r="BH20" s="2">
        <v>0</v>
      </c>
      <c r="BI20" s="2">
        <v>96</v>
      </c>
      <c r="BJ20" s="2">
        <v>2191</v>
      </c>
      <c r="BK20" s="2">
        <v>-417</v>
      </c>
      <c r="BL20" s="2">
        <v>-2024</v>
      </c>
    </row>
    <row r="21" spans="1:64" x14ac:dyDescent="0.2">
      <c r="A21" s="1" t="s">
        <v>16</v>
      </c>
      <c r="B21" t="s">
        <v>462</v>
      </c>
      <c r="C21" t="s">
        <v>972</v>
      </c>
      <c r="D21" s="2">
        <v>20</v>
      </c>
      <c r="E21" s="2">
        <v>953</v>
      </c>
      <c r="F21" s="2">
        <f t="shared" si="0"/>
        <v>973</v>
      </c>
      <c r="G21" s="2">
        <v>3</v>
      </c>
      <c r="H21" s="2">
        <v>-24</v>
      </c>
      <c r="I21" s="2">
        <v>0</v>
      </c>
      <c r="J21" s="2">
        <f t="shared" si="1"/>
        <v>-24</v>
      </c>
      <c r="K21" s="2">
        <v>-201</v>
      </c>
      <c r="L21" s="2">
        <v>0</v>
      </c>
      <c r="M21" s="2">
        <v>39</v>
      </c>
      <c r="N21" s="2">
        <f t="shared" si="2"/>
        <v>-162</v>
      </c>
      <c r="O21" s="2">
        <v>1482</v>
      </c>
      <c r="P21" s="2">
        <v>0</v>
      </c>
      <c r="Q21" s="2">
        <v>408</v>
      </c>
      <c r="R21" s="2">
        <v>415</v>
      </c>
      <c r="S21" s="2">
        <f t="shared" si="3"/>
        <v>823</v>
      </c>
      <c r="T21" s="2">
        <v>0</v>
      </c>
      <c r="U21" s="2">
        <v>0</v>
      </c>
      <c r="V21" s="2">
        <f t="shared" si="4"/>
        <v>0</v>
      </c>
      <c r="W21" s="2">
        <v>141</v>
      </c>
      <c r="X21" s="2">
        <v>0</v>
      </c>
      <c r="Y21">
        <v>0</v>
      </c>
      <c r="Z21" s="2">
        <v>0</v>
      </c>
      <c r="AA21" s="2">
        <v>146</v>
      </c>
      <c r="AB21" s="2">
        <f t="shared" si="5"/>
        <v>146</v>
      </c>
      <c r="AC21" s="2">
        <v>15</v>
      </c>
      <c r="AD21" s="2">
        <v>0</v>
      </c>
      <c r="AE21" s="2">
        <v>0</v>
      </c>
      <c r="AF21" s="2">
        <v>0</v>
      </c>
      <c r="AG21" s="2">
        <f t="shared" si="6"/>
        <v>3397</v>
      </c>
      <c r="AH21" s="2">
        <f t="shared" si="7"/>
        <v>3397</v>
      </c>
      <c r="AI21" s="2">
        <v>9570</v>
      </c>
      <c r="AJ21" s="2">
        <v>9570</v>
      </c>
      <c r="AK21" s="2">
        <v>4870</v>
      </c>
      <c r="AL21" s="2">
        <v>0</v>
      </c>
      <c r="AM21" s="2">
        <v>0</v>
      </c>
      <c r="AN21" s="2">
        <v>0</v>
      </c>
      <c r="AO21" s="2">
        <v>0</v>
      </c>
      <c r="AP21" s="2">
        <v>1290</v>
      </c>
      <c r="AQ21" s="2">
        <v>0</v>
      </c>
      <c r="AR21" s="2">
        <v>0</v>
      </c>
      <c r="AS21" s="2">
        <v>0</v>
      </c>
      <c r="AT21" s="2">
        <v>0</v>
      </c>
      <c r="AU21" s="2">
        <v>29</v>
      </c>
      <c r="AV21" s="2">
        <v>0</v>
      </c>
      <c r="AW21" s="2">
        <v>0</v>
      </c>
      <c r="AX21" s="2">
        <v>0</v>
      </c>
      <c r="AY21" s="2">
        <v>0</v>
      </c>
      <c r="AZ21" s="2">
        <v>0</v>
      </c>
      <c r="BA21" s="2">
        <f t="shared" si="8"/>
        <v>9586</v>
      </c>
      <c r="BB21" s="2">
        <f t="shared" si="9"/>
        <v>9586</v>
      </c>
      <c r="BC21" s="2">
        <v>32050</v>
      </c>
      <c r="BD21" s="2">
        <v>32050</v>
      </c>
      <c r="BE21" s="2">
        <v>0</v>
      </c>
      <c r="BF21" s="2">
        <v>0</v>
      </c>
      <c r="BG21" s="2">
        <v>0</v>
      </c>
      <c r="BH21" s="2">
        <v>0</v>
      </c>
      <c r="BI21" s="2">
        <v>0</v>
      </c>
      <c r="BJ21" s="2">
        <v>70</v>
      </c>
      <c r="BK21" s="2">
        <v>-7</v>
      </c>
      <c r="BL21" s="2">
        <v>-110</v>
      </c>
    </row>
    <row r="22" spans="1:64" x14ac:dyDescent="0.2">
      <c r="A22" s="1" t="s">
        <v>17</v>
      </c>
      <c r="B22" t="s">
        <v>463</v>
      </c>
      <c r="C22" t="s">
        <v>972</v>
      </c>
      <c r="D22" s="2">
        <v>59</v>
      </c>
      <c r="E22" s="2">
        <v>834</v>
      </c>
      <c r="F22" s="2">
        <f t="shared" si="0"/>
        <v>893</v>
      </c>
      <c r="G22" s="2">
        <v>17</v>
      </c>
      <c r="H22" s="2">
        <v>124</v>
      </c>
      <c r="I22" s="2">
        <v>0</v>
      </c>
      <c r="J22" s="2">
        <f t="shared" si="1"/>
        <v>124</v>
      </c>
      <c r="K22" s="2">
        <v>-100</v>
      </c>
      <c r="L22" s="2">
        <v>0</v>
      </c>
      <c r="M22" s="2">
        <v>262</v>
      </c>
      <c r="N22" s="2">
        <f t="shared" si="2"/>
        <v>162</v>
      </c>
      <c r="O22" s="2">
        <v>146</v>
      </c>
      <c r="P22" s="2">
        <v>0</v>
      </c>
      <c r="Q22" s="2">
        <v>-402</v>
      </c>
      <c r="R22" s="2">
        <v>238</v>
      </c>
      <c r="S22" s="2">
        <f t="shared" si="3"/>
        <v>-164</v>
      </c>
      <c r="T22" s="2">
        <v>0</v>
      </c>
      <c r="U22" s="2">
        <v>0</v>
      </c>
      <c r="V22" s="2">
        <f t="shared" si="4"/>
        <v>0</v>
      </c>
      <c r="W22" s="2">
        <v>23</v>
      </c>
      <c r="X22" s="2">
        <v>0</v>
      </c>
      <c r="Y22">
        <v>0</v>
      </c>
      <c r="Z22" s="2">
        <v>0</v>
      </c>
      <c r="AA22" s="2">
        <v>99</v>
      </c>
      <c r="AB22" s="2">
        <f t="shared" si="5"/>
        <v>99</v>
      </c>
      <c r="AC22" s="2">
        <v>21</v>
      </c>
      <c r="AD22" s="2">
        <v>0</v>
      </c>
      <c r="AE22" s="2">
        <v>0</v>
      </c>
      <c r="AF22" s="2">
        <v>1</v>
      </c>
      <c r="AG22" s="2">
        <f t="shared" si="6"/>
        <v>1322</v>
      </c>
      <c r="AH22" s="2">
        <f t="shared" si="7"/>
        <v>1322</v>
      </c>
      <c r="AI22" s="2">
        <v>8392</v>
      </c>
      <c r="AJ22" s="2">
        <v>8392</v>
      </c>
      <c r="AK22" s="2">
        <v>3890</v>
      </c>
      <c r="AL22" s="2">
        <v>0</v>
      </c>
      <c r="AM22" s="2">
        <v>0</v>
      </c>
      <c r="AN22" s="2">
        <v>0</v>
      </c>
      <c r="AO22" s="2">
        <v>0</v>
      </c>
      <c r="AP22" s="2">
        <v>953</v>
      </c>
      <c r="AQ22" s="2">
        <v>0</v>
      </c>
      <c r="AR22" s="2">
        <v>0</v>
      </c>
      <c r="AS22" s="2">
        <v>0</v>
      </c>
      <c r="AT22" s="2">
        <v>0</v>
      </c>
      <c r="AU22" s="2">
        <v>0</v>
      </c>
      <c r="AV22" s="2">
        <v>0</v>
      </c>
      <c r="AW22" s="2">
        <v>0</v>
      </c>
      <c r="AX22" s="2">
        <v>0</v>
      </c>
      <c r="AY22" s="2">
        <v>0</v>
      </c>
      <c r="AZ22" s="2">
        <v>0</v>
      </c>
      <c r="BA22" s="2">
        <f t="shared" si="8"/>
        <v>6165</v>
      </c>
      <c r="BB22" s="2">
        <f t="shared" si="9"/>
        <v>6165</v>
      </c>
      <c r="BC22" s="2">
        <v>25299</v>
      </c>
      <c r="BD22" s="2">
        <v>25299</v>
      </c>
      <c r="BE22" s="2">
        <v>0</v>
      </c>
      <c r="BF22" s="2">
        <v>0</v>
      </c>
      <c r="BG22" s="2">
        <v>0</v>
      </c>
      <c r="BH22" s="2">
        <v>0</v>
      </c>
      <c r="BI22" s="2">
        <v>65</v>
      </c>
      <c r="BJ22" s="2">
        <v>244</v>
      </c>
      <c r="BK22" s="2">
        <v>-50</v>
      </c>
      <c r="BL22" s="2">
        <v>-508</v>
      </c>
    </row>
    <row r="23" spans="1:64" x14ac:dyDescent="0.2">
      <c r="A23" s="1" t="s">
        <v>18</v>
      </c>
      <c r="B23" t="s">
        <v>464</v>
      </c>
      <c r="C23" t="s">
        <v>972</v>
      </c>
      <c r="D23" s="2">
        <v>10</v>
      </c>
      <c r="E23" s="2">
        <v>750</v>
      </c>
      <c r="F23" s="2">
        <f t="shared" si="0"/>
        <v>760</v>
      </c>
      <c r="G23" s="2">
        <v>10</v>
      </c>
      <c r="H23" s="2">
        <v>0</v>
      </c>
      <c r="I23" s="2">
        <v>0</v>
      </c>
      <c r="J23" s="2">
        <f t="shared" si="1"/>
        <v>0</v>
      </c>
      <c r="K23" s="2">
        <v>-157</v>
      </c>
      <c r="L23" s="2">
        <v>0</v>
      </c>
      <c r="M23" s="2">
        <v>340</v>
      </c>
      <c r="N23" s="2">
        <f t="shared" si="2"/>
        <v>183</v>
      </c>
      <c r="O23" s="2">
        <v>1348</v>
      </c>
      <c r="P23" s="2">
        <v>0</v>
      </c>
      <c r="Q23" s="2">
        <v>113</v>
      </c>
      <c r="R23" s="2">
        <v>649</v>
      </c>
      <c r="S23" s="2">
        <f t="shared" si="3"/>
        <v>762</v>
      </c>
      <c r="T23" s="2">
        <v>0</v>
      </c>
      <c r="U23" s="2">
        <v>0</v>
      </c>
      <c r="V23" s="2">
        <f t="shared" si="4"/>
        <v>0</v>
      </c>
      <c r="W23" s="2">
        <v>930</v>
      </c>
      <c r="X23" s="2">
        <v>0</v>
      </c>
      <c r="Y23">
        <v>0</v>
      </c>
      <c r="Z23" s="2">
        <v>0</v>
      </c>
      <c r="AA23" s="2">
        <v>0</v>
      </c>
      <c r="AB23" s="2">
        <f t="shared" si="5"/>
        <v>0</v>
      </c>
      <c r="AC23" s="2">
        <v>0</v>
      </c>
      <c r="AD23" s="2">
        <v>0</v>
      </c>
      <c r="AE23" s="2">
        <v>0</v>
      </c>
      <c r="AF23" s="2">
        <v>136</v>
      </c>
      <c r="AG23" s="2">
        <f t="shared" si="6"/>
        <v>4129</v>
      </c>
      <c r="AH23" s="2">
        <f t="shared" si="7"/>
        <v>4129</v>
      </c>
      <c r="AI23" s="2">
        <v>16500</v>
      </c>
      <c r="AJ23" s="2">
        <v>16500</v>
      </c>
      <c r="AK23" s="2">
        <v>12131</v>
      </c>
      <c r="AL23" s="2">
        <v>0</v>
      </c>
      <c r="AM23" s="2">
        <v>0</v>
      </c>
      <c r="AN23" s="2">
        <v>0</v>
      </c>
      <c r="AO23" s="2">
        <v>0</v>
      </c>
      <c r="AP23" s="2">
        <v>564</v>
      </c>
      <c r="AQ23" s="2">
        <v>0</v>
      </c>
      <c r="AR23" s="2">
        <v>0</v>
      </c>
      <c r="AS23" s="2">
        <v>0</v>
      </c>
      <c r="AT23" s="2">
        <v>37</v>
      </c>
      <c r="AU23" s="2">
        <v>-940</v>
      </c>
      <c r="AV23" s="2">
        <v>0</v>
      </c>
      <c r="AW23" s="2">
        <v>0</v>
      </c>
      <c r="AX23" s="2">
        <v>0</v>
      </c>
      <c r="AY23" s="2">
        <v>0</v>
      </c>
      <c r="AZ23" s="2">
        <v>0</v>
      </c>
      <c r="BA23" s="2">
        <f t="shared" si="8"/>
        <v>15921</v>
      </c>
      <c r="BB23" s="2">
        <f t="shared" si="9"/>
        <v>15921</v>
      </c>
      <c r="BC23" s="2">
        <v>63700</v>
      </c>
      <c r="BD23" s="2">
        <v>63700</v>
      </c>
      <c r="BE23" s="2">
        <v>0</v>
      </c>
      <c r="BF23" s="2">
        <v>0</v>
      </c>
      <c r="BG23" s="2">
        <v>0</v>
      </c>
      <c r="BH23" s="2">
        <v>0</v>
      </c>
      <c r="BI23" s="2">
        <v>0</v>
      </c>
      <c r="BJ23" s="2">
        <v>0</v>
      </c>
      <c r="BK23" s="2">
        <v>0</v>
      </c>
      <c r="BL23" s="2">
        <v>0</v>
      </c>
    </row>
    <row r="24" spans="1:64" x14ac:dyDescent="0.2">
      <c r="A24" s="1" t="s">
        <v>19</v>
      </c>
      <c r="B24" t="s">
        <v>465</v>
      </c>
      <c r="C24" t="s">
        <v>970</v>
      </c>
      <c r="D24" s="2">
        <v>-281</v>
      </c>
      <c r="E24" s="2">
        <v>1258</v>
      </c>
      <c r="F24" s="2">
        <f t="shared" si="0"/>
        <v>977</v>
      </c>
      <c r="G24" s="2">
        <v>57</v>
      </c>
      <c r="H24" s="2">
        <v>232</v>
      </c>
      <c r="I24" s="2">
        <v>117</v>
      </c>
      <c r="J24" s="2">
        <f t="shared" si="1"/>
        <v>349</v>
      </c>
      <c r="K24" s="2">
        <v>1620</v>
      </c>
      <c r="L24" s="2">
        <v>0</v>
      </c>
      <c r="M24" s="2">
        <v>732</v>
      </c>
      <c r="N24" s="2">
        <f t="shared" si="2"/>
        <v>2352</v>
      </c>
      <c r="O24" s="2">
        <v>2734</v>
      </c>
      <c r="P24" s="2">
        <v>222</v>
      </c>
      <c r="Q24" s="2">
        <v>306</v>
      </c>
      <c r="R24" s="2">
        <v>531</v>
      </c>
      <c r="S24" s="2">
        <f t="shared" si="3"/>
        <v>1059</v>
      </c>
      <c r="T24" s="2">
        <v>678</v>
      </c>
      <c r="U24" s="2">
        <v>1742</v>
      </c>
      <c r="V24" s="2">
        <f t="shared" si="4"/>
        <v>2420</v>
      </c>
      <c r="W24" s="2">
        <v>1172</v>
      </c>
      <c r="X24" s="2">
        <v>22322</v>
      </c>
      <c r="Y24">
        <v>6365.49265246508</v>
      </c>
      <c r="Z24" s="2">
        <v>17393</v>
      </c>
      <c r="AA24" s="2">
        <v>738</v>
      </c>
      <c r="AB24" s="2">
        <f t="shared" si="5"/>
        <v>18131</v>
      </c>
      <c r="AC24" s="2">
        <v>345</v>
      </c>
      <c r="AD24" s="2">
        <v>0</v>
      </c>
      <c r="AE24" s="2">
        <v>0</v>
      </c>
      <c r="AF24" s="2">
        <v>0</v>
      </c>
      <c r="AG24" s="2">
        <f t="shared" si="6"/>
        <v>51918</v>
      </c>
      <c r="AH24" s="2">
        <f t="shared" si="7"/>
        <v>58283.49265246508</v>
      </c>
      <c r="AI24" s="2">
        <v>266427</v>
      </c>
      <c r="AJ24" s="2">
        <v>303333</v>
      </c>
      <c r="AK24" s="2">
        <v>17052</v>
      </c>
      <c r="AL24" s="2">
        <v>105</v>
      </c>
      <c r="AM24" s="2">
        <v>0</v>
      </c>
      <c r="AN24" s="2">
        <v>0</v>
      </c>
      <c r="AO24" s="2">
        <v>0</v>
      </c>
      <c r="AP24" s="2">
        <v>132</v>
      </c>
      <c r="AQ24" s="2">
        <v>0</v>
      </c>
      <c r="AR24" s="2">
        <v>0</v>
      </c>
      <c r="AS24" s="2">
        <v>0</v>
      </c>
      <c r="AT24" s="2">
        <v>0</v>
      </c>
      <c r="AU24" s="2">
        <v>-301</v>
      </c>
      <c r="AV24" s="2">
        <v>0</v>
      </c>
      <c r="AW24" s="2">
        <v>223</v>
      </c>
      <c r="AX24" s="2">
        <v>0</v>
      </c>
      <c r="AY24" s="2">
        <v>0</v>
      </c>
      <c r="AZ24" s="2">
        <v>0</v>
      </c>
      <c r="BA24" s="2">
        <f t="shared" si="8"/>
        <v>69129</v>
      </c>
      <c r="BB24" s="2">
        <f t="shared" si="9"/>
        <v>75494.49265246508</v>
      </c>
      <c r="BC24" s="2">
        <v>341864</v>
      </c>
      <c r="BD24" s="2">
        <v>378770</v>
      </c>
      <c r="BE24" s="2">
        <v>-121</v>
      </c>
      <c r="BF24" s="2">
        <v>0</v>
      </c>
      <c r="BG24" s="2">
        <v>-501</v>
      </c>
      <c r="BH24" s="2">
        <v>0</v>
      </c>
      <c r="BI24" s="2">
        <v>3476</v>
      </c>
      <c r="BJ24" s="2">
        <v>12723</v>
      </c>
      <c r="BK24" s="2">
        <v>-5</v>
      </c>
      <c r="BL24" s="2">
        <v>-19</v>
      </c>
    </row>
    <row r="25" spans="1:64" x14ac:dyDescent="0.2">
      <c r="A25" s="1" t="s">
        <v>20</v>
      </c>
      <c r="B25" t="s">
        <v>466</v>
      </c>
      <c r="C25" t="s">
        <v>971</v>
      </c>
      <c r="D25" s="2">
        <v>258</v>
      </c>
      <c r="E25" s="2">
        <v>773</v>
      </c>
      <c r="F25" s="2">
        <f t="shared" si="0"/>
        <v>1031</v>
      </c>
      <c r="G25" s="2">
        <v>55</v>
      </c>
      <c r="H25" s="2">
        <v>0</v>
      </c>
      <c r="I25" s="2">
        <v>335</v>
      </c>
      <c r="J25" s="2">
        <f t="shared" si="1"/>
        <v>335</v>
      </c>
      <c r="K25" s="2">
        <v>5245</v>
      </c>
      <c r="L25" s="2">
        <v>0</v>
      </c>
      <c r="M25" s="2">
        <v>-216</v>
      </c>
      <c r="N25" s="2">
        <f t="shared" si="2"/>
        <v>5029</v>
      </c>
      <c r="O25" s="2">
        <v>8691</v>
      </c>
      <c r="P25" s="2">
        <v>2420</v>
      </c>
      <c r="Q25" s="2">
        <v>50</v>
      </c>
      <c r="R25" s="2">
        <v>776</v>
      </c>
      <c r="S25" s="2">
        <f t="shared" si="3"/>
        <v>3246</v>
      </c>
      <c r="T25" s="2">
        <v>1739</v>
      </c>
      <c r="U25" s="2">
        <v>4943</v>
      </c>
      <c r="V25" s="2">
        <f t="shared" si="4"/>
        <v>6682</v>
      </c>
      <c r="W25" s="2">
        <v>1784</v>
      </c>
      <c r="X25" s="2">
        <v>52600</v>
      </c>
      <c r="Y25">
        <v>14999.772131514346</v>
      </c>
      <c r="Z25" s="2">
        <v>61281</v>
      </c>
      <c r="AA25" s="2">
        <v>0</v>
      </c>
      <c r="AB25" s="2">
        <f t="shared" si="5"/>
        <v>61281</v>
      </c>
      <c r="AC25" s="2">
        <v>0</v>
      </c>
      <c r="AD25" s="2">
        <v>0</v>
      </c>
      <c r="AE25" s="2">
        <v>0</v>
      </c>
      <c r="AF25" s="2">
        <v>0</v>
      </c>
      <c r="AG25" s="2">
        <f t="shared" si="6"/>
        <v>140734</v>
      </c>
      <c r="AH25" s="2">
        <f t="shared" si="7"/>
        <v>155733.77213151436</v>
      </c>
      <c r="AI25" s="2">
        <v>563351</v>
      </c>
      <c r="AJ25" s="2">
        <v>635317</v>
      </c>
      <c r="AK25" s="2">
        <v>0</v>
      </c>
      <c r="AL25" s="2">
        <v>0</v>
      </c>
      <c r="AM25" s="2">
        <v>0</v>
      </c>
      <c r="AN25" s="2">
        <v>0</v>
      </c>
      <c r="AO25" s="2">
        <v>0</v>
      </c>
      <c r="AP25" s="2">
        <v>0</v>
      </c>
      <c r="AQ25" s="2">
        <v>0</v>
      </c>
      <c r="AR25" s="2">
        <v>0</v>
      </c>
      <c r="AS25" s="2">
        <v>0</v>
      </c>
      <c r="AT25" s="2">
        <v>0</v>
      </c>
      <c r="AU25" s="2">
        <v>-482</v>
      </c>
      <c r="AV25" s="2">
        <v>0</v>
      </c>
      <c r="AW25" s="2">
        <v>-120</v>
      </c>
      <c r="AX25" s="2">
        <v>0</v>
      </c>
      <c r="AY25" s="2">
        <v>0</v>
      </c>
      <c r="AZ25" s="2">
        <v>0</v>
      </c>
      <c r="BA25" s="2">
        <f t="shared" si="8"/>
        <v>140132</v>
      </c>
      <c r="BB25" s="2">
        <f t="shared" si="9"/>
        <v>155131.77213151436</v>
      </c>
      <c r="BC25" s="2">
        <v>560946</v>
      </c>
      <c r="BD25" s="2">
        <v>632912</v>
      </c>
      <c r="BE25" s="2">
        <v>0</v>
      </c>
      <c r="BF25" s="2">
        <v>0</v>
      </c>
      <c r="BG25" s="2">
        <v>0</v>
      </c>
      <c r="BH25" s="2">
        <v>0</v>
      </c>
      <c r="BI25" s="2">
        <v>4037</v>
      </c>
      <c r="BJ25" s="2">
        <v>16148</v>
      </c>
      <c r="BK25" s="2">
        <v>0</v>
      </c>
      <c r="BL25" s="2">
        <v>0</v>
      </c>
    </row>
    <row r="26" spans="1:64" x14ac:dyDescent="0.2">
      <c r="A26" s="1" t="s">
        <v>21</v>
      </c>
      <c r="B26" t="s">
        <v>467</v>
      </c>
      <c r="C26" t="s">
        <v>972</v>
      </c>
      <c r="D26" s="2">
        <v>-199</v>
      </c>
      <c r="E26" s="2">
        <v>1176</v>
      </c>
      <c r="F26" s="2">
        <f t="shared" si="0"/>
        <v>977</v>
      </c>
      <c r="G26" s="2">
        <v>0</v>
      </c>
      <c r="H26" s="2">
        <v>-300</v>
      </c>
      <c r="I26" s="2">
        <v>0</v>
      </c>
      <c r="J26" s="2">
        <f t="shared" si="1"/>
        <v>-300</v>
      </c>
      <c r="K26" s="2">
        <v>-1300</v>
      </c>
      <c r="L26" s="2">
        <v>0</v>
      </c>
      <c r="M26" s="2">
        <v>225</v>
      </c>
      <c r="N26" s="2">
        <f t="shared" si="2"/>
        <v>-1075</v>
      </c>
      <c r="O26" s="2">
        <v>1759</v>
      </c>
      <c r="P26" s="2">
        <v>0</v>
      </c>
      <c r="Q26" s="2">
        <v>525</v>
      </c>
      <c r="R26" s="2">
        <v>1333</v>
      </c>
      <c r="S26" s="2">
        <f t="shared" si="3"/>
        <v>1858</v>
      </c>
      <c r="T26" s="2">
        <v>0</v>
      </c>
      <c r="U26" s="2">
        <v>0</v>
      </c>
      <c r="V26" s="2">
        <f t="shared" si="4"/>
        <v>0</v>
      </c>
      <c r="W26" s="2">
        <v>1598</v>
      </c>
      <c r="X26" s="2">
        <v>0</v>
      </c>
      <c r="Y26">
        <v>0</v>
      </c>
      <c r="Z26" s="2">
        <v>0</v>
      </c>
      <c r="AA26" s="2">
        <v>418</v>
      </c>
      <c r="AB26" s="2">
        <f t="shared" si="5"/>
        <v>418</v>
      </c>
      <c r="AC26" s="2">
        <v>190</v>
      </c>
      <c r="AD26" s="2">
        <v>0</v>
      </c>
      <c r="AE26" s="2">
        <v>0</v>
      </c>
      <c r="AF26" s="2">
        <v>0</v>
      </c>
      <c r="AG26" s="2">
        <f t="shared" si="6"/>
        <v>5425</v>
      </c>
      <c r="AH26" s="2">
        <f t="shared" si="7"/>
        <v>5425</v>
      </c>
      <c r="AI26" s="2">
        <v>19731</v>
      </c>
      <c r="AJ26" s="2">
        <v>19731</v>
      </c>
      <c r="AK26" s="2">
        <v>5685</v>
      </c>
      <c r="AL26" s="2">
        <v>68</v>
      </c>
      <c r="AM26" s="2">
        <v>4379</v>
      </c>
      <c r="AN26" s="2">
        <v>0</v>
      </c>
      <c r="AO26" s="2">
        <v>88</v>
      </c>
      <c r="AP26" s="2">
        <v>0</v>
      </c>
      <c r="AQ26" s="2">
        <v>0</v>
      </c>
      <c r="AR26" s="2">
        <v>0</v>
      </c>
      <c r="AS26" s="2">
        <v>0</v>
      </c>
      <c r="AT26" s="2">
        <v>0</v>
      </c>
      <c r="AU26" s="2">
        <v>-1065</v>
      </c>
      <c r="AV26" s="2">
        <v>0</v>
      </c>
      <c r="AW26" s="2">
        <v>0</v>
      </c>
      <c r="AX26" s="2">
        <v>0</v>
      </c>
      <c r="AY26" s="2">
        <v>0</v>
      </c>
      <c r="AZ26" s="2">
        <v>0</v>
      </c>
      <c r="BA26" s="2">
        <f t="shared" si="8"/>
        <v>14580</v>
      </c>
      <c r="BB26" s="2">
        <f t="shared" si="9"/>
        <v>14580</v>
      </c>
      <c r="BC26" s="2">
        <v>53847</v>
      </c>
      <c r="BD26" s="2">
        <v>53847</v>
      </c>
      <c r="BE26" s="2">
        <v>0</v>
      </c>
      <c r="BF26" s="2">
        <v>0</v>
      </c>
      <c r="BG26" s="2">
        <v>0</v>
      </c>
      <c r="BH26" s="2">
        <v>0</v>
      </c>
      <c r="BI26" s="2">
        <v>1874</v>
      </c>
      <c r="BJ26" s="2">
        <v>7496</v>
      </c>
      <c r="BK26" s="2">
        <v>-329</v>
      </c>
      <c r="BL26" s="2">
        <v>-1187</v>
      </c>
    </row>
    <row r="27" spans="1:64" x14ac:dyDescent="0.2">
      <c r="A27" s="1" t="s">
        <v>22</v>
      </c>
      <c r="B27" t="s">
        <v>468</v>
      </c>
      <c r="C27" t="s">
        <v>972</v>
      </c>
      <c r="D27" s="2">
        <v>32</v>
      </c>
      <c r="E27" s="2">
        <v>571</v>
      </c>
      <c r="F27" s="2">
        <f t="shared" si="0"/>
        <v>603</v>
      </c>
      <c r="G27" s="2">
        <v>14</v>
      </c>
      <c r="H27" s="2">
        <v>-2</v>
      </c>
      <c r="I27" s="2">
        <v>0</v>
      </c>
      <c r="J27" s="2">
        <f t="shared" si="1"/>
        <v>-2</v>
      </c>
      <c r="K27" s="2">
        <v>109</v>
      </c>
      <c r="L27" s="2">
        <v>0</v>
      </c>
      <c r="M27" s="2">
        <v>474</v>
      </c>
      <c r="N27" s="2">
        <f t="shared" si="2"/>
        <v>583</v>
      </c>
      <c r="O27" s="2">
        <v>876</v>
      </c>
      <c r="P27" s="2">
        <v>0</v>
      </c>
      <c r="Q27" s="2">
        <v>94</v>
      </c>
      <c r="R27" s="2">
        <v>52</v>
      </c>
      <c r="S27" s="2">
        <f t="shared" si="3"/>
        <v>146</v>
      </c>
      <c r="T27" s="2">
        <v>0</v>
      </c>
      <c r="U27" s="2">
        <v>0</v>
      </c>
      <c r="V27" s="2">
        <f t="shared" si="4"/>
        <v>0</v>
      </c>
      <c r="W27" s="2">
        <v>219</v>
      </c>
      <c r="X27" s="2">
        <v>0</v>
      </c>
      <c r="Y27">
        <v>0</v>
      </c>
      <c r="Z27" s="2">
        <v>0</v>
      </c>
      <c r="AA27" s="2">
        <v>-75</v>
      </c>
      <c r="AB27" s="2">
        <f t="shared" si="5"/>
        <v>-75</v>
      </c>
      <c r="AC27" s="2">
        <v>0</v>
      </c>
      <c r="AD27" s="2">
        <v>0</v>
      </c>
      <c r="AE27" s="2">
        <v>0</v>
      </c>
      <c r="AF27" s="2">
        <v>0</v>
      </c>
      <c r="AG27" s="2">
        <f t="shared" si="6"/>
        <v>2364</v>
      </c>
      <c r="AH27" s="2">
        <f t="shared" si="7"/>
        <v>2364</v>
      </c>
      <c r="AI27" s="2">
        <v>11320</v>
      </c>
      <c r="AJ27" s="2">
        <v>11320</v>
      </c>
      <c r="AK27" s="2">
        <v>4714</v>
      </c>
      <c r="AL27" s="2">
        <v>0</v>
      </c>
      <c r="AM27" s="2">
        <v>0</v>
      </c>
      <c r="AN27" s="2">
        <v>0</v>
      </c>
      <c r="AO27" s="2">
        <v>0</v>
      </c>
      <c r="AP27" s="2">
        <v>805</v>
      </c>
      <c r="AQ27" s="2">
        <v>0</v>
      </c>
      <c r="AR27" s="2">
        <v>0</v>
      </c>
      <c r="AS27" s="2">
        <v>0</v>
      </c>
      <c r="AT27" s="2">
        <v>0</v>
      </c>
      <c r="AU27" s="2">
        <v>0</v>
      </c>
      <c r="AV27" s="2">
        <v>0</v>
      </c>
      <c r="AW27" s="2">
        <v>0</v>
      </c>
      <c r="AX27" s="2">
        <v>0</v>
      </c>
      <c r="AY27" s="2">
        <v>-11</v>
      </c>
      <c r="AZ27" s="2">
        <v>0</v>
      </c>
      <c r="BA27" s="2">
        <f t="shared" si="8"/>
        <v>7872</v>
      </c>
      <c r="BB27" s="2">
        <f t="shared" si="9"/>
        <v>7872</v>
      </c>
      <c r="BC27" s="2">
        <v>33571</v>
      </c>
      <c r="BD27" s="2">
        <v>33571</v>
      </c>
      <c r="BE27" s="2">
        <v>0</v>
      </c>
      <c r="BF27" s="2">
        <v>0</v>
      </c>
      <c r="BG27" s="2">
        <v>0</v>
      </c>
      <c r="BH27" s="2">
        <v>0</v>
      </c>
      <c r="BI27" s="2">
        <v>0</v>
      </c>
      <c r="BJ27" s="2">
        <v>30</v>
      </c>
      <c r="BK27" s="2">
        <v>-19</v>
      </c>
      <c r="BL27" s="2">
        <v>-101</v>
      </c>
    </row>
    <row r="28" spans="1:64" x14ac:dyDescent="0.2">
      <c r="A28" s="1" t="s">
        <v>23</v>
      </c>
      <c r="B28" t="s">
        <v>469</v>
      </c>
      <c r="C28" t="s">
        <v>972</v>
      </c>
      <c r="D28" s="2">
        <v>22</v>
      </c>
      <c r="E28" s="2">
        <v>1058</v>
      </c>
      <c r="F28" s="2">
        <f t="shared" si="0"/>
        <v>1080</v>
      </c>
      <c r="G28" s="2">
        <v>23</v>
      </c>
      <c r="H28" s="2">
        <v>86</v>
      </c>
      <c r="I28" s="2">
        <v>0</v>
      </c>
      <c r="J28" s="2">
        <f t="shared" si="1"/>
        <v>86</v>
      </c>
      <c r="K28" s="2">
        <v>257</v>
      </c>
      <c r="L28" s="2">
        <v>0</v>
      </c>
      <c r="M28" s="2">
        <v>813</v>
      </c>
      <c r="N28" s="2">
        <f t="shared" si="2"/>
        <v>1070</v>
      </c>
      <c r="O28" s="2">
        <v>803</v>
      </c>
      <c r="P28" s="2">
        <v>78</v>
      </c>
      <c r="Q28" s="2">
        <v>108</v>
      </c>
      <c r="R28" s="2">
        <v>390</v>
      </c>
      <c r="S28" s="2">
        <f t="shared" si="3"/>
        <v>576</v>
      </c>
      <c r="T28" s="2">
        <v>0</v>
      </c>
      <c r="U28" s="2">
        <v>0</v>
      </c>
      <c r="V28" s="2">
        <f t="shared" si="4"/>
        <v>0</v>
      </c>
      <c r="W28" s="2">
        <v>532</v>
      </c>
      <c r="X28" s="2">
        <v>0</v>
      </c>
      <c r="Y28">
        <v>0</v>
      </c>
      <c r="Z28" s="2">
        <v>331</v>
      </c>
      <c r="AA28" s="2">
        <v>331</v>
      </c>
      <c r="AB28" s="2">
        <f t="shared" si="5"/>
        <v>662</v>
      </c>
      <c r="AC28" s="2">
        <v>148</v>
      </c>
      <c r="AD28" s="2">
        <v>0</v>
      </c>
      <c r="AE28" s="2">
        <v>0</v>
      </c>
      <c r="AF28" s="2">
        <v>69</v>
      </c>
      <c r="AG28" s="2">
        <f t="shared" si="6"/>
        <v>5049</v>
      </c>
      <c r="AH28" s="2">
        <f t="shared" si="7"/>
        <v>5049</v>
      </c>
      <c r="AI28" s="2">
        <v>15373</v>
      </c>
      <c r="AJ28" s="2">
        <v>15373</v>
      </c>
      <c r="AK28" s="2">
        <v>7466</v>
      </c>
      <c r="AL28" s="2">
        <v>13</v>
      </c>
      <c r="AM28" s="2">
        <v>0</v>
      </c>
      <c r="AN28" s="2">
        <v>0</v>
      </c>
      <c r="AO28" s="2">
        <v>0</v>
      </c>
      <c r="AP28" s="2">
        <v>489</v>
      </c>
      <c r="AQ28" s="2">
        <v>0</v>
      </c>
      <c r="AR28" s="2">
        <v>0</v>
      </c>
      <c r="AS28" s="2">
        <v>0</v>
      </c>
      <c r="AT28" s="2">
        <v>0</v>
      </c>
      <c r="AU28" s="2">
        <v>34</v>
      </c>
      <c r="AV28" s="2">
        <v>0</v>
      </c>
      <c r="AW28" s="2">
        <v>0</v>
      </c>
      <c r="AX28" s="2">
        <v>0</v>
      </c>
      <c r="AY28" s="2">
        <v>0</v>
      </c>
      <c r="AZ28" s="2">
        <v>0</v>
      </c>
      <c r="BA28" s="2">
        <f t="shared" si="8"/>
        <v>13051</v>
      </c>
      <c r="BB28" s="2">
        <f t="shared" si="9"/>
        <v>13051</v>
      </c>
      <c r="BC28" s="2">
        <v>47067</v>
      </c>
      <c r="BD28" s="2">
        <v>47067</v>
      </c>
      <c r="BE28" s="2">
        <v>0</v>
      </c>
      <c r="BF28" s="2">
        <v>0</v>
      </c>
      <c r="BG28" s="2">
        <v>0</v>
      </c>
      <c r="BH28" s="2">
        <v>0</v>
      </c>
      <c r="BI28" s="2">
        <v>0</v>
      </c>
      <c r="BJ28" s="2">
        <v>499</v>
      </c>
      <c r="BK28" s="2">
        <v>-44</v>
      </c>
      <c r="BL28" s="2">
        <v>-170</v>
      </c>
    </row>
    <row r="29" spans="1:64" x14ac:dyDescent="0.2">
      <c r="A29" s="1" t="s">
        <v>24</v>
      </c>
      <c r="B29" t="s">
        <v>470</v>
      </c>
      <c r="C29" t="s">
        <v>972</v>
      </c>
      <c r="D29" s="2">
        <v>0</v>
      </c>
      <c r="E29" s="2">
        <v>1259</v>
      </c>
      <c r="F29" s="2">
        <f t="shared" si="0"/>
        <v>1259</v>
      </c>
      <c r="G29" s="2">
        <v>0</v>
      </c>
      <c r="H29" s="2">
        <v>0</v>
      </c>
      <c r="I29" s="2">
        <v>0</v>
      </c>
      <c r="J29" s="2">
        <f t="shared" si="1"/>
        <v>0</v>
      </c>
      <c r="K29" s="2">
        <v>14</v>
      </c>
      <c r="L29" s="2">
        <v>0</v>
      </c>
      <c r="M29" s="2">
        <v>236</v>
      </c>
      <c r="N29" s="2">
        <f t="shared" si="2"/>
        <v>250</v>
      </c>
      <c r="O29" s="2">
        <v>1180</v>
      </c>
      <c r="P29" s="2">
        <v>0</v>
      </c>
      <c r="Q29" s="2">
        <v>161</v>
      </c>
      <c r="R29" s="2">
        <v>434</v>
      </c>
      <c r="S29" s="2">
        <f t="shared" si="3"/>
        <v>595</v>
      </c>
      <c r="T29" s="2">
        <v>0</v>
      </c>
      <c r="U29" s="2">
        <v>0</v>
      </c>
      <c r="V29" s="2">
        <f t="shared" si="4"/>
        <v>0</v>
      </c>
      <c r="W29" s="2">
        <v>28</v>
      </c>
      <c r="X29" s="2">
        <v>0</v>
      </c>
      <c r="Y29">
        <v>0</v>
      </c>
      <c r="Z29" s="2">
        <v>0</v>
      </c>
      <c r="AA29" s="2">
        <v>271</v>
      </c>
      <c r="AB29" s="2">
        <f t="shared" si="5"/>
        <v>271</v>
      </c>
      <c r="AC29" s="2">
        <v>0</v>
      </c>
      <c r="AD29" s="2">
        <v>0</v>
      </c>
      <c r="AE29" s="2">
        <v>0</v>
      </c>
      <c r="AF29" s="2">
        <v>0</v>
      </c>
      <c r="AG29" s="2">
        <f t="shared" si="6"/>
        <v>3583</v>
      </c>
      <c r="AH29" s="2">
        <f t="shared" si="7"/>
        <v>3583</v>
      </c>
      <c r="AI29" s="2">
        <v>16961</v>
      </c>
      <c r="AJ29" s="2">
        <v>16961</v>
      </c>
      <c r="AK29" s="2">
        <v>3779</v>
      </c>
      <c r="AL29" s="2">
        <v>0</v>
      </c>
      <c r="AM29" s="2">
        <v>3304</v>
      </c>
      <c r="AN29" s="2">
        <v>0</v>
      </c>
      <c r="AO29" s="2">
        <v>34</v>
      </c>
      <c r="AP29" s="2">
        <v>1138</v>
      </c>
      <c r="AQ29" s="2">
        <v>0</v>
      </c>
      <c r="AR29" s="2">
        <v>0</v>
      </c>
      <c r="AS29" s="2">
        <v>0</v>
      </c>
      <c r="AT29" s="2">
        <v>0</v>
      </c>
      <c r="AU29" s="2">
        <v>0</v>
      </c>
      <c r="AV29" s="2">
        <v>0</v>
      </c>
      <c r="AW29" s="2">
        <v>0</v>
      </c>
      <c r="AX29" s="2">
        <v>0</v>
      </c>
      <c r="AY29" s="2">
        <v>0</v>
      </c>
      <c r="AZ29" s="2">
        <v>0</v>
      </c>
      <c r="BA29" s="2">
        <f t="shared" si="8"/>
        <v>11838</v>
      </c>
      <c r="BB29" s="2">
        <f t="shared" si="9"/>
        <v>11838</v>
      </c>
      <c r="BC29" s="2">
        <v>49982</v>
      </c>
      <c r="BD29" s="2">
        <v>49982</v>
      </c>
      <c r="BE29" s="2">
        <v>0</v>
      </c>
      <c r="BF29" s="2">
        <v>0</v>
      </c>
      <c r="BG29" s="2">
        <v>0</v>
      </c>
      <c r="BH29" s="2">
        <v>0</v>
      </c>
      <c r="BI29" s="2">
        <v>0</v>
      </c>
      <c r="BJ29" s="2">
        <v>0</v>
      </c>
      <c r="BK29" s="2">
        <v>-148</v>
      </c>
      <c r="BL29" s="2">
        <v>-591</v>
      </c>
    </row>
    <row r="30" spans="1:64" x14ac:dyDescent="0.2">
      <c r="A30" s="1" t="s">
        <v>25</v>
      </c>
      <c r="B30" t="s">
        <v>471</v>
      </c>
      <c r="C30" t="s">
        <v>972</v>
      </c>
      <c r="D30" s="2">
        <v>14</v>
      </c>
      <c r="E30" s="2">
        <v>2026</v>
      </c>
      <c r="F30" s="2">
        <f t="shared" si="0"/>
        <v>2040</v>
      </c>
      <c r="G30" s="2">
        <v>21</v>
      </c>
      <c r="H30" s="2">
        <v>425</v>
      </c>
      <c r="I30" s="2">
        <v>0</v>
      </c>
      <c r="J30" s="2">
        <f t="shared" si="1"/>
        <v>425</v>
      </c>
      <c r="K30" s="2">
        <v>-152</v>
      </c>
      <c r="L30" s="2">
        <v>0</v>
      </c>
      <c r="M30" s="2">
        <v>448</v>
      </c>
      <c r="N30" s="2">
        <f t="shared" si="2"/>
        <v>296</v>
      </c>
      <c r="O30" s="2">
        <v>1143</v>
      </c>
      <c r="P30" s="2">
        <v>0</v>
      </c>
      <c r="Q30" s="2">
        <v>306</v>
      </c>
      <c r="R30" s="2">
        <v>-1159</v>
      </c>
      <c r="S30" s="2">
        <f t="shared" si="3"/>
        <v>-853</v>
      </c>
      <c r="T30" s="2">
        <v>0</v>
      </c>
      <c r="U30" s="2">
        <v>0</v>
      </c>
      <c r="V30" s="2">
        <f t="shared" si="4"/>
        <v>0</v>
      </c>
      <c r="W30" s="2">
        <v>447</v>
      </c>
      <c r="X30" s="2">
        <v>0</v>
      </c>
      <c r="Y30">
        <v>0</v>
      </c>
      <c r="Z30" s="2">
        <v>0</v>
      </c>
      <c r="AA30" s="2">
        <v>360</v>
      </c>
      <c r="AB30" s="2">
        <f t="shared" si="5"/>
        <v>360</v>
      </c>
      <c r="AC30" s="2">
        <v>0</v>
      </c>
      <c r="AD30" s="2">
        <v>0</v>
      </c>
      <c r="AE30" s="2">
        <v>0</v>
      </c>
      <c r="AF30" s="2">
        <v>0</v>
      </c>
      <c r="AG30" s="2">
        <f t="shared" si="6"/>
        <v>3879</v>
      </c>
      <c r="AH30" s="2">
        <f t="shared" si="7"/>
        <v>3879</v>
      </c>
      <c r="AI30" s="2">
        <v>18993</v>
      </c>
      <c r="AJ30" s="2">
        <v>18993</v>
      </c>
      <c r="AK30" s="2">
        <v>7041</v>
      </c>
      <c r="AL30" s="2">
        <v>29</v>
      </c>
      <c r="AM30" s="2">
        <v>0</v>
      </c>
      <c r="AN30" s="2">
        <v>0</v>
      </c>
      <c r="AO30" s="2">
        <v>0</v>
      </c>
      <c r="AP30" s="2">
        <v>1258</v>
      </c>
      <c r="AQ30" s="2">
        <v>0</v>
      </c>
      <c r="AR30" s="2">
        <v>0</v>
      </c>
      <c r="AS30" s="2">
        <v>0</v>
      </c>
      <c r="AT30" s="2">
        <v>0</v>
      </c>
      <c r="AU30" s="2">
        <v>-926</v>
      </c>
      <c r="AV30" s="2">
        <v>0</v>
      </c>
      <c r="AW30" s="2">
        <v>0</v>
      </c>
      <c r="AX30" s="2">
        <v>0</v>
      </c>
      <c r="AY30" s="2">
        <v>0</v>
      </c>
      <c r="AZ30" s="2">
        <v>0</v>
      </c>
      <c r="BA30" s="2">
        <f t="shared" si="8"/>
        <v>11281</v>
      </c>
      <c r="BB30" s="2">
        <f t="shared" si="9"/>
        <v>11281</v>
      </c>
      <c r="BC30" s="2">
        <v>57946</v>
      </c>
      <c r="BD30" s="2">
        <v>57946</v>
      </c>
      <c r="BE30" s="2">
        <v>0</v>
      </c>
      <c r="BF30" s="2">
        <v>0</v>
      </c>
      <c r="BG30" s="2">
        <v>0</v>
      </c>
      <c r="BH30" s="2">
        <v>0</v>
      </c>
      <c r="BI30" s="2">
        <v>197</v>
      </c>
      <c r="BJ30" s="2">
        <v>689</v>
      </c>
      <c r="BK30" s="2">
        <v>-8</v>
      </c>
      <c r="BL30" s="2">
        <v>-126</v>
      </c>
    </row>
    <row r="31" spans="1:64" x14ac:dyDescent="0.2">
      <c r="A31" s="1" t="s">
        <v>26</v>
      </c>
      <c r="B31" t="s">
        <v>472</v>
      </c>
      <c r="C31" t="s">
        <v>970</v>
      </c>
      <c r="D31" s="2">
        <v>35</v>
      </c>
      <c r="E31" s="2">
        <v>890</v>
      </c>
      <c r="F31" s="2">
        <f t="shared" si="0"/>
        <v>925</v>
      </c>
      <c r="G31" s="2">
        <v>0</v>
      </c>
      <c r="H31" s="2">
        <v>161</v>
      </c>
      <c r="I31" s="2">
        <v>0</v>
      </c>
      <c r="J31" s="2">
        <f t="shared" si="1"/>
        <v>161</v>
      </c>
      <c r="K31" s="2">
        <v>1967</v>
      </c>
      <c r="L31" s="2">
        <v>0</v>
      </c>
      <c r="M31" s="2">
        <v>790</v>
      </c>
      <c r="N31" s="2">
        <f t="shared" si="2"/>
        <v>2757</v>
      </c>
      <c r="O31" s="2">
        <v>1327</v>
      </c>
      <c r="P31" s="2">
        <v>132</v>
      </c>
      <c r="Q31" s="2">
        <v>148</v>
      </c>
      <c r="R31" s="2">
        <v>209</v>
      </c>
      <c r="S31" s="2">
        <f t="shared" si="3"/>
        <v>489</v>
      </c>
      <c r="T31" s="2">
        <v>729</v>
      </c>
      <c r="U31" s="2">
        <v>1452</v>
      </c>
      <c r="V31" s="2">
        <f t="shared" si="4"/>
        <v>2181</v>
      </c>
      <c r="W31" s="2">
        <v>3450</v>
      </c>
      <c r="X31" s="2">
        <v>17882</v>
      </c>
      <c r="Y31">
        <v>5099.3521911737553</v>
      </c>
      <c r="Z31" s="2">
        <v>14189</v>
      </c>
      <c r="AA31" s="2">
        <v>361</v>
      </c>
      <c r="AB31" s="2">
        <f t="shared" si="5"/>
        <v>14550</v>
      </c>
      <c r="AC31" s="2">
        <v>0</v>
      </c>
      <c r="AD31" s="2">
        <v>0</v>
      </c>
      <c r="AE31" s="2">
        <v>0</v>
      </c>
      <c r="AF31" s="2">
        <v>0</v>
      </c>
      <c r="AG31" s="2">
        <f t="shared" si="6"/>
        <v>43722</v>
      </c>
      <c r="AH31" s="2">
        <f t="shared" si="7"/>
        <v>48821.352191173755</v>
      </c>
      <c r="AI31" s="2">
        <v>196383</v>
      </c>
      <c r="AJ31" s="2">
        <v>217373</v>
      </c>
      <c r="AK31" s="2">
        <v>13900</v>
      </c>
      <c r="AL31" s="2">
        <v>13</v>
      </c>
      <c r="AM31" s="2">
        <v>0</v>
      </c>
      <c r="AN31" s="2">
        <v>0</v>
      </c>
      <c r="AO31" s="2">
        <v>0</v>
      </c>
      <c r="AP31" s="2">
        <v>62</v>
      </c>
      <c r="AQ31" s="2">
        <v>0</v>
      </c>
      <c r="AR31" s="2">
        <v>0</v>
      </c>
      <c r="AS31" s="2">
        <v>0</v>
      </c>
      <c r="AT31" s="2">
        <v>0</v>
      </c>
      <c r="AU31" s="2">
        <v>-120</v>
      </c>
      <c r="AV31" s="2">
        <v>0</v>
      </c>
      <c r="AW31" s="2">
        <v>-120</v>
      </c>
      <c r="AX31" s="2">
        <v>0</v>
      </c>
      <c r="AY31" s="2">
        <v>0</v>
      </c>
      <c r="AZ31" s="2">
        <v>0</v>
      </c>
      <c r="BA31" s="2">
        <f t="shared" si="8"/>
        <v>57457</v>
      </c>
      <c r="BB31" s="2">
        <f t="shared" si="9"/>
        <v>62556.352191173755</v>
      </c>
      <c r="BC31" s="2">
        <v>246263</v>
      </c>
      <c r="BD31" s="2">
        <v>267253</v>
      </c>
      <c r="BE31" s="2">
        <v>0</v>
      </c>
      <c r="BF31" s="2">
        <v>0</v>
      </c>
      <c r="BG31" s="2">
        <v>0</v>
      </c>
      <c r="BH31" s="2">
        <v>0</v>
      </c>
      <c r="BI31" s="2">
        <v>208</v>
      </c>
      <c r="BJ31" s="2">
        <v>1535</v>
      </c>
      <c r="BK31" s="2">
        <v>-17</v>
      </c>
      <c r="BL31" s="2">
        <v>-896</v>
      </c>
    </row>
    <row r="32" spans="1:64" x14ac:dyDescent="0.2">
      <c r="A32" s="1" t="s">
        <v>27</v>
      </c>
      <c r="B32" t="s">
        <v>473</v>
      </c>
      <c r="C32" t="s">
        <v>970</v>
      </c>
      <c r="D32" s="2">
        <v>-157</v>
      </c>
      <c r="E32" s="2">
        <v>1313</v>
      </c>
      <c r="F32" s="2">
        <f t="shared" si="0"/>
        <v>1156</v>
      </c>
      <c r="G32" s="2">
        <v>63</v>
      </c>
      <c r="H32" s="2">
        <v>98</v>
      </c>
      <c r="I32" s="2">
        <v>110</v>
      </c>
      <c r="J32" s="2">
        <f t="shared" si="1"/>
        <v>208</v>
      </c>
      <c r="K32" s="2">
        <v>2292</v>
      </c>
      <c r="L32" s="2">
        <v>0</v>
      </c>
      <c r="M32" s="2">
        <v>541</v>
      </c>
      <c r="N32" s="2">
        <f t="shared" si="2"/>
        <v>2833</v>
      </c>
      <c r="O32" s="2">
        <v>2835</v>
      </c>
      <c r="P32" s="2">
        <v>492</v>
      </c>
      <c r="Q32" s="2">
        <v>174</v>
      </c>
      <c r="R32" s="2">
        <v>472</v>
      </c>
      <c r="S32" s="2">
        <f t="shared" si="3"/>
        <v>1138</v>
      </c>
      <c r="T32" s="2">
        <v>674</v>
      </c>
      <c r="U32" s="2">
        <v>2303</v>
      </c>
      <c r="V32" s="2">
        <f t="shared" si="4"/>
        <v>2977</v>
      </c>
      <c r="W32" s="2">
        <v>2271</v>
      </c>
      <c r="X32" s="2">
        <v>20812</v>
      </c>
      <c r="Y32">
        <v>10085</v>
      </c>
      <c r="Z32" s="2">
        <v>21126</v>
      </c>
      <c r="AA32" s="2">
        <v>1519</v>
      </c>
      <c r="AB32" s="2">
        <f t="shared" si="5"/>
        <v>22645</v>
      </c>
      <c r="AC32" s="2">
        <v>260</v>
      </c>
      <c r="AD32" s="2">
        <v>0</v>
      </c>
      <c r="AE32" s="2">
        <v>0</v>
      </c>
      <c r="AF32" s="2">
        <v>699</v>
      </c>
      <c r="AG32" s="2">
        <f t="shared" si="6"/>
        <v>57897</v>
      </c>
      <c r="AH32" s="2">
        <f t="shared" si="7"/>
        <v>67982</v>
      </c>
      <c r="AI32" s="2">
        <v>231588</v>
      </c>
      <c r="AJ32" s="2">
        <v>271928</v>
      </c>
      <c r="AK32" s="2">
        <v>13622</v>
      </c>
      <c r="AL32" s="2">
        <v>3</v>
      </c>
      <c r="AM32" s="2">
        <v>0</v>
      </c>
      <c r="AN32" s="2">
        <v>0</v>
      </c>
      <c r="AO32" s="2">
        <v>0</v>
      </c>
      <c r="AP32" s="2">
        <v>377</v>
      </c>
      <c r="AQ32" s="2">
        <v>0</v>
      </c>
      <c r="AR32" s="2">
        <v>0</v>
      </c>
      <c r="AS32" s="2">
        <v>0</v>
      </c>
      <c r="AT32" s="2">
        <v>0</v>
      </c>
      <c r="AU32" s="2">
        <v>0</v>
      </c>
      <c r="AV32" s="2">
        <v>0</v>
      </c>
      <c r="AW32" s="2">
        <v>0</v>
      </c>
      <c r="AX32" s="2">
        <v>0</v>
      </c>
      <c r="AY32" s="2">
        <v>0</v>
      </c>
      <c r="AZ32" s="2">
        <v>0</v>
      </c>
      <c r="BA32" s="2">
        <f t="shared" si="8"/>
        <v>71899</v>
      </c>
      <c r="BB32" s="2">
        <f t="shared" si="9"/>
        <v>81984</v>
      </c>
      <c r="BC32" s="2">
        <v>287596</v>
      </c>
      <c r="BD32" s="2">
        <v>327936</v>
      </c>
      <c r="BE32" s="2">
        <v>0</v>
      </c>
      <c r="BF32" s="2">
        <v>0</v>
      </c>
      <c r="BG32" s="2">
        <v>0</v>
      </c>
      <c r="BH32" s="2">
        <v>0</v>
      </c>
      <c r="BI32" s="2">
        <v>3112</v>
      </c>
      <c r="BJ32" s="2">
        <v>12448</v>
      </c>
      <c r="BK32" s="2">
        <v>-2318</v>
      </c>
      <c r="BL32" s="2">
        <v>-9272</v>
      </c>
    </row>
    <row r="33" spans="1:64" x14ac:dyDescent="0.2">
      <c r="A33" s="1" t="s">
        <v>28</v>
      </c>
      <c r="B33" t="s">
        <v>474</v>
      </c>
      <c r="C33" t="s">
        <v>970</v>
      </c>
      <c r="D33" s="2">
        <v>-153</v>
      </c>
      <c r="E33" s="2">
        <v>1921</v>
      </c>
      <c r="F33" s="2">
        <f t="shared" si="0"/>
        <v>1768</v>
      </c>
      <c r="G33" s="2">
        <v>50</v>
      </c>
      <c r="H33" s="2">
        <v>281</v>
      </c>
      <c r="I33" s="2">
        <v>139</v>
      </c>
      <c r="J33" s="2">
        <f t="shared" si="1"/>
        <v>420</v>
      </c>
      <c r="K33" s="2">
        <v>3955</v>
      </c>
      <c r="L33" s="2">
        <v>0</v>
      </c>
      <c r="M33" s="2">
        <v>410</v>
      </c>
      <c r="N33" s="2">
        <f t="shared" si="2"/>
        <v>4365</v>
      </c>
      <c r="O33" s="2">
        <v>7390</v>
      </c>
      <c r="P33" s="2">
        <v>615</v>
      </c>
      <c r="Q33" s="2">
        <v>191</v>
      </c>
      <c r="R33" s="2">
        <v>1239</v>
      </c>
      <c r="S33" s="2">
        <f t="shared" si="3"/>
        <v>2045</v>
      </c>
      <c r="T33" s="2">
        <v>1564</v>
      </c>
      <c r="U33" s="2">
        <v>1991</v>
      </c>
      <c r="V33" s="2">
        <f t="shared" si="4"/>
        <v>3555</v>
      </c>
      <c r="W33" s="2">
        <v>4406</v>
      </c>
      <c r="X33" s="2">
        <v>35159</v>
      </c>
      <c r="Y33">
        <v>7234.680969135341</v>
      </c>
      <c r="Z33" s="2">
        <v>36246</v>
      </c>
      <c r="AA33" s="2">
        <v>2874</v>
      </c>
      <c r="AB33" s="2">
        <f t="shared" si="5"/>
        <v>39120</v>
      </c>
      <c r="AC33" s="2">
        <v>0</v>
      </c>
      <c r="AD33" s="2">
        <v>0</v>
      </c>
      <c r="AE33" s="2">
        <v>42</v>
      </c>
      <c r="AF33" s="2">
        <v>0</v>
      </c>
      <c r="AG33" s="2">
        <f t="shared" si="6"/>
        <v>98320</v>
      </c>
      <c r="AH33" s="2">
        <f t="shared" si="7"/>
        <v>105554.68096913534</v>
      </c>
      <c r="AI33" s="2">
        <v>352942</v>
      </c>
      <c r="AJ33" s="2">
        <v>397413</v>
      </c>
      <c r="AK33" s="2">
        <v>21550</v>
      </c>
      <c r="AL33" s="2">
        <v>0</v>
      </c>
      <c r="AM33" s="2">
        <v>0</v>
      </c>
      <c r="AN33" s="2">
        <v>0</v>
      </c>
      <c r="AO33" s="2">
        <v>0</v>
      </c>
      <c r="AP33" s="2">
        <v>1377</v>
      </c>
      <c r="AQ33" s="2">
        <v>0</v>
      </c>
      <c r="AR33" s="2">
        <v>0</v>
      </c>
      <c r="AS33" s="2">
        <v>0</v>
      </c>
      <c r="AT33" s="2">
        <v>0</v>
      </c>
      <c r="AU33" s="2">
        <v>182</v>
      </c>
      <c r="AV33" s="2">
        <v>0</v>
      </c>
      <c r="AW33" s="2">
        <v>0</v>
      </c>
      <c r="AX33" s="2">
        <v>0</v>
      </c>
      <c r="AY33" s="2">
        <v>0</v>
      </c>
      <c r="AZ33" s="2">
        <v>0</v>
      </c>
      <c r="BA33" s="2">
        <f t="shared" si="8"/>
        <v>121429</v>
      </c>
      <c r="BB33" s="2">
        <f t="shared" si="9"/>
        <v>128663.68096913534</v>
      </c>
      <c r="BC33" s="2">
        <v>445379</v>
      </c>
      <c r="BD33" s="2">
        <v>489850</v>
      </c>
      <c r="BE33" s="2">
        <v>0</v>
      </c>
      <c r="BF33" s="2">
        <v>0</v>
      </c>
      <c r="BG33" s="2">
        <v>0</v>
      </c>
      <c r="BH33" s="2">
        <v>0</v>
      </c>
      <c r="BI33" s="2">
        <v>1075</v>
      </c>
      <c r="BJ33" s="2">
        <v>4300</v>
      </c>
      <c r="BK33" s="2">
        <v>-50</v>
      </c>
      <c r="BL33" s="2">
        <v>-200</v>
      </c>
    </row>
    <row r="34" spans="1:64" x14ac:dyDescent="0.2">
      <c r="A34" s="1" t="s">
        <v>29</v>
      </c>
      <c r="B34" t="s">
        <v>475</v>
      </c>
      <c r="C34" t="s">
        <v>970</v>
      </c>
      <c r="D34" s="2">
        <v>-68</v>
      </c>
      <c r="E34" s="2">
        <v>2459</v>
      </c>
      <c r="F34" s="2">
        <f t="shared" si="0"/>
        <v>2391</v>
      </c>
      <c r="G34" s="2">
        <v>48</v>
      </c>
      <c r="H34" s="2">
        <v>355</v>
      </c>
      <c r="I34" s="2">
        <v>134</v>
      </c>
      <c r="J34" s="2">
        <f t="shared" si="1"/>
        <v>489</v>
      </c>
      <c r="K34" s="2">
        <v>3680</v>
      </c>
      <c r="L34" s="2">
        <v>0</v>
      </c>
      <c r="M34" s="2">
        <v>1039</v>
      </c>
      <c r="N34" s="2">
        <f t="shared" si="2"/>
        <v>4719</v>
      </c>
      <c r="O34" s="2">
        <v>7050</v>
      </c>
      <c r="P34" s="2">
        <v>1007</v>
      </c>
      <c r="Q34" s="2">
        <v>593</v>
      </c>
      <c r="R34" s="2">
        <v>1469</v>
      </c>
      <c r="S34" s="2">
        <f t="shared" si="3"/>
        <v>3069</v>
      </c>
      <c r="T34" s="2">
        <v>1636</v>
      </c>
      <c r="U34" s="2">
        <v>2480</v>
      </c>
      <c r="V34" s="2">
        <f t="shared" si="4"/>
        <v>4116</v>
      </c>
      <c r="W34" s="2">
        <v>2784</v>
      </c>
      <c r="X34" s="2">
        <v>49649</v>
      </c>
      <c r="Y34">
        <v>10974</v>
      </c>
      <c r="Z34" s="2">
        <v>33512</v>
      </c>
      <c r="AA34" s="2">
        <v>1628</v>
      </c>
      <c r="AB34" s="2">
        <f t="shared" si="5"/>
        <v>35140</v>
      </c>
      <c r="AC34" s="2">
        <v>524</v>
      </c>
      <c r="AD34" s="2">
        <v>0</v>
      </c>
      <c r="AE34" s="2">
        <v>7</v>
      </c>
      <c r="AF34" s="2">
        <v>0</v>
      </c>
      <c r="AG34" s="2">
        <f t="shared" si="6"/>
        <v>109986</v>
      </c>
      <c r="AH34" s="2">
        <f t="shared" si="7"/>
        <v>120960</v>
      </c>
      <c r="AI34" s="2">
        <v>439937</v>
      </c>
      <c r="AJ34" s="2">
        <v>483833</v>
      </c>
      <c r="AK34" s="2">
        <v>21428</v>
      </c>
      <c r="AL34" s="2">
        <v>108</v>
      </c>
      <c r="AM34" s="2">
        <v>2938</v>
      </c>
      <c r="AN34" s="2">
        <v>0</v>
      </c>
      <c r="AO34" s="2">
        <v>0</v>
      </c>
      <c r="AP34" s="2">
        <v>653</v>
      </c>
      <c r="AQ34" s="2">
        <v>0</v>
      </c>
      <c r="AR34" s="2">
        <v>0</v>
      </c>
      <c r="AS34" s="2">
        <v>0</v>
      </c>
      <c r="AT34" s="2">
        <v>0</v>
      </c>
      <c r="AU34" s="2">
        <v>-1763</v>
      </c>
      <c r="AV34" s="2">
        <v>0</v>
      </c>
      <c r="AW34" s="2">
        <v>-218</v>
      </c>
      <c r="AX34" s="2">
        <v>0</v>
      </c>
      <c r="AY34" s="2">
        <v>0</v>
      </c>
      <c r="AZ34" s="2">
        <v>0</v>
      </c>
      <c r="BA34" s="2">
        <f t="shared" si="8"/>
        <v>133132</v>
      </c>
      <c r="BB34" s="2">
        <f t="shared" si="9"/>
        <v>144106</v>
      </c>
      <c r="BC34" s="2">
        <v>532521</v>
      </c>
      <c r="BD34" s="2">
        <v>576417</v>
      </c>
      <c r="BE34" s="2">
        <v>0</v>
      </c>
      <c r="BF34" s="2">
        <v>0</v>
      </c>
      <c r="BG34" s="2">
        <v>0</v>
      </c>
      <c r="BH34" s="2">
        <v>0</v>
      </c>
      <c r="BI34" s="2">
        <v>2050</v>
      </c>
      <c r="BJ34" s="2">
        <v>8200</v>
      </c>
      <c r="BK34" s="2">
        <v>0</v>
      </c>
      <c r="BL34" s="2">
        <v>0</v>
      </c>
    </row>
    <row r="35" spans="1:64" x14ac:dyDescent="0.2">
      <c r="A35" s="1" t="s">
        <v>30</v>
      </c>
      <c r="B35" t="s">
        <v>476</v>
      </c>
      <c r="C35" t="s">
        <v>970</v>
      </c>
      <c r="D35" s="2">
        <v>16</v>
      </c>
      <c r="E35" s="2">
        <v>1260</v>
      </c>
      <c r="F35" s="2">
        <f t="shared" si="0"/>
        <v>1276</v>
      </c>
      <c r="G35" s="2">
        <v>18</v>
      </c>
      <c r="H35" s="2">
        <v>239</v>
      </c>
      <c r="I35" s="2">
        <v>47</v>
      </c>
      <c r="J35" s="2">
        <f t="shared" si="1"/>
        <v>286</v>
      </c>
      <c r="K35" s="2">
        <v>1152</v>
      </c>
      <c r="L35" s="2">
        <v>0</v>
      </c>
      <c r="M35" s="2">
        <v>718</v>
      </c>
      <c r="N35" s="2">
        <f t="shared" si="2"/>
        <v>1870</v>
      </c>
      <c r="O35" s="2">
        <v>1691</v>
      </c>
      <c r="P35" s="2">
        <v>336</v>
      </c>
      <c r="Q35" s="2">
        <v>130</v>
      </c>
      <c r="R35" s="2">
        <v>261</v>
      </c>
      <c r="S35" s="2">
        <f t="shared" si="3"/>
        <v>727</v>
      </c>
      <c r="T35" s="2">
        <v>588</v>
      </c>
      <c r="U35" s="2">
        <v>1741</v>
      </c>
      <c r="V35" s="2">
        <f t="shared" si="4"/>
        <v>2329</v>
      </c>
      <c r="W35" s="2">
        <v>1300</v>
      </c>
      <c r="X35" s="2">
        <v>7786</v>
      </c>
      <c r="Y35">
        <v>2220.3084755887962</v>
      </c>
      <c r="Z35" s="2">
        <v>12294</v>
      </c>
      <c r="AA35" s="2">
        <v>668</v>
      </c>
      <c r="AB35" s="2">
        <f t="shared" si="5"/>
        <v>12962</v>
      </c>
      <c r="AC35" s="2">
        <v>138</v>
      </c>
      <c r="AD35" s="2">
        <v>12</v>
      </c>
      <c r="AE35" s="2">
        <v>0</v>
      </c>
      <c r="AF35" s="2">
        <v>36</v>
      </c>
      <c r="AG35" s="2">
        <f t="shared" si="6"/>
        <v>30431</v>
      </c>
      <c r="AH35" s="2">
        <f t="shared" si="7"/>
        <v>32651.308475588798</v>
      </c>
      <c r="AI35" s="2">
        <v>121704</v>
      </c>
      <c r="AJ35" s="2">
        <v>152485</v>
      </c>
      <c r="AK35" s="2">
        <v>12135</v>
      </c>
      <c r="AL35" s="2">
        <v>0</v>
      </c>
      <c r="AM35" s="2">
        <v>0</v>
      </c>
      <c r="AN35" s="2">
        <v>0</v>
      </c>
      <c r="AO35" s="2">
        <v>0</v>
      </c>
      <c r="AP35" s="2">
        <v>7</v>
      </c>
      <c r="AQ35" s="2">
        <v>0</v>
      </c>
      <c r="AR35" s="2">
        <v>0</v>
      </c>
      <c r="AS35" s="2">
        <v>0</v>
      </c>
      <c r="AT35" s="2">
        <v>7</v>
      </c>
      <c r="AU35" s="2">
        <v>-62</v>
      </c>
      <c r="AV35" s="2">
        <v>0</v>
      </c>
      <c r="AW35" s="2">
        <v>-133</v>
      </c>
      <c r="AX35" s="2">
        <v>0</v>
      </c>
      <c r="AY35" s="2">
        <v>0</v>
      </c>
      <c r="AZ35" s="2">
        <v>0</v>
      </c>
      <c r="BA35" s="2">
        <f t="shared" si="8"/>
        <v>42385</v>
      </c>
      <c r="BB35" s="2">
        <f t="shared" si="9"/>
        <v>44605.308475588798</v>
      </c>
      <c r="BC35" s="2">
        <v>169516</v>
      </c>
      <c r="BD35" s="2">
        <v>200297</v>
      </c>
      <c r="BE35" s="2">
        <v>-363</v>
      </c>
      <c r="BF35" s="2">
        <v>0</v>
      </c>
      <c r="BG35" s="2">
        <v>-197</v>
      </c>
      <c r="BH35" s="2">
        <v>0</v>
      </c>
      <c r="BI35" s="2">
        <v>657</v>
      </c>
      <c r="BJ35" s="2">
        <v>2629</v>
      </c>
      <c r="BK35" s="2">
        <v>0</v>
      </c>
      <c r="BL35" s="2">
        <v>0</v>
      </c>
    </row>
    <row r="36" spans="1:64" x14ac:dyDescent="0.2">
      <c r="A36" s="1" t="s">
        <v>31</v>
      </c>
      <c r="B36" t="s">
        <v>477</v>
      </c>
      <c r="C36" t="s">
        <v>970</v>
      </c>
      <c r="D36" s="2">
        <v>14</v>
      </c>
      <c r="E36" s="2">
        <v>1462</v>
      </c>
      <c r="F36" s="2">
        <f t="shared" si="0"/>
        <v>1476</v>
      </c>
      <c r="G36" s="2">
        <v>10</v>
      </c>
      <c r="H36" s="2">
        <v>333</v>
      </c>
      <c r="I36" s="2">
        <v>180</v>
      </c>
      <c r="J36" s="2">
        <f t="shared" si="1"/>
        <v>513</v>
      </c>
      <c r="K36" s="2">
        <v>2034</v>
      </c>
      <c r="L36" s="2">
        <v>0</v>
      </c>
      <c r="M36" s="2">
        <v>350</v>
      </c>
      <c r="N36" s="2">
        <f t="shared" si="2"/>
        <v>2384</v>
      </c>
      <c r="O36" s="2">
        <v>2231</v>
      </c>
      <c r="P36" s="2">
        <v>367</v>
      </c>
      <c r="Q36" s="2">
        <v>155</v>
      </c>
      <c r="R36" s="2">
        <v>565</v>
      </c>
      <c r="S36" s="2">
        <f t="shared" si="3"/>
        <v>1087</v>
      </c>
      <c r="T36" s="2">
        <v>367</v>
      </c>
      <c r="U36" s="2">
        <v>3492</v>
      </c>
      <c r="V36" s="2">
        <f t="shared" si="4"/>
        <v>3859</v>
      </c>
      <c r="W36" s="2">
        <v>2860</v>
      </c>
      <c r="X36" s="2">
        <v>22009</v>
      </c>
      <c r="Y36">
        <v>6276.2354532794534</v>
      </c>
      <c r="Z36" s="2">
        <v>18628</v>
      </c>
      <c r="AA36" s="2">
        <v>1365</v>
      </c>
      <c r="AB36" s="2">
        <f t="shared" si="5"/>
        <v>19993</v>
      </c>
      <c r="AC36" s="2">
        <v>391</v>
      </c>
      <c r="AD36" s="2">
        <v>0</v>
      </c>
      <c r="AE36" s="2">
        <v>18</v>
      </c>
      <c r="AF36" s="2">
        <v>-169</v>
      </c>
      <c r="AG36" s="2">
        <f t="shared" si="6"/>
        <v>56662</v>
      </c>
      <c r="AH36" s="2">
        <f t="shared" si="7"/>
        <v>62938.235453279456</v>
      </c>
      <c r="AI36" s="2">
        <v>230451</v>
      </c>
      <c r="AJ36" s="2">
        <v>267424</v>
      </c>
      <c r="AK36" s="2">
        <v>19852</v>
      </c>
      <c r="AL36" s="2">
        <v>27</v>
      </c>
      <c r="AM36" s="2">
        <v>0</v>
      </c>
      <c r="AN36" s="2">
        <v>0</v>
      </c>
      <c r="AO36" s="2">
        <v>0</v>
      </c>
      <c r="AP36" s="2">
        <v>4</v>
      </c>
      <c r="AQ36" s="2">
        <v>7</v>
      </c>
      <c r="AR36" s="2">
        <v>0</v>
      </c>
      <c r="AS36" s="2">
        <v>0</v>
      </c>
      <c r="AT36" s="2">
        <v>7</v>
      </c>
      <c r="AU36" s="2">
        <v>245</v>
      </c>
      <c r="AV36" s="2">
        <v>0</v>
      </c>
      <c r="AW36" s="2">
        <v>54</v>
      </c>
      <c r="AX36" s="2">
        <v>0</v>
      </c>
      <c r="AY36" s="2">
        <v>0</v>
      </c>
      <c r="AZ36" s="2">
        <v>0</v>
      </c>
      <c r="BA36" s="2">
        <f t="shared" si="8"/>
        <v>76858</v>
      </c>
      <c r="BB36" s="2">
        <f t="shared" si="9"/>
        <v>83134.235453279456</v>
      </c>
      <c r="BC36" s="2">
        <v>310999</v>
      </c>
      <c r="BD36" s="2">
        <v>347972</v>
      </c>
      <c r="BE36" s="2">
        <v>101</v>
      </c>
      <c r="BF36" s="2">
        <v>0</v>
      </c>
      <c r="BG36" s="2">
        <v>0</v>
      </c>
      <c r="BH36" s="2">
        <v>0</v>
      </c>
      <c r="BI36" s="2">
        <v>957</v>
      </c>
      <c r="BJ36" s="2">
        <v>3929</v>
      </c>
      <c r="BK36" s="2">
        <v>-478</v>
      </c>
      <c r="BL36" s="2">
        <v>-1910</v>
      </c>
    </row>
    <row r="37" spans="1:64" x14ac:dyDescent="0.2">
      <c r="A37" s="1" t="s">
        <v>32</v>
      </c>
      <c r="B37" t="s">
        <v>478</v>
      </c>
      <c r="C37" t="s">
        <v>970</v>
      </c>
      <c r="D37" s="2">
        <v>29</v>
      </c>
      <c r="E37" s="2">
        <v>1388</v>
      </c>
      <c r="F37" s="2">
        <f t="shared" si="0"/>
        <v>1417</v>
      </c>
      <c r="G37" s="2">
        <v>27</v>
      </c>
      <c r="H37" s="2">
        <v>237</v>
      </c>
      <c r="I37" s="2">
        <v>72</v>
      </c>
      <c r="J37" s="2">
        <f t="shared" si="1"/>
        <v>309</v>
      </c>
      <c r="K37" s="2">
        <v>2214</v>
      </c>
      <c r="L37" s="2">
        <v>0</v>
      </c>
      <c r="M37" s="2">
        <v>1312</v>
      </c>
      <c r="N37" s="2">
        <f t="shared" si="2"/>
        <v>3526</v>
      </c>
      <c r="O37" s="2">
        <v>2065</v>
      </c>
      <c r="P37" s="2">
        <v>1162</v>
      </c>
      <c r="Q37" s="2">
        <v>78</v>
      </c>
      <c r="R37" s="2">
        <v>300</v>
      </c>
      <c r="S37" s="2">
        <f t="shared" si="3"/>
        <v>1540</v>
      </c>
      <c r="T37" s="2">
        <v>634</v>
      </c>
      <c r="U37" s="2">
        <v>2690</v>
      </c>
      <c r="V37" s="2">
        <f t="shared" si="4"/>
        <v>3324</v>
      </c>
      <c r="W37" s="2">
        <v>1152</v>
      </c>
      <c r="X37" s="2">
        <v>10422</v>
      </c>
      <c r="Y37">
        <v>2972.0080827878805</v>
      </c>
      <c r="Z37" s="2">
        <v>15871</v>
      </c>
      <c r="AA37" s="2">
        <v>589</v>
      </c>
      <c r="AB37" s="2">
        <f t="shared" si="5"/>
        <v>16460</v>
      </c>
      <c r="AC37" s="2">
        <v>1152</v>
      </c>
      <c r="AD37" s="2">
        <v>0</v>
      </c>
      <c r="AE37" s="2">
        <v>0</v>
      </c>
      <c r="AF37" s="2">
        <v>0</v>
      </c>
      <c r="AG37" s="2">
        <f t="shared" si="6"/>
        <v>41394</v>
      </c>
      <c r="AH37" s="2">
        <f t="shared" si="7"/>
        <v>44366.008082787877</v>
      </c>
      <c r="AI37" s="2">
        <v>165576</v>
      </c>
      <c r="AJ37" s="2">
        <v>199925</v>
      </c>
      <c r="AK37" s="2">
        <v>15088</v>
      </c>
      <c r="AL37" s="2">
        <v>0</v>
      </c>
      <c r="AM37" s="2">
        <v>0</v>
      </c>
      <c r="AN37" s="2">
        <v>0</v>
      </c>
      <c r="AO37" s="2">
        <v>0</v>
      </c>
      <c r="AP37" s="2">
        <v>559</v>
      </c>
      <c r="AQ37" s="2">
        <v>0</v>
      </c>
      <c r="AR37" s="2">
        <v>0</v>
      </c>
      <c r="AS37" s="2">
        <v>0</v>
      </c>
      <c r="AT37" s="2">
        <v>149</v>
      </c>
      <c r="AU37" s="2">
        <v>-340</v>
      </c>
      <c r="AV37" s="2">
        <v>0</v>
      </c>
      <c r="AW37" s="2">
        <v>0</v>
      </c>
      <c r="AX37" s="2">
        <v>0</v>
      </c>
      <c r="AY37" s="2">
        <v>0</v>
      </c>
      <c r="AZ37" s="2">
        <v>0</v>
      </c>
      <c r="BA37" s="2">
        <f t="shared" si="8"/>
        <v>56850</v>
      </c>
      <c r="BB37" s="2">
        <f t="shared" si="9"/>
        <v>59822.008082787877</v>
      </c>
      <c r="BC37" s="2">
        <v>225276</v>
      </c>
      <c r="BD37" s="2">
        <v>259625</v>
      </c>
      <c r="BE37" s="2">
        <v>-22</v>
      </c>
      <c r="BF37" s="2">
        <v>0</v>
      </c>
      <c r="BG37" s="2">
        <v>0</v>
      </c>
      <c r="BH37" s="2">
        <v>0</v>
      </c>
      <c r="BI37" s="2">
        <v>2259</v>
      </c>
      <c r="BJ37" s="2">
        <v>9036</v>
      </c>
      <c r="BK37" s="2">
        <v>-49</v>
      </c>
      <c r="BL37" s="2">
        <v>-196</v>
      </c>
    </row>
    <row r="38" spans="1:64" x14ac:dyDescent="0.2">
      <c r="A38" s="1" t="s">
        <v>33</v>
      </c>
      <c r="B38" t="s">
        <v>479</v>
      </c>
      <c r="C38" t="s">
        <v>970</v>
      </c>
      <c r="D38" s="2">
        <v>126</v>
      </c>
      <c r="E38" s="2">
        <v>475</v>
      </c>
      <c r="F38" s="2">
        <f t="shared" si="0"/>
        <v>601</v>
      </c>
      <c r="G38" s="2">
        <v>31</v>
      </c>
      <c r="H38" s="2">
        <v>42</v>
      </c>
      <c r="I38" s="2">
        <v>112</v>
      </c>
      <c r="J38" s="2">
        <f t="shared" si="1"/>
        <v>154</v>
      </c>
      <c r="K38" s="2">
        <v>1423</v>
      </c>
      <c r="L38" s="2">
        <v>0</v>
      </c>
      <c r="M38" s="2">
        <v>-147</v>
      </c>
      <c r="N38" s="2">
        <f t="shared" si="2"/>
        <v>1276</v>
      </c>
      <c r="O38" s="2">
        <v>720</v>
      </c>
      <c r="P38" s="2">
        <v>480</v>
      </c>
      <c r="Q38" s="2">
        <v>-44</v>
      </c>
      <c r="R38" s="2">
        <v>655</v>
      </c>
      <c r="S38" s="2">
        <f t="shared" si="3"/>
        <v>1091</v>
      </c>
      <c r="T38" s="2">
        <v>308</v>
      </c>
      <c r="U38" s="2">
        <v>1173</v>
      </c>
      <c r="V38" s="2">
        <f t="shared" si="4"/>
        <v>1481</v>
      </c>
      <c r="W38" s="2">
        <v>208</v>
      </c>
      <c r="X38" s="2">
        <v>25522</v>
      </c>
      <c r="Y38">
        <v>10372</v>
      </c>
      <c r="Z38" s="2">
        <v>19253</v>
      </c>
      <c r="AA38" s="2">
        <v>788</v>
      </c>
      <c r="AB38" s="2">
        <f t="shared" si="5"/>
        <v>20041</v>
      </c>
      <c r="AC38" s="2">
        <v>0</v>
      </c>
      <c r="AD38" s="2">
        <v>0</v>
      </c>
      <c r="AE38" s="2">
        <v>0</v>
      </c>
      <c r="AF38" s="2">
        <v>426</v>
      </c>
      <c r="AG38" s="2">
        <f t="shared" si="6"/>
        <v>51551</v>
      </c>
      <c r="AH38" s="2">
        <f t="shared" si="7"/>
        <v>61923</v>
      </c>
      <c r="AI38" s="2">
        <v>270713</v>
      </c>
      <c r="AJ38" s="2">
        <v>295713</v>
      </c>
      <c r="AK38" s="2">
        <v>17422</v>
      </c>
      <c r="AL38" s="2">
        <v>74</v>
      </c>
      <c r="AM38" s="2">
        <v>0</v>
      </c>
      <c r="AN38" s="2">
        <v>0</v>
      </c>
      <c r="AO38" s="2">
        <v>0</v>
      </c>
      <c r="AP38" s="2">
        <v>162</v>
      </c>
      <c r="AQ38" s="2">
        <v>0</v>
      </c>
      <c r="AR38" s="2">
        <v>0</v>
      </c>
      <c r="AS38" s="2">
        <v>0</v>
      </c>
      <c r="AT38" s="2">
        <v>0</v>
      </c>
      <c r="AU38" s="2">
        <v>-138</v>
      </c>
      <c r="AV38" s="2">
        <v>0</v>
      </c>
      <c r="AW38" s="2">
        <v>1510</v>
      </c>
      <c r="AX38" s="2">
        <v>0</v>
      </c>
      <c r="AY38" s="2">
        <v>0</v>
      </c>
      <c r="AZ38" s="2">
        <v>0</v>
      </c>
      <c r="BA38" s="2">
        <f t="shared" si="8"/>
        <v>70581</v>
      </c>
      <c r="BB38" s="2">
        <f t="shared" si="9"/>
        <v>80953</v>
      </c>
      <c r="BC38" s="2">
        <v>346831</v>
      </c>
      <c r="BD38" s="2">
        <v>371831</v>
      </c>
      <c r="BE38" s="2">
        <v>-32</v>
      </c>
      <c r="BF38" s="2">
        <v>0</v>
      </c>
      <c r="BG38" s="2">
        <v>-38</v>
      </c>
      <c r="BH38" s="2">
        <v>0</v>
      </c>
      <c r="BI38" s="2">
        <v>570</v>
      </c>
      <c r="BJ38" s="2">
        <v>2720</v>
      </c>
      <c r="BK38" s="2">
        <v>-193</v>
      </c>
      <c r="BL38" s="2">
        <v>-600</v>
      </c>
    </row>
    <row r="39" spans="1:64" x14ac:dyDescent="0.2">
      <c r="A39" s="1" t="s">
        <v>34</v>
      </c>
      <c r="B39" t="s">
        <v>480</v>
      </c>
      <c r="C39" t="s">
        <v>970</v>
      </c>
      <c r="D39" s="2">
        <v>141</v>
      </c>
      <c r="E39" s="2">
        <v>3244</v>
      </c>
      <c r="F39" s="2">
        <f t="shared" si="0"/>
        <v>3385</v>
      </c>
      <c r="G39" s="2">
        <v>100</v>
      </c>
      <c r="H39" s="2">
        <v>416</v>
      </c>
      <c r="I39" s="2">
        <v>5811</v>
      </c>
      <c r="J39" s="2">
        <f t="shared" si="1"/>
        <v>6227</v>
      </c>
      <c r="K39" s="2">
        <v>5465</v>
      </c>
      <c r="L39" s="2">
        <v>0</v>
      </c>
      <c r="M39" s="2">
        <v>1562</v>
      </c>
      <c r="N39" s="2">
        <f t="shared" si="2"/>
        <v>7027</v>
      </c>
      <c r="O39" s="2">
        <v>12862</v>
      </c>
      <c r="P39" s="2">
        <v>541</v>
      </c>
      <c r="Q39" s="2">
        <v>1141</v>
      </c>
      <c r="R39" s="2">
        <v>1789</v>
      </c>
      <c r="S39" s="2">
        <f t="shared" si="3"/>
        <v>3471</v>
      </c>
      <c r="T39" s="2">
        <v>1448</v>
      </c>
      <c r="U39" s="2">
        <v>4963</v>
      </c>
      <c r="V39" s="2">
        <f t="shared" si="4"/>
        <v>6411</v>
      </c>
      <c r="W39" s="2">
        <v>4772</v>
      </c>
      <c r="X39" s="2">
        <v>38210</v>
      </c>
      <c r="Y39">
        <v>10896.222303139984</v>
      </c>
      <c r="Z39" s="2">
        <v>51586</v>
      </c>
      <c r="AA39" s="2">
        <v>3186</v>
      </c>
      <c r="AB39" s="2">
        <f t="shared" si="5"/>
        <v>54772</v>
      </c>
      <c r="AC39" s="2">
        <v>1253</v>
      </c>
      <c r="AD39" s="2">
        <v>0</v>
      </c>
      <c r="AE39" s="2">
        <v>6</v>
      </c>
      <c r="AF39" s="2">
        <v>0</v>
      </c>
      <c r="AG39" s="2">
        <f t="shared" si="6"/>
        <v>138496</v>
      </c>
      <c r="AH39" s="2">
        <f t="shared" si="7"/>
        <v>149392.22230313998</v>
      </c>
      <c r="AI39" s="2">
        <v>610385</v>
      </c>
      <c r="AJ39" s="2">
        <v>668461</v>
      </c>
      <c r="AK39" s="2">
        <v>40625</v>
      </c>
      <c r="AL39" s="2">
        <v>645</v>
      </c>
      <c r="AM39" s="2">
        <v>5735</v>
      </c>
      <c r="AN39" s="2">
        <v>166</v>
      </c>
      <c r="AO39" s="2">
        <v>0</v>
      </c>
      <c r="AP39" s="2">
        <v>3875</v>
      </c>
      <c r="AQ39" s="2">
        <v>0</v>
      </c>
      <c r="AR39" s="2">
        <v>0</v>
      </c>
      <c r="AS39" s="2">
        <v>0</v>
      </c>
      <c r="AT39" s="2">
        <v>273</v>
      </c>
      <c r="AU39" s="2">
        <v>0</v>
      </c>
      <c r="AV39" s="2">
        <v>0</v>
      </c>
      <c r="AW39" s="2">
        <v>-1705</v>
      </c>
      <c r="AX39" s="2">
        <v>0</v>
      </c>
      <c r="AY39" s="2">
        <v>0</v>
      </c>
      <c r="AZ39" s="2">
        <v>0</v>
      </c>
      <c r="BA39" s="2">
        <f t="shared" si="8"/>
        <v>188110</v>
      </c>
      <c r="BB39" s="2">
        <f t="shared" si="9"/>
        <v>199006.22230313998</v>
      </c>
      <c r="BC39" s="2">
        <v>808838</v>
      </c>
      <c r="BD39" s="2">
        <v>866914</v>
      </c>
      <c r="BE39" s="2">
        <v>0</v>
      </c>
      <c r="BF39" s="2">
        <v>0</v>
      </c>
      <c r="BG39" s="2">
        <v>0</v>
      </c>
      <c r="BH39" s="2">
        <v>0</v>
      </c>
      <c r="BI39" s="2">
        <v>11154</v>
      </c>
      <c r="BJ39" s="2">
        <v>44617</v>
      </c>
      <c r="BK39" s="2">
        <v>-1250</v>
      </c>
      <c r="BL39" s="2">
        <v>-5000</v>
      </c>
    </row>
    <row r="40" spans="1:64" x14ac:dyDescent="0.2">
      <c r="A40" s="1" t="s">
        <v>35</v>
      </c>
      <c r="B40" t="s">
        <v>481</v>
      </c>
      <c r="C40" t="s">
        <v>971</v>
      </c>
      <c r="D40" s="2">
        <v>238</v>
      </c>
      <c r="E40" s="2">
        <v>706</v>
      </c>
      <c r="F40" s="2">
        <f t="shared" si="0"/>
        <v>944</v>
      </c>
      <c r="G40" s="2">
        <v>86</v>
      </c>
      <c r="H40" s="2">
        <v>0</v>
      </c>
      <c r="I40" s="2">
        <v>4005</v>
      </c>
      <c r="J40" s="2">
        <f t="shared" si="1"/>
        <v>4005</v>
      </c>
      <c r="K40" s="2">
        <v>10939</v>
      </c>
      <c r="L40" s="2">
        <v>0</v>
      </c>
      <c r="M40" s="2">
        <v>301</v>
      </c>
      <c r="N40" s="2">
        <f t="shared" si="2"/>
        <v>11240</v>
      </c>
      <c r="O40" s="2">
        <v>8034</v>
      </c>
      <c r="P40" s="2">
        <v>34</v>
      </c>
      <c r="Q40" s="2">
        <v>0</v>
      </c>
      <c r="R40" s="2">
        <v>367</v>
      </c>
      <c r="S40" s="2">
        <f t="shared" si="3"/>
        <v>401</v>
      </c>
      <c r="T40" s="2">
        <v>302</v>
      </c>
      <c r="U40" s="2">
        <v>1088</v>
      </c>
      <c r="V40" s="2">
        <f t="shared" si="4"/>
        <v>1390</v>
      </c>
      <c r="W40" s="2">
        <v>1626</v>
      </c>
      <c r="X40" s="2">
        <v>61766</v>
      </c>
      <c r="Y40">
        <v>12202</v>
      </c>
      <c r="Z40" s="2">
        <v>41855</v>
      </c>
      <c r="AA40" s="2">
        <v>1198</v>
      </c>
      <c r="AB40" s="2">
        <f t="shared" si="5"/>
        <v>43053</v>
      </c>
      <c r="AC40" s="2">
        <v>1847</v>
      </c>
      <c r="AD40" s="2">
        <v>0</v>
      </c>
      <c r="AE40" s="2">
        <v>0</v>
      </c>
      <c r="AF40" s="2">
        <v>1671</v>
      </c>
      <c r="AG40" s="2">
        <f t="shared" si="6"/>
        <v>136063</v>
      </c>
      <c r="AH40" s="2">
        <f t="shared" si="7"/>
        <v>148265</v>
      </c>
      <c r="AI40" s="2">
        <v>614478</v>
      </c>
      <c r="AJ40" s="2">
        <v>663284</v>
      </c>
      <c r="AK40" s="2">
        <v>0</v>
      </c>
      <c r="AL40" s="2">
        <v>0</v>
      </c>
      <c r="AM40" s="2">
        <v>0</v>
      </c>
      <c r="AN40" s="2">
        <v>0</v>
      </c>
      <c r="AO40" s="2">
        <v>0</v>
      </c>
      <c r="AP40" s="2">
        <v>799</v>
      </c>
      <c r="AQ40" s="2">
        <v>0</v>
      </c>
      <c r="AR40" s="2">
        <v>0</v>
      </c>
      <c r="AS40" s="2">
        <v>0</v>
      </c>
      <c r="AT40" s="2">
        <v>0</v>
      </c>
      <c r="AU40" s="2">
        <v>0</v>
      </c>
      <c r="AV40" s="2">
        <v>0</v>
      </c>
      <c r="AW40" s="2">
        <v>0</v>
      </c>
      <c r="AX40" s="2">
        <v>0</v>
      </c>
      <c r="AY40" s="2">
        <v>0</v>
      </c>
      <c r="AZ40" s="2">
        <v>0</v>
      </c>
      <c r="BA40" s="2">
        <f t="shared" si="8"/>
        <v>136862</v>
      </c>
      <c r="BB40" s="2">
        <f t="shared" si="9"/>
        <v>149064</v>
      </c>
      <c r="BC40" s="2">
        <v>615277</v>
      </c>
      <c r="BD40" s="2">
        <v>664083</v>
      </c>
      <c r="BE40" s="2">
        <v>0</v>
      </c>
      <c r="BF40" s="2">
        <v>0</v>
      </c>
      <c r="BG40" s="2">
        <v>0</v>
      </c>
      <c r="BH40" s="2">
        <v>0</v>
      </c>
      <c r="BI40" s="2">
        <v>6582</v>
      </c>
      <c r="BJ40" s="2">
        <v>30078</v>
      </c>
      <c r="BK40" s="2">
        <v>-507</v>
      </c>
      <c r="BL40" s="2">
        <v>-1647</v>
      </c>
    </row>
    <row r="41" spans="1:64" x14ac:dyDescent="0.2">
      <c r="A41" s="1" t="s">
        <v>36</v>
      </c>
      <c r="B41" t="s">
        <v>482</v>
      </c>
      <c r="C41" t="s">
        <v>972</v>
      </c>
      <c r="D41" s="2">
        <v>23</v>
      </c>
      <c r="E41" s="2">
        <v>1104</v>
      </c>
      <c r="F41" s="2">
        <f t="shared" si="0"/>
        <v>1127</v>
      </c>
      <c r="G41" s="2">
        <v>14</v>
      </c>
      <c r="H41" s="2">
        <v>5</v>
      </c>
      <c r="I41" s="2">
        <v>0</v>
      </c>
      <c r="J41" s="2">
        <f t="shared" si="1"/>
        <v>5</v>
      </c>
      <c r="K41" s="2">
        <v>-254</v>
      </c>
      <c r="L41" s="2">
        <v>0</v>
      </c>
      <c r="M41" s="2">
        <v>78</v>
      </c>
      <c r="N41" s="2">
        <f t="shared" si="2"/>
        <v>-176</v>
      </c>
      <c r="O41" s="2">
        <v>1681</v>
      </c>
      <c r="P41" s="2">
        <v>-38</v>
      </c>
      <c r="Q41" s="2">
        <v>75</v>
      </c>
      <c r="R41" s="2">
        <v>180</v>
      </c>
      <c r="S41" s="2">
        <f t="shared" si="3"/>
        <v>217</v>
      </c>
      <c r="T41" s="2">
        <v>0</v>
      </c>
      <c r="U41" s="2">
        <v>0</v>
      </c>
      <c r="V41" s="2">
        <f t="shared" si="4"/>
        <v>0</v>
      </c>
      <c r="W41" s="2">
        <v>755</v>
      </c>
      <c r="X41" s="2">
        <v>0</v>
      </c>
      <c r="Y41">
        <v>0</v>
      </c>
      <c r="Z41" s="2">
        <v>0</v>
      </c>
      <c r="AA41" s="2">
        <v>261</v>
      </c>
      <c r="AB41" s="2">
        <f t="shared" si="5"/>
        <v>261</v>
      </c>
      <c r="AC41" s="2">
        <v>0</v>
      </c>
      <c r="AD41" s="2">
        <v>0</v>
      </c>
      <c r="AE41" s="2">
        <v>0</v>
      </c>
      <c r="AF41" s="2">
        <v>456</v>
      </c>
      <c r="AG41" s="2">
        <f t="shared" si="6"/>
        <v>4340</v>
      </c>
      <c r="AH41" s="2">
        <f t="shared" si="7"/>
        <v>4340</v>
      </c>
      <c r="AI41" s="2">
        <v>12537</v>
      </c>
      <c r="AJ41" s="2">
        <v>12537</v>
      </c>
      <c r="AK41" s="2">
        <v>6085</v>
      </c>
      <c r="AL41" s="2">
        <v>0</v>
      </c>
      <c r="AM41" s="2">
        <v>0</v>
      </c>
      <c r="AN41" s="2">
        <v>0</v>
      </c>
      <c r="AO41" s="2">
        <v>0</v>
      </c>
      <c r="AP41" s="2">
        <v>845</v>
      </c>
      <c r="AQ41" s="2">
        <v>0</v>
      </c>
      <c r="AR41" s="2">
        <v>0</v>
      </c>
      <c r="AS41" s="2">
        <v>0</v>
      </c>
      <c r="AT41" s="2">
        <v>0</v>
      </c>
      <c r="AU41" s="2">
        <v>-36</v>
      </c>
      <c r="AV41" s="2">
        <v>0</v>
      </c>
      <c r="AW41" s="2">
        <v>0</v>
      </c>
      <c r="AX41" s="2">
        <v>0</v>
      </c>
      <c r="AY41" s="2">
        <v>0</v>
      </c>
      <c r="AZ41" s="2">
        <v>0</v>
      </c>
      <c r="BA41" s="2">
        <f t="shared" si="8"/>
        <v>11234</v>
      </c>
      <c r="BB41" s="2">
        <f t="shared" si="9"/>
        <v>11234</v>
      </c>
      <c r="BC41" s="2">
        <v>40102</v>
      </c>
      <c r="BD41" s="2">
        <v>40102</v>
      </c>
      <c r="BE41" s="2">
        <v>0</v>
      </c>
      <c r="BF41" s="2">
        <v>0</v>
      </c>
      <c r="BG41" s="2">
        <v>0</v>
      </c>
      <c r="BH41" s="2">
        <v>0</v>
      </c>
      <c r="BI41" s="2">
        <v>-47</v>
      </c>
      <c r="BJ41" s="2">
        <v>872</v>
      </c>
      <c r="BK41" s="2">
        <v>-1</v>
      </c>
      <c r="BL41" s="2">
        <v>-47</v>
      </c>
    </row>
    <row r="42" spans="1:64" x14ac:dyDescent="0.2">
      <c r="A42" s="1" t="s">
        <v>37</v>
      </c>
      <c r="B42" t="s">
        <v>483</v>
      </c>
      <c r="C42" t="s">
        <v>972</v>
      </c>
      <c r="D42" s="2">
        <v>-50</v>
      </c>
      <c r="E42" s="2">
        <v>893</v>
      </c>
      <c r="F42" s="2">
        <f t="shared" si="0"/>
        <v>843</v>
      </c>
      <c r="G42" s="2">
        <v>4</v>
      </c>
      <c r="H42" s="2">
        <v>9</v>
      </c>
      <c r="I42" s="2">
        <v>9</v>
      </c>
      <c r="J42" s="2">
        <f t="shared" si="1"/>
        <v>18</v>
      </c>
      <c r="K42" s="2">
        <v>-90</v>
      </c>
      <c r="L42" s="2">
        <v>0</v>
      </c>
      <c r="M42" s="2">
        <v>-114</v>
      </c>
      <c r="N42" s="2">
        <f t="shared" si="2"/>
        <v>-204</v>
      </c>
      <c r="O42" s="2">
        <v>635</v>
      </c>
      <c r="P42" s="2">
        <v>-1</v>
      </c>
      <c r="Q42" s="2">
        <v>48</v>
      </c>
      <c r="R42" s="2">
        <v>39</v>
      </c>
      <c r="S42" s="2">
        <f t="shared" si="3"/>
        <v>86</v>
      </c>
      <c r="T42" s="2">
        <v>0</v>
      </c>
      <c r="U42" s="2">
        <v>0</v>
      </c>
      <c r="V42" s="2">
        <f t="shared" si="4"/>
        <v>0</v>
      </c>
      <c r="W42" s="2">
        <v>665</v>
      </c>
      <c r="X42" s="2">
        <v>0</v>
      </c>
      <c r="Y42">
        <v>0</v>
      </c>
      <c r="Z42" s="2">
        <v>0</v>
      </c>
      <c r="AA42" s="2">
        <v>186</v>
      </c>
      <c r="AB42" s="2">
        <f t="shared" si="5"/>
        <v>186</v>
      </c>
      <c r="AC42" s="2">
        <v>307</v>
      </c>
      <c r="AD42" s="2">
        <v>0</v>
      </c>
      <c r="AE42" s="2">
        <v>0</v>
      </c>
      <c r="AF42" s="2">
        <v>20</v>
      </c>
      <c r="AG42" s="2">
        <f t="shared" si="6"/>
        <v>2560</v>
      </c>
      <c r="AH42" s="2">
        <f t="shared" si="7"/>
        <v>2560</v>
      </c>
      <c r="AI42" s="2">
        <v>10815</v>
      </c>
      <c r="AJ42" s="2">
        <v>10815</v>
      </c>
      <c r="AK42" s="2">
        <v>2948</v>
      </c>
      <c r="AL42" s="2">
        <v>5</v>
      </c>
      <c r="AM42" s="2">
        <v>1818</v>
      </c>
      <c r="AN42" s="2">
        <v>0</v>
      </c>
      <c r="AO42" s="2">
        <v>0</v>
      </c>
      <c r="AP42" s="2">
        <v>21</v>
      </c>
      <c r="AQ42" s="2">
        <v>0</v>
      </c>
      <c r="AR42" s="2">
        <v>0</v>
      </c>
      <c r="AS42" s="2">
        <v>0</v>
      </c>
      <c r="AT42" s="2">
        <v>0</v>
      </c>
      <c r="AU42" s="2">
        <v>0</v>
      </c>
      <c r="AV42" s="2">
        <v>0</v>
      </c>
      <c r="AW42" s="2">
        <v>0</v>
      </c>
      <c r="AX42" s="2">
        <v>0</v>
      </c>
      <c r="AY42" s="2">
        <v>0</v>
      </c>
      <c r="AZ42" s="2">
        <v>0</v>
      </c>
      <c r="BA42" s="2">
        <f t="shared" si="8"/>
        <v>7352</v>
      </c>
      <c r="BB42" s="2">
        <f t="shared" si="9"/>
        <v>7352</v>
      </c>
      <c r="BC42" s="2">
        <v>29994</v>
      </c>
      <c r="BD42" s="2">
        <v>29994</v>
      </c>
      <c r="BE42" s="2">
        <v>0</v>
      </c>
      <c r="BF42" s="2">
        <v>0</v>
      </c>
      <c r="BG42" s="2">
        <v>0</v>
      </c>
      <c r="BH42" s="2">
        <v>0</v>
      </c>
      <c r="BI42" s="2">
        <v>363</v>
      </c>
      <c r="BJ42" s="2">
        <v>585</v>
      </c>
      <c r="BK42" s="2">
        <v>-9</v>
      </c>
      <c r="BL42" s="2">
        <v>-61</v>
      </c>
    </row>
    <row r="43" spans="1:64" x14ac:dyDescent="0.2">
      <c r="A43" s="1" t="s">
        <v>38</v>
      </c>
      <c r="B43" t="s">
        <v>484</v>
      </c>
      <c r="C43" t="s">
        <v>972</v>
      </c>
      <c r="D43" s="2">
        <v>-64</v>
      </c>
      <c r="E43" s="2">
        <v>1240</v>
      </c>
      <c r="F43" s="2">
        <f t="shared" si="0"/>
        <v>1176</v>
      </c>
      <c r="G43" s="2">
        <v>19</v>
      </c>
      <c r="H43" s="2">
        <v>2</v>
      </c>
      <c r="I43" s="2">
        <v>0</v>
      </c>
      <c r="J43" s="2">
        <f t="shared" si="1"/>
        <v>2</v>
      </c>
      <c r="K43" s="2">
        <v>72</v>
      </c>
      <c r="L43" s="2">
        <v>0</v>
      </c>
      <c r="M43" s="2">
        <v>267</v>
      </c>
      <c r="N43" s="2">
        <f t="shared" si="2"/>
        <v>339</v>
      </c>
      <c r="O43" s="2">
        <v>642</v>
      </c>
      <c r="P43" s="2">
        <v>26</v>
      </c>
      <c r="Q43" s="2">
        <v>-14</v>
      </c>
      <c r="R43" s="2">
        <v>223</v>
      </c>
      <c r="S43" s="2">
        <f t="shared" si="3"/>
        <v>235</v>
      </c>
      <c r="T43" s="2">
        <v>0</v>
      </c>
      <c r="U43" s="2">
        <v>0</v>
      </c>
      <c r="V43" s="2">
        <f t="shared" si="4"/>
        <v>0</v>
      </c>
      <c r="W43" s="2">
        <v>1444</v>
      </c>
      <c r="X43" s="2">
        <v>0</v>
      </c>
      <c r="Y43">
        <v>0</v>
      </c>
      <c r="Z43" s="2">
        <v>0</v>
      </c>
      <c r="AA43" s="2">
        <v>612</v>
      </c>
      <c r="AB43" s="2">
        <f t="shared" si="5"/>
        <v>612</v>
      </c>
      <c r="AC43" s="2">
        <v>206</v>
      </c>
      <c r="AD43" s="2">
        <v>0</v>
      </c>
      <c r="AE43" s="2">
        <v>0</v>
      </c>
      <c r="AF43" s="2">
        <v>38</v>
      </c>
      <c r="AG43" s="2">
        <f t="shared" si="6"/>
        <v>4713</v>
      </c>
      <c r="AH43" s="2">
        <f t="shared" si="7"/>
        <v>4713</v>
      </c>
      <c r="AI43" s="2">
        <v>16369</v>
      </c>
      <c r="AJ43" s="2">
        <v>16369</v>
      </c>
      <c r="AK43" s="2">
        <v>6701</v>
      </c>
      <c r="AL43" s="2">
        <v>0</v>
      </c>
      <c r="AM43" s="2">
        <v>0</v>
      </c>
      <c r="AN43" s="2">
        <v>0</v>
      </c>
      <c r="AO43" s="2">
        <v>0</v>
      </c>
      <c r="AP43" s="2">
        <v>123</v>
      </c>
      <c r="AQ43" s="2">
        <v>0</v>
      </c>
      <c r="AR43" s="2">
        <v>0</v>
      </c>
      <c r="AS43" s="2">
        <v>0</v>
      </c>
      <c r="AT43" s="2">
        <v>0</v>
      </c>
      <c r="AU43" s="2">
        <v>-1141</v>
      </c>
      <c r="AV43" s="2">
        <v>0</v>
      </c>
      <c r="AW43" s="2">
        <v>29</v>
      </c>
      <c r="AX43" s="2">
        <v>0</v>
      </c>
      <c r="AY43" s="2">
        <v>-9</v>
      </c>
      <c r="AZ43" s="2">
        <v>0</v>
      </c>
      <c r="BA43" s="2">
        <f t="shared" si="8"/>
        <v>10416</v>
      </c>
      <c r="BB43" s="2">
        <f t="shared" si="9"/>
        <v>10416</v>
      </c>
      <c r="BC43" s="2">
        <v>41209</v>
      </c>
      <c r="BD43" s="2">
        <v>41209</v>
      </c>
      <c r="BE43" s="2">
        <v>-3</v>
      </c>
      <c r="BF43" s="2">
        <v>0</v>
      </c>
      <c r="BG43" s="2">
        <v>-24</v>
      </c>
      <c r="BH43" s="2">
        <v>0</v>
      </c>
      <c r="BI43" s="2">
        <v>189</v>
      </c>
      <c r="BJ43" s="2">
        <v>1319</v>
      </c>
      <c r="BK43" s="2">
        <v>-64</v>
      </c>
      <c r="BL43" s="2">
        <v>-277</v>
      </c>
    </row>
    <row r="44" spans="1:64" x14ac:dyDescent="0.2">
      <c r="A44" s="1" t="s">
        <v>39</v>
      </c>
      <c r="B44" t="s">
        <v>485</v>
      </c>
      <c r="C44" t="s">
        <v>972</v>
      </c>
      <c r="D44" s="2">
        <v>-99</v>
      </c>
      <c r="E44" s="2">
        <v>488</v>
      </c>
      <c r="F44" s="2">
        <f t="shared" si="0"/>
        <v>389</v>
      </c>
      <c r="G44" s="2">
        <v>15</v>
      </c>
      <c r="H44" s="2">
        <v>0</v>
      </c>
      <c r="I44" s="2">
        <v>0</v>
      </c>
      <c r="J44" s="2">
        <f t="shared" si="1"/>
        <v>0</v>
      </c>
      <c r="K44" s="2">
        <v>-165</v>
      </c>
      <c r="L44" s="2">
        <v>0</v>
      </c>
      <c r="M44" s="2">
        <v>331</v>
      </c>
      <c r="N44" s="2">
        <f t="shared" si="2"/>
        <v>166</v>
      </c>
      <c r="O44" s="2">
        <v>716</v>
      </c>
      <c r="P44" s="2">
        <v>0</v>
      </c>
      <c r="Q44" s="2">
        <v>60</v>
      </c>
      <c r="R44" s="2">
        <v>-143</v>
      </c>
      <c r="S44" s="2">
        <f t="shared" si="3"/>
        <v>-83</v>
      </c>
      <c r="T44" s="2">
        <v>0</v>
      </c>
      <c r="U44" s="2">
        <v>0</v>
      </c>
      <c r="V44" s="2">
        <f t="shared" si="4"/>
        <v>0</v>
      </c>
      <c r="W44" s="2">
        <v>283</v>
      </c>
      <c r="X44" s="2">
        <v>0</v>
      </c>
      <c r="Y44">
        <v>0</v>
      </c>
      <c r="Z44" s="2">
        <v>0</v>
      </c>
      <c r="AA44" s="2">
        <v>245</v>
      </c>
      <c r="AB44" s="2">
        <f t="shared" si="5"/>
        <v>245</v>
      </c>
      <c r="AC44" s="2">
        <v>0</v>
      </c>
      <c r="AD44" s="2">
        <v>0</v>
      </c>
      <c r="AE44" s="2">
        <v>0</v>
      </c>
      <c r="AF44" s="2">
        <v>0</v>
      </c>
      <c r="AG44" s="2">
        <f t="shared" si="6"/>
        <v>1731</v>
      </c>
      <c r="AH44" s="2">
        <f t="shared" si="7"/>
        <v>1731</v>
      </c>
      <c r="AI44" s="2">
        <v>9489</v>
      </c>
      <c r="AJ44" s="2">
        <v>9489</v>
      </c>
      <c r="AK44" s="2">
        <v>4458</v>
      </c>
      <c r="AL44" s="2">
        <v>0</v>
      </c>
      <c r="AM44" s="2">
        <v>0</v>
      </c>
      <c r="AN44" s="2">
        <v>0</v>
      </c>
      <c r="AO44" s="2">
        <v>0</v>
      </c>
      <c r="AP44" s="2">
        <v>3</v>
      </c>
      <c r="AQ44" s="2">
        <v>0</v>
      </c>
      <c r="AR44" s="2">
        <v>0</v>
      </c>
      <c r="AS44" s="2">
        <v>0</v>
      </c>
      <c r="AT44" s="2">
        <v>0</v>
      </c>
      <c r="AU44" s="2">
        <v>0</v>
      </c>
      <c r="AV44" s="2">
        <v>0</v>
      </c>
      <c r="AW44" s="2">
        <v>0</v>
      </c>
      <c r="AX44" s="2">
        <v>0</v>
      </c>
      <c r="AY44" s="2">
        <v>0</v>
      </c>
      <c r="AZ44" s="2">
        <v>0</v>
      </c>
      <c r="BA44" s="2">
        <f t="shared" si="8"/>
        <v>6192</v>
      </c>
      <c r="BB44" s="2">
        <f t="shared" si="9"/>
        <v>6192</v>
      </c>
      <c r="BC44" s="2">
        <v>29739</v>
      </c>
      <c r="BD44" s="2">
        <v>29739</v>
      </c>
      <c r="BE44" s="2">
        <v>0</v>
      </c>
      <c r="BF44" s="2">
        <v>0</v>
      </c>
      <c r="BG44" s="2">
        <v>0</v>
      </c>
      <c r="BH44" s="2">
        <v>0</v>
      </c>
      <c r="BI44" s="2">
        <v>0</v>
      </c>
      <c r="BJ44" s="2">
        <v>379</v>
      </c>
      <c r="BK44" s="2">
        <v>0</v>
      </c>
      <c r="BL44" s="2">
        <v>-248</v>
      </c>
    </row>
    <row r="45" spans="1:64" x14ac:dyDescent="0.2">
      <c r="A45" s="1" t="s">
        <v>40</v>
      </c>
      <c r="B45" t="s">
        <v>486</v>
      </c>
      <c r="C45" t="s">
        <v>972</v>
      </c>
      <c r="D45" s="2">
        <v>99</v>
      </c>
      <c r="E45" s="2">
        <v>254</v>
      </c>
      <c r="F45" s="2">
        <f t="shared" si="0"/>
        <v>353</v>
      </c>
      <c r="G45" s="2">
        <v>7</v>
      </c>
      <c r="H45" s="2">
        <v>26</v>
      </c>
      <c r="I45" s="2">
        <v>0</v>
      </c>
      <c r="J45" s="2">
        <f t="shared" si="1"/>
        <v>26</v>
      </c>
      <c r="K45" s="2">
        <v>-6</v>
      </c>
      <c r="L45" s="2">
        <v>0</v>
      </c>
      <c r="M45" s="2">
        <v>277</v>
      </c>
      <c r="N45" s="2">
        <f t="shared" si="2"/>
        <v>271</v>
      </c>
      <c r="O45" s="2">
        <v>275</v>
      </c>
      <c r="P45" s="2">
        <v>0</v>
      </c>
      <c r="Q45" s="2">
        <v>12</v>
      </c>
      <c r="R45" s="2">
        <v>68</v>
      </c>
      <c r="S45" s="2">
        <f t="shared" si="3"/>
        <v>80</v>
      </c>
      <c r="T45" s="2">
        <v>0</v>
      </c>
      <c r="U45" s="2">
        <v>0</v>
      </c>
      <c r="V45" s="2">
        <f t="shared" si="4"/>
        <v>0</v>
      </c>
      <c r="W45" s="2">
        <v>278</v>
      </c>
      <c r="X45" s="2">
        <v>0</v>
      </c>
      <c r="Y45">
        <v>0</v>
      </c>
      <c r="Z45" s="2">
        <v>0</v>
      </c>
      <c r="AA45" s="2">
        <v>12</v>
      </c>
      <c r="AB45" s="2">
        <f t="shared" si="5"/>
        <v>12</v>
      </c>
      <c r="AC45" s="2">
        <v>35</v>
      </c>
      <c r="AD45" s="2">
        <v>0</v>
      </c>
      <c r="AE45" s="2">
        <v>0</v>
      </c>
      <c r="AF45" s="2">
        <v>0</v>
      </c>
      <c r="AG45" s="2">
        <f t="shared" si="6"/>
        <v>1337</v>
      </c>
      <c r="AH45" s="2">
        <f t="shared" si="7"/>
        <v>1337</v>
      </c>
      <c r="AI45" s="2">
        <v>8803</v>
      </c>
      <c r="AJ45" s="2">
        <v>8803</v>
      </c>
      <c r="AK45" s="2">
        <v>2170</v>
      </c>
      <c r="AL45" s="2">
        <v>0</v>
      </c>
      <c r="AM45" s="2">
        <v>0</v>
      </c>
      <c r="AN45" s="2">
        <v>0</v>
      </c>
      <c r="AO45" s="2">
        <v>0</v>
      </c>
      <c r="AP45" s="2">
        <v>494</v>
      </c>
      <c r="AQ45" s="2">
        <v>0</v>
      </c>
      <c r="AR45" s="2">
        <v>0</v>
      </c>
      <c r="AS45" s="2">
        <v>0</v>
      </c>
      <c r="AT45" s="2">
        <v>0</v>
      </c>
      <c r="AU45" s="2">
        <v>0</v>
      </c>
      <c r="AV45" s="2">
        <v>0</v>
      </c>
      <c r="AW45" s="2">
        <v>0</v>
      </c>
      <c r="AX45" s="2">
        <v>0</v>
      </c>
      <c r="AY45" s="2">
        <v>0</v>
      </c>
      <c r="AZ45" s="2">
        <v>0</v>
      </c>
      <c r="BA45" s="2">
        <f t="shared" si="8"/>
        <v>4001</v>
      </c>
      <c r="BB45" s="2">
        <f t="shared" si="9"/>
        <v>4001</v>
      </c>
      <c r="BC45" s="2">
        <v>7630</v>
      </c>
      <c r="BD45" s="2">
        <v>7630</v>
      </c>
      <c r="BE45" s="2">
        <v>0</v>
      </c>
      <c r="BF45" s="2">
        <v>0</v>
      </c>
      <c r="BG45" s="2">
        <v>0</v>
      </c>
      <c r="BH45" s="2">
        <v>0</v>
      </c>
      <c r="BI45" s="2">
        <v>1</v>
      </c>
      <c r="BJ45" s="2">
        <v>6</v>
      </c>
      <c r="BK45" s="2">
        <v>-1</v>
      </c>
      <c r="BL45" s="2">
        <v>-188</v>
      </c>
    </row>
    <row r="46" spans="1:64" x14ac:dyDescent="0.2">
      <c r="A46" s="1" t="s">
        <v>41</v>
      </c>
      <c r="B46" t="s">
        <v>487</v>
      </c>
      <c r="C46" t="s">
        <v>972</v>
      </c>
      <c r="D46" s="2">
        <v>9</v>
      </c>
      <c r="E46" s="2">
        <v>1248</v>
      </c>
      <c r="F46" s="2">
        <f t="shared" si="0"/>
        <v>1257</v>
      </c>
      <c r="G46" s="2">
        <v>10</v>
      </c>
      <c r="H46" s="2">
        <v>19</v>
      </c>
      <c r="I46" s="2">
        <v>0</v>
      </c>
      <c r="J46" s="2">
        <f t="shared" si="1"/>
        <v>19</v>
      </c>
      <c r="K46" s="2">
        <v>-415</v>
      </c>
      <c r="L46" s="2">
        <v>0</v>
      </c>
      <c r="M46" s="2">
        <v>329</v>
      </c>
      <c r="N46" s="2">
        <f t="shared" si="2"/>
        <v>-86</v>
      </c>
      <c r="O46" s="2">
        <v>1377</v>
      </c>
      <c r="P46" s="2">
        <v>0</v>
      </c>
      <c r="Q46" s="2">
        <v>120</v>
      </c>
      <c r="R46" s="2">
        <v>371</v>
      </c>
      <c r="S46" s="2">
        <f t="shared" si="3"/>
        <v>491</v>
      </c>
      <c r="T46" s="2">
        <v>0</v>
      </c>
      <c r="U46" s="2">
        <v>0</v>
      </c>
      <c r="V46" s="2">
        <f t="shared" si="4"/>
        <v>0</v>
      </c>
      <c r="W46" s="2">
        <v>173</v>
      </c>
      <c r="X46" s="2">
        <v>0</v>
      </c>
      <c r="Y46">
        <v>0</v>
      </c>
      <c r="Z46" s="2">
        <v>0</v>
      </c>
      <c r="AA46" s="2">
        <v>252</v>
      </c>
      <c r="AB46" s="2">
        <f t="shared" si="5"/>
        <v>252</v>
      </c>
      <c r="AC46" s="2">
        <v>9</v>
      </c>
      <c r="AD46" s="2">
        <v>0</v>
      </c>
      <c r="AE46" s="2">
        <v>0</v>
      </c>
      <c r="AF46" s="2">
        <v>61</v>
      </c>
      <c r="AG46" s="2">
        <f t="shared" si="6"/>
        <v>3563</v>
      </c>
      <c r="AH46" s="2">
        <f t="shared" si="7"/>
        <v>3563</v>
      </c>
      <c r="AI46" s="2">
        <v>15468</v>
      </c>
      <c r="AJ46" s="2">
        <v>15468</v>
      </c>
      <c r="AK46" s="2">
        <v>4031</v>
      </c>
      <c r="AL46" s="2">
        <v>0</v>
      </c>
      <c r="AM46" s="2">
        <v>0</v>
      </c>
      <c r="AN46" s="2">
        <v>0</v>
      </c>
      <c r="AO46" s="2">
        <v>0</v>
      </c>
      <c r="AP46" s="2">
        <v>912</v>
      </c>
      <c r="AQ46" s="2">
        <v>0</v>
      </c>
      <c r="AR46" s="2">
        <v>0</v>
      </c>
      <c r="AS46" s="2">
        <v>0</v>
      </c>
      <c r="AT46" s="2">
        <v>0</v>
      </c>
      <c r="AU46" s="2">
        <v>2</v>
      </c>
      <c r="AV46" s="2">
        <v>0</v>
      </c>
      <c r="AW46" s="2">
        <v>-95</v>
      </c>
      <c r="AX46" s="2">
        <v>0</v>
      </c>
      <c r="AY46" s="2">
        <v>0</v>
      </c>
      <c r="AZ46" s="2">
        <v>0</v>
      </c>
      <c r="BA46" s="2">
        <f t="shared" si="8"/>
        <v>8413</v>
      </c>
      <c r="BB46" s="2">
        <f t="shared" si="9"/>
        <v>8413</v>
      </c>
      <c r="BC46" s="2">
        <v>36574</v>
      </c>
      <c r="BD46" s="2">
        <v>36574</v>
      </c>
      <c r="BE46" s="2">
        <v>4</v>
      </c>
      <c r="BF46" s="2">
        <v>0</v>
      </c>
      <c r="BG46" s="2">
        <v>111</v>
      </c>
      <c r="BH46" s="2">
        <v>0</v>
      </c>
      <c r="BI46" s="2">
        <v>0</v>
      </c>
      <c r="BJ46" s="2">
        <v>719</v>
      </c>
      <c r="BK46" s="2">
        <v>-40</v>
      </c>
      <c r="BL46" s="2">
        <v>-90</v>
      </c>
    </row>
    <row r="47" spans="1:64" x14ac:dyDescent="0.25">
      <c r="A47" s="1" t="s">
        <v>42</v>
      </c>
      <c r="B47" t="s">
        <v>488</v>
      </c>
      <c r="C47" t="s">
        <v>970</v>
      </c>
      <c r="D47" s="2">
        <v>-223</v>
      </c>
      <c r="E47" s="2">
        <v>1770</v>
      </c>
      <c r="F47" s="2">
        <f t="shared" si="0"/>
        <v>1547</v>
      </c>
      <c r="G47" s="2">
        <v>43</v>
      </c>
      <c r="H47" s="2">
        <v>63</v>
      </c>
      <c r="I47" s="2">
        <v>86</v>
      </c>
      <c r="J47" s="2">
        <f t="shared" si="1"/>
        <v>149</v>
      </c>
      <c r="K47" s="2">
        <v>2491</v>
      </c>
      <c r="L47" s="2">
        <v>0</v>
      </c>
      <c r="M47" s="2">
        <v>722</v>
      </c>
      <c r="N47" s="2">
        <f t="shared" si="2"/>
        <v>3213</v>
      </c>
      <c r="O47" s="2">
        <v>3764</v>
      </c>
      <c r="P47" s="2">
        <v>1068</v>
      </c>
      <c r="Q47" s="2">
        <v>444</v>
      </c>
      <c r="R47" s="2">
        <v>529</v>
      </c>
      <c r="S47" s="2">
        <f t="shared" si="3"/>
        <v>2041</v>
      </c>
      <c r="T47" s="2">
        <v>1079</v>
      </c>
      <c r="U47" s="2">
        <v>3622</v>
      </c>
      <c r="V47" s="2">
        <f t="shared" si="4"/>
        <v>4701</v>
      </c>
      <c r="W47" s="2">
        <v>2915</v>
      </c>
      <c r="X47" s="2">
        <v>34920</v>
      </c>
      <c r="Y47">
        <v>10978</v>
      </c>
      <c r="Z47" s="2">
        <v>29191</v>
      </c>
      <c r="AA47" s="2">
        <v>1057</v>
      </c>
      <c r="AB47" s="2">
        <f t="shared" si="5"/>
        <v>30248</v>
      </c>
      <c r="AC47" s="2">
        <v>206</v>
      </c>
      <c r="AD47" s="2">
        <v>0</v>
      </c>
      <c r="AE47" s="2">
        <v>0</v>
      </c>
      <c r="AF47" s="2">
        <v>2174</v>
      </c>
      <c r="AG47" s="2">
        <f t="shared" si="6"/>
        <v>85921</v>
      </c>
      <c r="AH47" s="2">
        <f t="shared" si="7"/>
        <v>96899</v>
      </c>
      <c r="AI47" s="2">
        <v>343680</v>
      </c>
      <c r="AJ47" s="2">
        <v>387593</v>
      </c>
      <c r="AK47" s="2">
        <v>12986</v>
      </c>
      <c r="AL47" s="2">
        <v>38</v>
      </c>
      <c r="AM47" s="2">
        <v>8690</v>
      </c>
      <c r="AN47" s="2">
        <v>0</v>
      </c>
      <c r="AO47" s="2">
        <v>0</v>
      </c>
      <c r="AP47" s="2">
        <v>0</v>
      </c>
      <c r="AQ47" s="2">
        <v>0</v>
      </c>
      <c r="AR47" s="2">
        <v>0</v>
      </c>
      <c r="AS47" s="2">
        <v>0</v>
      </c>
      <c r="AT47" s="2">
        <v>0</v>
      </c>
      <c r="AU47" s="2">
        <v>0</v>
      </c>
      <c r="AV47" s="2">
        <v>0</v>
      </c>
      <c r="AW47" s="2">
        <v>0</v>
      </c>
      <c r="AX47" s="2">
        <v>0</v>
      </c>
      <c r="AY47" s="2">
        <v>0</v>
      </c>
      <c r="AZ47" s="2">
        <v>0</v>
      </c>
      <c r="BA47" s="2">
        <f t="shared" si="8"/>
        <v>107635</v>
      </c>
      <c r="BB47" s="2">
        <f t="shared" si="9"/>
        <v>118613</v>
      </c>
      <c r="BC47" s="2">
        <v>430532</v>
      </c>
      <c r="BD47" s="2">
        <v>474445</v>
      </c>
      <c r="BE47" s="2">
        <v>0</v>
      </c>
      <c r="BF47" s="2">
        <v>0</v>
      </c>
      <c r="BG47" s="2">
        <v>0</v>
      </c>
      <c r="BH47" s="2">
        <v>0</v>
      </c>
      <c r="BI47" s="2">
        <v>3755</v>
      </c>
      <c r="BJ47" s="2">
        <v>15020</v>
      </c>
      <c r="BK47" s="2">
        <v>-74</v>
      </c>
      <c r="BL47" s="2">
        <v>-295</v>
      </c>
    </row>
    <row r="48" spans="1:64" x14ac:dyDescent="0.25">
      <c r="A48" s="1" t="s">
        <v>43</v>
      </c>
      <c r="B48" t="s">
        <v>489</v>
      </c>
      <c r="C48" t="s">
        <v>971</v>
      </c>
      <c r="D48" s="2">
        <v>220</v>
      </c>
      <c r="E48" s="2">
        <v>12151</v>
      </c>
      <c r="F48" s="2">
        <f t="shared" si="0"/>
        <v>12371</v>
      </c>
      <c r="G48" s="2">
        <v>175</v>
      </c>
      <c r="H48" s="2">
        <v>687</v>
      </c>
      <c r="I48" s="2">
        <v>139</v>
      </c>
      <c r="J48" s="2">
        <f t="shared" si="1"/>
        <v>826</v>
      </c>
      <c r="K48" s="2">
        <v>8206</v>
      </c>
      <c r="L48" s="2">
        <v>0</v>
      </c>
      <c r="M48" s="2">
        <v>1799</v>
      </c>
      <c r="N48" s="2">
        <f t="shared" si="2"/>
        <v>10005</v>
      </c>
      <c r="O48" s="2">
        <v>8826</v>
      </c>
      <c r="P48" s="2">
        <v>1020</v>
      </c>
      <c r="Q48" s="2">
        <v>3854</v>
      </c>
      <c r="R48" s="2">
        <v>306</v>
      </c>
      <c r="S48" s="2">
        <f t="shared" si="3"/>
        <v>5180</v>
      </c>
      <c r="T48" s="2">
        <v>95</v>
      </c>
      <c r="U48" s="2">
        <v>4382</v>
      </c>
      <c r="V48" s="2">
        <f t="shared" si="4"/>
        <v>4477</v>
      </c>
      <c r="W48" s="2">
        <v>3085</v>
      </c>
      <c r="X48" s="2">
        <v>129425</v>
      </c>
      <c r="Y48">
        <v>36907.70927987156</v>
      </c>
      <c r="Z48" s="2">
        <v>121829</v>
      </c>
      <c r="AA48" s="2">
        <v>0</v>
      </c>
      <c r="AB48" s="2">
        <f t="shared" si="5"/>
        <v>121829</v>
      </c>
      <c r="AC48" s="2">
        <v>0</v>
      </c>
      <c r="AD48" s="2">
        <v>0</v>
      </c>
      <c r="AE48" s="2">
        <v>0</v>
      </c>
      <c r="AF48" s="2">
        <v>0</v>
      </c>
      <c r="AG48" s="2">
        <f t="shared" si="6"/>
        <v>296199</v>
      </c>
      <c r="AH48" s="2">
        <f t="shared" si="7"/>
        <v>333106.70927987155</v>
      </c>
      <c r="AI48" s="2">
        <v>963738</v>
      </c>
      <c r="AJ48" s="2">
        <v>1064487</v>
      </c>
      <c r="AK48" s="2">
        <v>0</v>
      </c>
      <c r="AL48" s="2">
        <v>0</v>
      </c>
      <c r="AM48" s="2">
        <v>0</v>
      </c>
      <c r="AN48" s="2">
        <v>0</v>
      </c>
      <c r="AO48" s="2">
        <v>0</v>
      </c>
      <c r="AP48" s="2">
        <v>0</v>
      </c>
      <c r="AQ48" s="2">
        <v>0</v>
      </c>
      <c r="AR48" s="2">
        <v>0</v>
      </c>
      <c r="AS48" s="2">
        <v>0</v>
      </c>
      <c r="AT48" s="2">
        <v>151</v>
      </c>
      <c r="AU48" s="2">
        <v>20</v>
      </c>
      <c r="AV48" s="2">
        <v>0</v>
      </c>
      <c r="AW48" s="2">
        <v>0</v>
      </c>
      <c r="AX48" s="2">
        <v>0</v>
      </c>
      <c r="AY48" s="2">
        <v>0</v>
      </c>
      <c r="AZ48" s="2">
        <v>0</v>
      </c>
      <c r="BA48" s="2">
        <f t="shared" si="8"/>
        <v>296370</v>
      </c>
      <c r="BB48" s="2">
        <f t="shared" si="9"/>
        <v>333277.70927987155</v>
      </c>
      <c r="BC48" s="2">
        <v>962240</v>
      </c>
      <c r="BD48" s="2">
        <v>1062989</v>
      </c>
      <c r="BE48" s="2">
        <v>0</v>
      </c>
      <c r="BF48" s="2">
        <v>0</v>
      </c>
      <c r="BG48" s="2">
        <v>0</v>
      </c>
      <c r="BH48" s="2">
        <v>0</v>
      </c>
      <c r="BI48" s="2">
        <v>4628</v>
      </c>
      <c r="BJ48" s="2">
        <v>29577</v>
      </c>
      <c r="BK48" s="2">
        <v>306</v>
      </c>
      <c r="BL48" s="2">
        <v>-4237</v>
      </c>
    </row>
    <row r="49" spans="1:64" x14ac:dyDescent="0.25">
      <c r="A49" s="1" t="s">
        <v>44</v>
      </c>
      <c r="B49" t="s">
        <v>490</v>
      </c>
      <c r="C49" t="s">
        <v>972</v>
      </c>
      <c r="D49" s="2">
        <v>85</v>
      </c>
      <c r="E49" s="2">
        <v>593</v>
      </c>
      <c r="F49" s="2">
        <f t="shared" si="0"/>
        <v>678</v>
      </c>
      <c r="G49" s="2">
        <v>13</v>
      </c>
      <c r="H49" s="2">
        <v>50</v>
      </c>
      <c r="I49" s="2">
        <v>0</v>
      </c>
      <c r="J49" s="2">
        <f t="shared" si="1"/>
        <v>50</v>
      </c>
      <c r="K49" s="2">
        <v>-5</v>
      </c>
      <c r="L49" s="2">
        <v>0</v>
      </c>
      <c r="M49" s="2">
        <v>230</v>
      </c>
      <c r="N49" s="2">
        <f t="shared" si="2"/>
        <v>225</v>
      </c>
      <c r="O49" s="2">
        <v>811</v>
      </c>
      <c r="P49" s="2">
        <v>0</v>
      </c>
      <c r="Q49" s="2">
        <v>-3</v>
      </c>
      <c r="R49" s="2">
        <v>100</v>
      </c>
      <c r="S49" s="2">
        <f t="shared" si="3"/>
        <v>97</v>
      </c>
      <c r="T49" s="2">
        <v>0</v>
      </c>
      <c r="U49" s="2">
        <v>0</v>
      </c>
      <c r="V49" s="2">
        <f t="shared" si="4"/>
        <v>0</v>
      </c>
      <c r="W49" s="2">
        <v>1046</v>
      </c>
      <c r="X49" s="2">
        <v>0</v>
      </c>
      <c r="Y49">
        <v>0</v>
      </c>
      <c r="Z49" s="2">
        <v>0</v>
      </c>
      <c r="AA49" s="2">
        <v>339</v>
      </c>
      <c r="AB49" s="2">
        <f t="shared" si="5"/>
        <v>339</v>
      </c>
      <c r="AC49" s="2">
        <v>311</v>
      </c>
      <c r="AD49" s="2">
        <v>37</v>
      </c>
      <c r="AE49" s="2">
        <v>0</v>
      </c>
      <c r="AF49" s="2">
        <v>57</v>
      </c>
      <c r="AG49" s="2">
        <f t="shared" si="6"/>
        <v>3664</v>
      </c>
      <c r="AH49" s="2">
        <f t="shared" si="7"/>
        <v>3664</v>
      </c>
      <c r="AI49" s="2">
        <v>14603</v>
      </c>
      <c r="AJ49" s="2">
        <v>14603</v>
      </c>
      <c r="AK49" s="2">
        <v>7893</v>
      </c>
      <c r="AL49" s="2">
        <v>1</v>
      </c>
      <c r="AM49" s="2">
        <v>0</v>
      </c>
      <c r="AN49" s="2">
        <v>0</v>
      </c>
      <c r="AO49" s="2">
        <v>0</v>
      </c>
      <c r="AP49" s="2">
        <v>400</v>
      </c>
      <c r="AQ49" s="2">
        <v>0</v>
      </c>
      <c r="AR49" s="2">
        <v>0</v>
      </c>
      <c r="AS49" s="2">
        <v>0</v>
      </c>
      <c r="AT49" s="2">
        <v>0</v>
      </c>
      <c r="AU49" s="2">
        <v>-17</v>
      </c>
      <c r="AV49" s="2">
        <v>0</v>
      </c>
      <c r="AW49" s="2">
        <v>0</v>
      </c>
      <c r="AX49" s="2">
        <v>0</v>
      </c>
      <c r="AY49" s="2">
        <v>0</v>
      </c>
      <c r="AZ49" s="2">
        <v>0</v>
      </c>
      <c r="BA49" s="2">
        <f t="shared" si="8"/>
        <v>11941</v>
      </c>
      <c r="BB49" s="2">
        <f t="shared" si="9"/>
        <v>11941</v>
      </c>
      <c r="BC49" s="2">
        <v>47707</v>
      </c>
      <c r="BD49" s="2">
        <v>47707</v>
      </c>
      <c r="BE49" s="2">
        <v>0</v>
      </c>
      <c r="BF49" s="2">
        <v>0</v>
      </c>
      <c r="BG49" s="2">
        <v>0</v>
      </c>
      <c r="BH49" s="2">
        <v>0</v>
      </c>
      <c r="BI49" s="2">
        <v>23</v>
      </c>
      <c r="BJ49" s="2">
        <v>93</v>
      </c>
      <c r="BK49" s="2">
        <v>34</v>
      </c>
      <c r="BL49" s="2">
        <v>-134</v>
      </c>
    </row>
    <row r="50" spans="1:64" x14ac:dyDescent="0.25">
      <c r="A50" s="1" t="s">
        <v>45</v>
      </c>
      <c r="B50" t="s">
        <v>491</v>
      </c>
      <c r="C50" t="s">
        <v>972</v>
      </c>
      <c r="D50" s="2">
        <v>17</v>
      </c>
      <c r="E50" s="2">
        <v>502</v>
      </c>
      <c r="F50" s="2">
        <f t="shared" si="0"/>
        <v>519</v>
      </c>
      <c r="G50" s="2">
        <v>0</v>
      </c>
      <c r="H50" s="2">
        <v>108</v>
      </c>
      <c r="I50" s="2">
        <v>0</v>
      </c>
      <c r="J50" s="2">
        <f t="shared" si="1"/>
        <v>108</v>
      </c>
      <c r="K50" s="2">
        <v>80</v>
      </c>
      <c r="L50" s="2">
        <v>0</v>
      </c>
      <c r="M50" s="2">
        <v>222</v>
      </c>
      <c r="N50" s="2">
        <f t="shared" si="2"/>
        <v>302</v>
      </c>
      <c r="O50" s="2">
        <v>526</v>
      </c>
      <c r="P50" s="2">
        <v>-2</v>
      </c>
      <c r="Q50" s="2">
        <v>65</v>
      </c>
      <c r="R50" s="2">
        <v>109</v>
      </c>
      <c r="S50" s="2">
        <f t="shared" si="3"/>
        <v>172</v>
      </c>
      <c r="T50" s="2">
        <v>0</v>
      </c>
      <c r="U50" s="2">
        <v>0</v>
      </c>
      <c r="V50" s="2">
        <f t="shared" si="4"/>
        <v>0</v>
      </c>
      <c r="W50" s="2">
        <v>284</v>
      </c>
      <c r="X50" s="2">
        <v>0</v>
      </c>
      <c r="Y50">
        <v>0</v>
      </c>
      <c r="Z50" s="2">
        <v>0</v>
      </c>
      <c r="AA50" s="2">
        <v>113</v>
      </c>
      <c r="AB50" s="2">
        <f t="shared" si="5"/>
        <v>113</v>
      </c>
      <c r="AC50" s="2">
        <v>405</v>
      </c>
      <c r="AD50" s="2">
        <v>0</v>
      </c>
      <c r="AE50" s="2">
        <v>0</v>
      </c>
      <c r="AF50" s="2">
        <v>16</v>
      </c>
      <c r="AG50" s="2">
        <f t="shared" si="6"/>
        <v>2445</v>
      </c>
      <c r="AH50" s="2">
        <f t="shared" si="7"/>
        <v>2445</v>
      </c>
      <c r="AI50" s="2">
        <v>10543</v>
      </c>
      <c r="AJ50" s="2">
        <v>10543</v>
      </c>
      <c r="AK50" s="2">
        <v>2753</v>
      </c>
      <c r="AL50" s="2">
        <v>0</v>
      </c>
      <c r="AM50" s="2">
        <v>2525</v>
      </c>
      <c r="AN50" s="2">
        <v>0</v>
      </c>
      <c r="AO50" s="2">
        <v>0</v>
      </c>
      <c r="AP50" s="2">
        <v>657</v>
      </c>
      <c r="AQ50" s="2">
        <v>0</v>
      </c>
      <c r="AR50" s="2">
        <v>0</v>
      </c>
      <c r="AS50" s="2">
        <v>0</v>
      </c>
      <c r="AT50" s="2">
        <v>0</v>
      </c>
      <c r="AU50" s="2">
        <v>-84</v>
      </c>
      <c r="AV50" s="2">
        <v>0</v>
      </c>
      <c r="AW50" s="2">
        <v>0</v>
      </c>
      <c r="AX50" s="2">
        <v>0</v>
      </c>
      <c r="AY50" s="2">
        <v>0</v>
      </c>
      <c r="AZ50" s="2">
        <v>0</v>
      </c>
      <c r="BA50" s="2">
        <f t="shared" si="8"/>
        <v>8296</v>
      </c>
      <c r="BB50" s="2">
        <f t="shared" si="9"/>
        <v>8296</v>
      </c>
      <c r="BC50" s="2">
        <v>36657</v>
      </c>
      <c r="BD50" s="2">
        <v>36657</v>
      </c>
      <c r="BE50" s="2">
        <v>0</v>
      </c>
      <c r="BF50" s="2">
        <v>0</v>
      </c>
      <c r="BG50" s="2">
        <v>0</v>
      </c>
      <c r="BH50" s="2">
        <v>0</v>
      </c>
      <c r="BI50" s="2">
        <v>923</v>
      </c>
      <c r="BJ50" s="2">
        <v>3693</v>
      </c>
      <c r="BK50" s="2">
        <v>-23</v>
      </c>
      <c r="BL50" s="2">
        <v>-94</v>
      </c>
    </row>
    <row r="51" spans="1:64" x14ac:dyDescent="0.25">
      <c r="A51" s="1" t="s">
        <v>46</v>
      </c>
      <c r="B51" t="s">
        <v>492</v>
      </c>
      <c r="C51" t="s">
        <v>972</v>
      </c>
      <c r="D51" s="2">
        <v>50</v>
      </c>
      <c r="E51" s="2">
        <v>1446</v>
      </c>
      <c r="F51" s="2">
        <f t="shared" si="0"/>
        <v>1496</v>
      </c>
      <c r="G51" s="2">
        <v>4</v>
      </c>
      <c r="H51" s="2">
        <v>35</v>
      </c>
      <c r="I51" s="2">
        <v>0</v>
      </c>
      <c r="J51" s="2">
        <f t="shared" si="1"/>
        <v>35</v>
      </c>
      <c r="K51" s="2">
        <v>-215</v>
      </c>
      <c r="L51" s="2">
        <v>0</v>
      </c>
      <c r="M51" s="2">
        <v>-240</v>
      </c>
      <c r="N51" s="2">
        <f t="shared" si="2"/>
        <v>-455</v>
      </c>
      <c r="O51" s="2">
        <v>276</v>
      </c>
      <c r="P51" s="2">
        <v>6</v>
      </c>
      <c r="Q51" s="2">
        <v>-60</v>
      </c>
      <c r="R51" s="2">
        <v>57</v>
      </c>
      <c r="S51" s="2">
        <f t="shared" si="3"/>
        <v>3</v>
      </c>
      <c r="T51" s="2">
        <v>0</v>
      </c>
      <c r="U51" s="2">
        <v>0</v>
      </c>
      <c r="V51" s="2">
        <f t="shared" si="4"/>
        <v>0</v>
      </c>
      <c r="W51" s="2">
        <v>736</v>
      </c>
      <c r="X51" s="2">
        <v>0</v>
      </c>
      <c r="Y51">
        <v>0</v>
      </c>
      <c r="Z51" s="2">
        <v>0</v>
      </c>
      <c r="AA51" s="2">
        <v>651</v>
      </c>
      <c r="AB51" s="2">
        <f t="shared" si="5"/>
        <v>651</v>
      </c>
      <c r="AC51" s="2">
        <v>291</v>
      </c>
      <c r="AD51" s="2">
        <v>0</v>
      </c>
      <c r="AE51" s="2">
        <v>0</v>
      </c>
      <c r="AF51" s="2">
        <v>0</v>
      </c>
      <c r="AG51" s="2">
        <f t="shared" si="6"/>
        <v>3037</v>
      </c>
      <c r="AH51" s="2">
        <f t="shared" si="7"/>
        <v>3037</v>
      </c>
      <c r="AI51" s="2">
        <v>14076</v>
      </c>
      <c r="AJ51" s="2">
        <v>14076</v>
      </c>
      <c r="AK51" s="2">
        <v>3937</v>
      </c>
      <c r="AL51" s="2">
        <v>8</v>
      </c>
      <c r="AM51" s="2">
        <v>6391</v>
      </c>
      <c r="AN51" s="2">
        <v>55</v>
      </c>
      <c r="AO51" s="2">
        <v>0</v>
      </c>
      <c r="AP51" s="2">
        <v>89</v>
      </c>
      <c r="AQ51" s="2">
        <v>0</v>
      </c>
      <c r="AR51" s="2">
        <v>0</v>
      </c>
      <c r="AS51" s="2">
        <v>0</v>
      </c>
      <c r="AT51" s="2">
        <v>0</v>
      </c>
      <c r="AU51" s="2">
        <v>-1822</v>
      </c>
      <c r="AV51" s="2">
        <v>0</v>
      </c>
      <c r="AW51" s="2">
        <v>-9</v>
      </c>
      <c r="AX51" s="2">
        <v>0</v>
      </c>
      <c r="AY51" s="2">
        <v>0</v>
      </c>
      <c r="AZ51" s="2">
        <v>0</v>
      </c>
      <c r="BA51" s="2">
        <f t="shared" si="8"/>
        <v>11686</v>
      </c>
      <c r="BB51" s="2">
        <f t="shared" si="9"/>
        <v>11686</v>
      </c>
      <c r="BC51" s="2">
        <v>48272</v>
      </c>
      <c r="BD51" s="2">
        <v>48272</v>
      </c>
      <c r="BE51" s="2">
        <v>12</v>
      </c>
      <c r="BF51" s="2">
        <v>0</v>
      </c>
      <c r="BG51" s="2">
        <v>50</v>
      </c>
      <c r="BH51" s="2">
        <v>0</v>
      </c>
      <c r="BI51" s="2">
        <v>1</v>
      </c>
      <c r="BJ51" s="2">
        <v>5453</v>
      </c>
      <c r="BK51" s="2">
        <v>-85</v>
      </c>
      <c r="BL51" s="2">
        <v>-338</v>
      </c>
    </row>
    <row r="52" spans="1:64" x14ac:dyDescent="0.25">
      <c r="A52" s="1" t="s">
        <v>47</v>
      </c>
      <c r="B52" t="s">
        <v>493</v>
      </c>
      <c r="C52" t="s">
        <v>972</v>
      </c>
      <c r="D52" s="2">
        <v>49</v>
      </c>
      <c r="E52" s="2">
        <v>253</v>
      </c>
      <c r="F52" s="2">
        <f t="shared" si="0"/>
        <v>302</v>
      </c>
      <c r="G52" s="2">
        <v>1</v>
      </c>
      <c r="H52" s="2">
        <v>10</v>
      </c>
      <c r="I52" s="2">
        <v>0</v>
      </c>
      <c r="J52" s="2">
        <f t="shared" si="1"/>
        <v>10</v>
      </c>
      <c r="K52" s="2">
        <v>-556</v>
      </c>
      <c r="L52" s="2">
        <v>0</v>
      </c>
      <c r="M52" s="2">
        <v>185</v>
      </c>
      <c r="N52" s="2">
        <f t="shared" si="2"/>
        <v>-371</v>
      </c>
      <c r="O52" s="2">
        <v>739</v>
      </c>
      <c r="P52" s="2">
        <v>0</v>
      </c>
      <c r="Q52" s="2">
        <v>184</v>
      </c>
      <c r="R52" s="2">
        <v>159</v>
      </c>
      <c r="S52" s="2">
        <f t="shared" si="3"/>
        <v>343</v>
      </c>
      <c r="T52" s="2">
        <v>0</v>
      </c>
      <c r="U52" s="2">
        <v>0</v>
      </c>
      <c r="V52" s="2">
        <f t="shared" si="4"/>
        <v>0</v>
      </c>
      <c r="W52" s="2">
        <v>561</v>
      </c>
      <c r="X52" s="2">
        <v>0</v>
      </c>
      <c r="Y52">
        <v>0</v>
      </c>
      <c r="Z52" s="2">
        <v>0</v>
      </c>
      <c r="AA52" s="2">
        <v>137</v>
      </c>
      <c r="AB52" s="2">
        <f t="shared" si="5"/>
        <v>137</v>
      </c>
      <c r="AC52" s="2">
        <v>151</v>
      </c>
      <c r="AD52" s="2">
        <v>0</v>
      </c>
      <c r="AE52" s="2">
        <v>0</v>
      </c>
      <c r="AF52" s="2">
        <v>0</v>
      </c>
      <c r="AG52" s="2">
        <f t="shared" si="6"/>
        <v>1873</v>
      </c>
      <c r="AH52" s="2">
        <f t="shared" si="7"/>
        <v>1873</v>
      </c>
      <c r="AI52" s="2">
        <v>8957</v>
      </c>
      <c r="AJ52" s="2">
        <v>8957</v>
      </c>
      <c r="AK52" s="2">
        <v>3603</v>
      </c>
      <c r="AL52" s="2">
        <v>0</v>
      </c>
      <c r="AM52" s="2">
        <v>0</v>
      </c>
      <c r="AN52" s="2">
        <v>0</v>
      </c>
      <c r="AO52" s="2">
        <v>0</v>
      </c>
      <c r="AP52" s="2">
        <v>329</v>
      </c>
      <c r="AQ52" s="2">
        <v>0</v>
      </c>
      <c r="AR52" s="2">
        <v>0</v>
      </c>
      <c r="AS52" s="2">
        <v>0</v>
      </c>
      <c r="AT52" s="2">
        <v>0</v>
      </c>
      <c r="AU52" s="2">
        <v>0</v>
      </c>
      <c r="AV52" s="2">
        <v>0</v>
      </c>
      <c r="AW52" s="2">
        <v>0</v>
      </c>
      <c r="AX52" s="2">
        <v>0</v>
      </c>
      <c r="AY52" s="2">
        <v>0</v>
      </c>
      <c r="AZ52" s="2">
        <v>0</v>
      </c>
      <c r="BA52" s="2">
        <f t="shared" si="8"/>
        <v>5805</v>
      </c>
      <c r="BB52" s="2">
        <f t="shared" si="9"/>
        <v>5805</v>
      </c>
      <c r="BC52" s="2">
        <v>24265</v>
      </c>
      <c r="BD52" s="2">
        <v>24265</v>
      </c>
      <c r="BE52" s="2">
        <v>0</v>
      </c>
      <c r="BF52" s="2">
        <v>0</v>
      </c>
      <c r="BG52" s="2">
        <v>0</v>
      </c>
      <c r="BH52" s="2">
        <v>0</v>
      </c>
      <c r="BI52" s="2">
        <v>12</v>
      </c>
      <c r="BJ52" s="2">
        <v>12</v>
      </c>
      <c r="BK52" s="2">
        <v>-57</v>
      </c>
      <c r="BL52" s="2">
        <v>-57</v>
      </c>
    </row>
    <row r="53" spans="1:64" x14ac:dyDescent="0.25">
      <c r="A53" s="1" t="s">
        <v>48</v>
      </c>
      <c r="B53" t="s">
        <v>494</v>
      </c>
      <c r="C53" t="s">
        <v>972</v>
      </c>
      <c r="D53" s="2">
        <v>20</v>
      </c>
      <c r="E53" s="2">
        <v>1396</v>
      </c>
      <c r="F53" s="2">
        <f t="shared" si="0"/>
        <v>1416</v>
      </c>
      <c r="G53" s="2">
        <v>9</v>
      </c>
      <c r="H53" s="2">
        <v>144</v>
      </c>
      <c r="I53" s="2">
        <v>0</v>
      </c>
      <c r="J53" s="2">
        <f t="shared" si="1"/>
        <v>144</v>
      </c>
      <c r="K53" s="2">
        <v>4</v>
      </c>
      <c r="L53" s="2">
        <v>0</v>
      </c>
      <c r="M53" s="2">
        <v>182</v>
      </c>
      <c r="N53" s="2">
        <f t="shared" si="2"/>
        <v>186</v>
      </c>
      <c r="O53" s="2">
        <v>776</v>
      </c>
      <c r="P53" s="2">
        <v>5</v>
      </c>
      <c r="Q53" s="2">
        <v>62</v>
      </c>
      <c r="R53" s="2">
        <v>226</v>
      </c>
      <c r="S53" s="2">
        <f t="shared" si="3"/>
        <v>293</v>
      </c>
      <c r="T53" s="2">
        <v>0</v>
      </c>
      <c r="U53" s="2">
        <v>0</v>
      </c>
      <c r="V53" s="2">
        <f t="shared" si="4"/>
        <v>0</v>
      </c>
      <c r="W53" s="2">
        <v>1251</v>
      </c>
      <c r="X53" s="2">
        <v>0</v>
      </c>
      <c r="Y53">
        <v>0</v>
      </c>
      <c r="Z53" s="2">
        <v>0</v>
      </c>
      <c r="AA53" s="2">
        <v>209</v>
      </c>
      <c r="AB53" s="2">
        <f t="shared" si="5"/>
        <v>209</v>
      </c>
      <c r="AC53" s="2">
        <v>0</v>
      </c>
      <c r="AD53" s="2">
        <v>0</v>
      </c>
      <c r="AE53" s="2">
        <v>0</v>
      </c>
      <c r="AF53" s="2">
        <v>0</v>
      </c>
      <c r="AG53" s="2">
        <f t="shared" si="6"/>
        <v>4284</v>
      </c>
      <c r="AH53" s="2">
        <f t="shared" si="7"/>
        <v>4284</v>
      </c>
      <c r="AI53" s="2">
        <v>14285</v>
      </c>
      <c r="AJ53" s="2">
        <v>14285</v>
      </c>
      <c r="AK53" s="2">
        <v>8143</v>
      </c>
      <c r="AL53" s="2">
        <v>0</v>
      </c>
      <c r="AM53" s="2">
        <v>0</v>
      </c>
      <c r="AN53" s="2">
        <v>0</v>
      </c>
      <c r="AO53" s="2">
        <v>0</v>
      </c>
      <c r="AP53" s="2">
        <v>242</v>
      </c>
      <c r="AQ53" s="2">
        <v>0</v>
      </c>
      <c r="AR53" s="2">
        <v>0</v>
      </c>
      <c r="AS53" s="2">
        <v>0</v>
      </c>
      <c r="AT53" s="2">
        <v>0</v>
      </c>
      <c r="AU53" s="2">
        <v>0</v>
      </c>
      <c r="AV53" s="2">
        <v>0</v>
      </c>
      <c r="AW53" s="2">
        <v>0</v>
      </c>
      <c r="AX53" s="2">
        <v>0</v>
      </c>
      <c r="AY53" s="2">
        <v>0</v>
      </c>
      <c r="AZ53" s="2">
        <v>0</v>
      </c>
      <c r="BA53" s="2">
        <f t="shared" si="8"/>
        <v>12669</v>
      </c>
      <c r="BB53" s="2">
        <f t="shared" si="9"/>
        <v>12669</v>
      </c>
      <c r="BC53" s="2">
        <v>45611</v>
      </c>
      <c r="BD53" s="2">
        <v>45611</v>
      </c>
      <c r="BE53" s="2">
        <v>0</v>
      </c>
      <c r="BF53" s="2">
        <v>0</v>
      </c>
      <c r="BG53" s="2">
        <v>0</v>
      </c>
      <c r="BH53" s="2">
        <v>0</v>
      </c>
      <c r="BI53" s="2">
        <v>0</v>
      </c>
      <c r="BJ53" s="2">
        <v>0</v>
      </c>
      <c r="BK53" s="2">
        <v>-33</v>
      </c>
      <c r="BL53" s="2">
        <v>-209</v>
      </c>
    </row>
    <row r="54" spans="1:64" x14ac:dyDescent="0.25">
      <c r="A54" s="1" t="s">
        <v>49</v>
      </c>
      <c r="B54" t="s">
        <v>495</v>
      </c>
      <c r="C54" t="s">
        <v>972</v>
      </c>
      <c r="D54" s="2">
        <v>5</v>
      </c>
      <c r="E54" s="2">
        <v>386</v>
      </c>
      <c r="F54" s="2">
        <f t="shared" si="0"/>
        <v>391</v>
      </c>
      <c r="G54" s="2">
        <v>17</v>
      </c>
      <c r="H54" s="2">
        <v>67</v>
      </c>
      <c r="I54" s="2">
        <v>0</v>
      </c>
      <c r="J54" s="2">
        <f t="shared" si="1"/>
        <v>67</v>
      </c>
      <c r="K54" s="2">
        <v>-216</v>
      </c>
      <c r="L54" s="2">
        <v>0</v>
      </c>
      <c r="M54" s="2">
        <v>141</v>
      </c>
      <c r="N54" s="2">
        <f t="shared" si="2"/>
        <v>-75</v>
      </c>
      <c r="O54" s="2">
        <v>919</v>
      </c>
      <c r="P54" s="2">
        <v>0</v>
      </c>
      <c r="Q54" s="2">
        <v>29</v>
      </c>
      <c r="R54" s="2">
        <v>224</v>
      </c>
      <c r="S54" s="2">
        <f t="shared" si="3"/>
        <v>253</v>
      </c>
      <c r="T54" s="2">
        <v>0</v>
      </c>
      <c r="U54" s="2">
        <v>0</v>
      </c>
      <c r="V54" s="2">
        <f t="shared" si="4"/>
        <v>0</v>
      </c>
      <c r="W54" s="2">
        <v>494</v>
      </c>
      <c r="X54" s="2">
        <v>0</v>
      </c>
      <c r="Y54">
        <v>0</v>
      </c>
      <c r="Z54" s="2">
        <v>0</v>
      </c>
      <c r="AA54" s="2">
        <v>97</v>
      </c>
      <c r="AB54" s="2">
        <f t="shared" si="5"/>
        <v>97</v>
      </c>
      <c r="AC54" s="2">
        <v>458</v>
      </c>
      <c r="AD54" s="2">
        <v>0</v>
      </c>
      <c r="AE54" s="2">
        <v>0</v>
      </c>
      <c r="AF54" s="2">
        <v>0</v>
      </c>
      <c r="AG54" s="2">
        <f t="shared" si="6"/>
        <v>2621</v>
      </c>
      <c r="AH54" s="2">
        <f t="shared" si="7"/>
        <v>2621</v>
      </c>
      <c r="AI54" s="2">
        <v>10489</v>
      </c>
      <c r="AJ54" s="2">
        <v>10489</v>
      </c>
      <c r="AK54" s="2">
        <v>3550</v>
      </c>
      <c r="AL54" s="2">
        <v>0</v>
      </c>
      <c r="AM54" s="2">
        <v>2150</v>
      </c>
      <c r="AN54" s="2">
        <v>0</v>
      </c>
      <c r="AO54" s="2">
        <v>0</v>
      </c>
      <c r="AP54" s="2">
        <v>261</v>
      </c>
      <c r="AQ54" s="2">
        <v>0</v>
      </c>
      <c r="AR54" s="2">
        <v>0</v>
      </c>
      <c r="AS54" s="2">
        <v>0</v>
      </c>
      <c r="AT54" s="2">
        <v>0</v>
      </c>
      <c r="AU54" s="2">
        <v>0</v>
      </c>
      <c r="AV54" s="2">
        <v>0</v>
      </c>
      <c r="AW54" s="2">
        <v>0</v>
      </c>
      <c r="AX54" s="2">
        <v>0</v>
      </c>
      <c r="AY54" s="2">
        <v>0</v>
      </c>
      <c r="AZ54" s="2">
        <v>0</v>
      </c>
      <c r="BA54" s="2">
        <f t="shared" si="8"/>
        <v>8582</v>
      </c>
      <c r="BB54" s="2">
        <f t="shared" si="9"/>
        <v>8582</v>
      </c>
      <c r="BC54" s="2">
        <v>33812</v>
      </c>
      <c r="BD54" s="2">
        <v>33812</v>
      </c>
      <c r="BE54" s="2">
        <v>0</v>
      </c>
      <c r="BF54" s="2">
        <v>0</v>
      </c>
      <c r="BG54" s="2">
        <v>0</v>
      </c>
      <c r="BH54" s="2">
        <v>0</v>
      </c>
      <c r="BI54" s="2">
        <v>397</v>
      </c>
      <c r="BJ54" s="2">
        <v>1586</v>
      </c>
      <c r="BK54" s="2">
        <v>-26</v>
      </c>
      <c r="BL54" s="2">
        <v>-105</v>
      </c>
    </row>
    <row r="55" spans="1:64" x14ac:dyDescent="0.25">
      <c r="A55" s="1" t="s">
        <v>50</v>
      </c>
      <c r="B55" t="s">
        <v>496</v>
      </c>
      <c r="C55" t="s">
        <v>972</v>
      </c>
      <c r="D55" s="2">
        <v>8</v>
      </c>
      <c r="E55" s="2">
        <v>1080</v>
      </c>
      <c r="F55" s="2">
        <f t="shared" si="0"/>
        <v>1088</v>
      </c>
      <c r="G55" s="2">
        <v>0</v>
      </c>
      <c r="H55" s="2">
        <v>-4</v>
      </c>
      <c r="I55" s="2">
        <v>0</v>
      </c>
      <c r="J55" s="2">
        <f t="shared" si="1"/>
        <v>-4</v>
      </c>
      <c r="K55" s="2">
        <v>100</v>
      </c>
      <c r="L55" s="2">
        <v>0</v>
      </c>
      <c r="M55" s="2">
        <v>230</v>
      </c>
      <c r="N55" s="2">
        <f t="shared" si="2"/>
        <v>330</v>
      </c>
      <c r="O55" s="2">
        <v>959</v>
      </c>
      <c r="P55" s="2">
        <v>0</v>
      </c>
      <c r="Q55" s="2">
        <v>79</v>
      </c>
      <c r="R55" s="2">
        <v>11</v>
      </c>
      <c r="S55" s="2">
        <f t="shared" si="3"/>
        <v>90</v>
      </c>
      <c r="T55" s="2">
        <v>0</v>
      </c>
      <c r="U55" s="2">
        <v>0</v>
      </c>
      <c r="V55" s="2">
        <f t="shared" si="4"/>
        <v>0</v>
      </c>
      <c r="W55" s="2">
        <v>247</v>
      </c>
      <c r="X55" s="2">
        <v>0</v>
      </c>
      <c r="Y55">
        <v>0</v>
      </c>
      <c r="Z55" s="2">
        <v>0</v>
      </c>
      <c r="AA55" s="2">
        <v>261</v>
      </c>
      <c r="AB55" s="2">
        <f t="shared" si="5"/>
        <v>261</v>
      </c>
      <c r="AC55" s="2">
        <v>186</v>
      </c>
      <c r="AD55" s="2">
        <v>0</v>
      </c>
      <c r="AE55" s="2">
        <v>0</v>
      </c>
      <c r="AF55" s="2">
        <v>0</v>
      </c>
      <c r="AG55" s="2">
        <f t="shared" si="6"/>
        <v>3157</v>
      </c>
      <c r="AH55" s="2">
        <f t="shared" si="7"/>
        <v>3157</v>
      </c>
      <c r="AI55" s="2">
        <v>11601</v>
      </c>
      <c r="AJ55" s="2">
        <v>11601</v>
      </c>
      <c r="AK55" s="2">
        <v>1806</v>
      </c>
      <c r="AL55" s="2">
        <v>0</v>
      </c>
      <c r="AM55" s="2">
        <v>4476</v>
      </c>
      <c r="AN55" s="2">
        <v>0</v>
      </c>
      <c r="AO55" s="2">
        <v>0</v>
      </c>
      <c r="AP55" s="2">
        <v>786</v>
      </c>
      <c r="AQ55" s="2">
        <v>0</v>
      </c>
      <c r="AR55" s="2">
        <v>0</v>
      </c>
      <c r="AS55" s="2">
        <v>0</v>
      </c>
      <c r="AT55" s="2">
        <v>0</v>
      </c>
      <c r="AU55" s="2">
        <v>-105</v>
      </c>
      <c r="AV55" s="2">
        <v>0</v>
      </c>
      <c r="AW55" s="2">
        <v>0</v>
      </c>
      <c r="AX55" s="2">
        <v>0</v>
      </c>
      <c r="AY55" s="2">
        <v>0</v>
      </c>
      <c r="AZ55" s="2">
        <v>0</v>
      </c>
      <c r="BA55" s="2">
        <f t="shared" si="8"/>
        <v>10120</v>
      </c>
      <c r="BB55" s="2">
        <f t="shared" si="9"/>
        <v>10120</v>
      </c>
      <c r="BC55" s="2">
        <v>38584</v>
      </c>
      <c r="BD55" s="2">
        <v>38584</v>
      </c>
      <c r="BE55" s="2">
        <v>0</v>
      </c>
      <c r="BF55" s="2">
        <v>0</v>
      </c>
      <c r="BG55" s="2">
        <v>0</v>
      </c>
      <c r="BH55" s="2">
        <v>0</v>
      </c>
      <c r="BI55" s="2">
        <v>1419</v>
      </c>
      <c r="BJ55" s="2">
        <v>5675</v>
      </c>
      <c r="BK55" s="2">
        <v>-1</v>
      </c>
      <c r="BL55" s="2">
        <v>-6</v>
      </c>
    </row>
    <row r="56" spans="1:64" x14ac:dyDescent="0.25">
      <c r="A56" s="1" t="s">
        <v>51</v>
      </c>
      <c r="B56" t="s">
        <v>497</v>
      </c>
      <c r="C56" t="s">
        <v>972</v>
      </c>
      <c r="D56" s="2">
        <v>6</v>
      </c>
      <c r="E56" s="2">
        <v>1359</v>
      </c>
      <c r="F56" s="2">
        <f t="shared" si="0"/>
        <v>1365</v>
      </c>
      <c r="G56" s="2">
        <v>0</v>
      </c>
      <c r="H56" s="2">
        <v>70</v>
      </c>
      <c r="I56" s="2">
        <v>0</v>
      </c>
      <c r="J56" s="2">
        <f t="shared" si="1"/>
        <v>70</v>
      </c>
      <c r="K56" s="2">
        <v>5</v>
      </c>
      <c r="L56" s="2">
        <v>0</v>
      </c>
      <c r="M56" s="2">
        <v>100</v>
      </c>
      <c r="N56" s="2">
        <f t="shared" si="2"/>
        <v>105</v>
      </c>
      <c r="O56" s="2">
        <v>494</v>
      </c>
      <c r="P56" s="2">
        <v>0</v>
      </c>
      <c r="Q56" s="2">
        <v>75</v>
      </c>
      <c r="R56" s="2">
        <v>94</v>
      </c>
      <c r="S56" s="2">
        <f t="shared" si="3"/>
        <v>169</v>
      </c>
      <c r="T56" s="2">
        <v>0</v>
      </c>
      <c r="U56" s="2">
        <v>0</v>
      </c>
      <c r="V56" s="2">
        <f t="shared" si="4"/>
        <v>0</v>
      </c>
      <c r="W56" s="2">
        <v>143</v>
      </c>
      <c r="X56" s="2">
        <v>0</v>
      </c>
      <c r="Y56">
        <v>0</v>
      </c>
      <c r="Z56" s="2">
        <v>0</v>
      </c>
      <c r="AA56" s="2">
        <v>140</v>
      </c>
      <c r="AB56" s="2">
        <f t="shared" si="5"/>
        <v>140</v>
      </c>
      <c r="AC56" s="2">
        <v>83</v>
      </c>
      <c r="AD56" s="2">
        <v>0</v>
      </c>
      <c r="AE56" s="2">
        <v>0</v>
      </c>
      <c r="AF56" s="2">
        <v>0</v>
      </c>
      <c r="AG56" s="2">
        <f t="shared" si="6"/>
        <v>2569</v>
      </c>
      <c r="AH56" s="2">
        <f t="shared" si="7"/>
        <v>2569</v>
      </c>
      <c r="AI56" s="2">
        <v>10900</v>
      </c>
      <c r="AJ56" s="2">
        <v>10900</v>
      </c>
      <c r="AK56" s="2">
        <v>2861</v>
      </c>
      <c r="AL56" s="2">
        <v>0</v>
      </c>
      <c r="AM56" s="2">
        <v>1735</v>
      </c>
      <c r="AN56" s="2">
        <v>0</v>
      </c>
      <c r="AO56" s="2">
        <v>0</v>
      </c>
      <c r="AP56" s="2">
        <v>167</v>
      </c>
      <c r="AQ56" s="2">
        <v>0</v>
      </c>
      <c r="AR56" s="2">
        <v>0</v>
      </c>
      <c r="AS56" s="2">
        <v>0</v>
      </c>
      <c r="AT56" s="2">
        <v>0</v>
      </c>
      <c r="AU56" s="2">
        <v>-96</v>
      </c>
      <c r="AV56" s="2">
        <v>0</v>
      </c>
      <c r="AW56" s="2">
        <v>0</v>
      </c>
      <c r="AX56" s="2">
        <v>0</v>
      </c>
      <c r="AY56" s="2">
        <v>0</v>
      </c>
      <c r="AZ56" s="2">
        <v>0</v>
      </c>
      <c r="BA56" s="2">
        <f t="shared" si="8"/>
        <v>7236</v>
      </c>
      <c r="BB56" s="2">
        <f t="shared" si="9"/>
        <v>7236</v>
      </c>
      <c r="BC56" s="2">
        <v>29000</v>
      </c>
      <c r="BD56" s="2">
        <v>29000</v>
      </c>
      <c r="BE56" s="2">
        <v>0</v>
      </c>
      <c r="BF56" s="2">
        <v>0</v>
      </c>
      <c r="BG56" s="2">
        <v>0</v>
      </c>
      <c r="BH56" s="2">
        <v>0</v>
      </c>
      <c r="BI56" s="2">
        <v>0</v>
      </c>
      <c r="BJ56" s="2">
        <v>0</v>
      </c>
      <c r="BK56" s="2">
        <v>-4</v>
      </c>
      <c r="BL56" s="2">
        <v>-16</v>
      </c>
    </row>
    <row r="57" spans="1:64" x14ac:dyDescent="0.25">
      <c r="A57" s="1" t="s">
        <v>52</v>
      </c>
      <c r="B57" t="s">
        <v>498</v>
      </c>
      <c r="C57" t="s">
        <v>970</v>
      </c>
      <c r="D57" s="2">
        <v>-252</v>
      </c>
      <c r="E57" s="2">
        <v>3944</v>
      </c>
      <c r="F57" s="2">
        <f t="shared" si="0"/>
        <v>3692</v>
      </c>
      <c r="G57" s="2">
        <v>58</v>
      </c>
      <c r="H57" s="2">
        <v>290</v>
      </c>
      <c r="I57" s="2">
        <v>71</v>
      </c>
      <c r="J57" s="2">
        <f t="shared" si="1"/>
        <v>361</v>
      </c>
      <c r="K57" s="2">
        <v>2927</v>
      </c>
      <c r="L57" s="2">
        <v>0</v>
      </c>
      <c r="M57" s="2">
        <v>1401</v>
      </c>
      <c r="N57" s="2">
        <f t="shared" si="2"/>
        <v>4328</v>
      </c>
      <c r="O57" s="2">
        <v>4851</v>
      </c>
      <c r="P57" s="2">
        <v>201</v>
      </c>
      <c r="Q57" s="2">
        <v>248</v>
      </c>
      <c r="R57" s="2">
        <v>809</v>
      </c>
      <c r="S57" s="2">
        <f t="shared" si="3"/>
        <v>1258</v>
      </c>
      <c r="T57" s="2">
        <v>828</v>
      </c>
      <c r="U57" s="2">
        <v>1671</v>
      </c>
      <c r="V57" s="2">
        <f t="shared" si="4"/>
        <v>2499</v>
      </c>
      <c r="W57" s="2">
        <v>1611</v>
      </c>
      <c r="X57" s="2">
        <v>26125</v>
      </c>
      <c r="Y57">
        <v>7390.9523594028287</v>
      </c>
      <c r="Z57" s="2">
        <v>27859</v>
      </c>
      <c r="AA57" s="2">
        <v>1202</v>
      </c>
      <c r="AB57" s="2">
        <f t="shared" si="5"/>
        <v>29061</v>
      </c>
      <c r="AC57" s="2">
        <v>0</v>
      </c>
      <c r="AD57" s="2">
        <v>0</v>
      </c>
      <c r="AE57" s="2">
        <v>17</v>
      </c>
      <c r="AF57" s="2">
        <v>54</v>
      </c>
      <c r="AG57" s="2">
        <f t="shared" si="6"/>
        <v>73915</v>
      </c>
      <c r="AH57" s="2">
        <f t="shared" si="7"/>
        <v>81305.952359402829</v>
      </c>
      <c r="AI57" s="2">
        <v>227012</v>
      </c>
      <c r="AJ57" s="2">
        <v>253377</v>
      </c>
      <c r="AK57" s="2">
        <v>23092</v>
      </c>
      <c r="AL57" s="2">
        <v>73</v>
      </c>
      <c r="AM57" s="2">
        <v>3</v>
      </c>
      <c r="AN57" s="2">
        <v>0</v>
      </c>
      <c r="AO57" s="2">
        <v>0</v>
      </c>
      <c r="AP57" s="2">
        <v>0</v>
      </c>
      <c r="AQ57" s="2">
        <v>0</v>
      </c>
      <c r="AR57" s="2">
        <v>0</v>
      </c>
      <c r="AS57" s="2">
        <v>0</v>
      </c>
      <c r="AT57" s="2">
        <v>0</v>
      </c>
      <c r="AU57" s="2">
        <v>140</v>
      </c>
      <c r="AV57" s="2">
        <v>0</v>
      </c>
      <c r="AW57" s="2">
        <v>830</v>
      </c>
      <c r="AX57" s="2">
        <v>0</v>
      </c>
      <c r="AY57" s="2">
        <v>0</v>
      </c>
      <c r="AZ57" s="2">
        <v>0</v>
      </c>
      <c r="BA57" s="2">
        <f t="shared" si="8"/>
        <v>98053</v>
      </c>
      <c r="BB57" s="2">
        <f t="shared" si="9"/>
        <v>105443.95235940283</v>
      </c>
      <c r="BC57" s="2">
        <v>322794</v>
      </c>
      <c r="BD57" s="2">
        <v>349159</v>
      </c>
      <c r="BE57" s="2">
        <v>-537</v>
      </c>
      <c r="BF57" s="2">
        <v>0</v>
      </c>
      <c r="BG57" s="2">
        <v>-243</v>
      </c>
      <c r="BH57" s="2">
        <v>0</v>
      </c>
      <c r="BI57" s="2">
        <v>1973</v>
      </c>
      <c r="BJ57" s="2">
        <v>7893</v>
      </c>
      <c r="BK57" s="2">
        <v>-314</v>
      </c>
      <c r="BL57" s="2">
        <v>-1257</v>
      </c>
    </row>
    <row r="58" spans="1:64" x14ac:dyDescent="0.25">
      <c r="A58" s="1" t="s">
        <v>53</v>
      </c>
      <c r="B58" t="s">
        <v>499</v>
      </c>
      <c r="C58" t="s">
        <v>970</v>
      </c>
      <c r="D58" s="2">
        <v>-133</v>
      </c>
      <c r="E58" s="2">
        <v>1137</v>
      </c>
      <c r="F58" s="2">
        <f t="shared" si="0"/>
        <v>1004</v>
      </c>
      <c r="G58" s="2">
        <v>32</v>
      </c>
      <c r="H58" s="2">
        <v>171</v>
      </c>
      <c r="I58" s="2">
        <v>61</v>
      </c>
      <c r="J58" s="2">
        <f t="shared" si="1"/>
        <v>232</v>
      </c>
      <c r="K58" s="2">
        <v>1040</v>
      </c>
      <c r="L58" s="2">
        <v>0</v>
      </c>
      <c r="M58" s="2">
        <v>948</v>
      </c>
      <c r="N58" s="2">
        <f t="shared" si="2"/>
        <v>1988</v>
      </c>
      <c r="O58" s="2">
        <v>3041</v>
      </c>
      <c r="P58" s="2">
        <v>271</v>
      </c>
      <c r="Q58" s="2">
        <v>26</v>
      </c>
      <c r="R58" s="2">
        <v>530</v>
      </c>
      <c r="S58" s="2">
        <f t="shared" si="3"/>
        <v>827</v>
      </c>
      <c r="T58" s="2">
        <v>573</v>
      </c>
      <c r="U58" s="2">
        <v>1650</v>
      </c>
      <c r="V58" s="2">
        <f t="shared" si="4"/>
        <v>2223</v>
      </c>
      <c r="W58" s="2">
        <v>1262</v>
      </c>
      <c r="X58" s="2">
        <v>8742</v>
      </c>
      <c r="Y58">
        <v>2492.9279082452167</v>
      </c>
      <c r="Z58" s="2">
        <v>18270</v>
      </c>
      <c r="AA58" s="2">
        <v>825</v>
      </c>
      <c r="AB58" s="2">
        <f t="shared" si="5"/>
        <v>19095</v>
      </c>
      <c r="AC58" s="2">
        <v>756</v>
      </c>
      <c r="AD58" s="2">
        <v>18</v>
      </c>
      <c r="AE58" s="2">
        <v>20</v>
      </c>
      <c r="AF58" s="2">
        <v>173</v>
      </c>
      <c r="AG58" s="2">
        <f t="shared" si="6"/>
        <v>39413</v>
      </c>
      <c r="AH58" s="2">
        <f t="shared" si="7"/>
        <v>41905.927908245219</v>
      </c>
      <c r="AI58" s="2">
        <v>157639</v>
      </c>
      <c r="AJ58" s="2">
        <v>174384</v>
      </c>
      <c r="AK58" s="2">
        <v>16242</v>
      </c>
      <c r="AL58" s="2">
        <v>81</v>
      </c>
      <c r="AM58" s="2">
        <v>0</v>
      </c>
      <c r="AN58" s="2">
        <v>0</v>
      </c>
      <c r="AO58" s="2">
        <v>0</v>
      </c>
      <c r="AP58" s="2">
        <v>56</v>
      </c>
      <c r="AQ58" s="2">
        <v>0</v>
      </c>
      <c r="AR58" s="2">
        <v>0</v>
      </c>
      <c r="AS58" s="2">
        <v>0</v>
      </c>
      <c r="AT58" s="2">
        <v>0</v>
      </c>
      <c r="AU58" s="2">
        <v>0</v>
      </c>
      <c r="AV58" s="2">
        <v>0</v>
      </c>
      <c r="AW58" s="2">
        <v>0</v>
      </c>
      <c r="AX58" s="2">
        <v>0</v>
      </c>
      <c r="AY58" s="2">
        <v>0</v>
      </c>
      <c r="AZ58" s="2">
        <v>0</v>
      </c>
      <c r="BA58" s="2">
        <f t="shared" si="8"/>
        <v>55792</v>
      </c>
      <c r="BB58" s="2">
        <f t="shared" si="9"/>
        <v>58284.927908245219</v>
      </c>
      <c r="BC58" s="2">
        <v>223152</v>
      </c>
      <c r="BD58" s="2">
        <v>239897</v>
      </c>
      <c r="BE58" s="2">
        <v>0</v>
      </c>
      <c r="BF58" s="2">
        <v>0</v>
      </c>
      <c r="BG58" s="2">
        <v>0</v>
      </c>
      <c r="BH58" s="2">
        <v>0</v>
      </c>
      <c r="BI58" s="2">
        <v>1556</v>
      </c>
      <c r="BJ58" s="2">
        <v>6225</v>
      </c>
      <c r="BK58" s="2">
        <v>-250</v>
      </c>
      <c r="BL58" s="2">
        <v>-998</v>
      </c>
    </row>
    <row r="59" spans="1:64" x14ac:dyDescent="0.25">
      <c r="A59" s="1" t="s">
        <v>54</v>
      </c>
      <c r="B59" t="s">
        <v>500</v>
      </c>
      <c r="C59" t="s">
        <v>971</v>
      </c>
      <c r="D59" s="2">
        <v>152</v>
      </c>
      <c r="E59" s="2">
        <v>908</v>
      </c>
      <c r="F59" s="2">
        <f t="shared" si="0"/>
        <v>1060</v>
      </c>
      <c r="G59" s="2">
        <v>51</v>
      </c>
      <c r="H59" s="2">
        <v>0</v>
      </c>
      <c r="I59" s="2">
        <v>120</v>
      </c>
      <c r="J59" s="2">
        <f t="shared" si="1"/>
        <v>120</v>
      </c>
      <c r="K59" s="2">
        <v>11713</v>
      </c>
      <c r="L59" s="2">
        <v>0</v>
      </c>
      <c r="M59" s="2">
        <v>954</v>
      </c>
      <c r="N59" s="2">
        <f t="shared" si="2"/>
        <v>12667</v>
      </c>
      <c r="O59" s="2">
        <v>8926</v>
      </c>
      <c r="P59" s="2">
        <v>1557</v>
      </c>
      <c r="Q59" s="2">
        <v>14</v>
      </c>
      <c r="R59" s="2">
        <v>1070</v>
      </c>
      <c r="S59" s="2">
        <f t="shared" si="3"/>
        <v>2641</v>
      </c>
      <c r="T59" s="2">
        <v>1328</v>
      </c>
      <c r="U59" s="2">
        <v>3052</v>
      </c>
      <c r="V59" s="2">
        <f t="shared" si="4"/>
        <v>4380</v>
      </c>
      <c r="W59" s="2">
        <v>2592</v>
      </c>
      <c r="X59" s="2">
        <v>70290</v>
      </c>
      <c r="Y59">
        <v>34384</v>
      </c>
      <c r="Z59" s="2">
        <v>62110</v>
      </c>
      <c r="AA59" s="2">
        <v>706</v>
      </c>
      <c r="AB59" s="2">
        <f t="shared" si="5"/>
        <v>62816</v>
      </c>
      <c r="AC59" s="2">
        <v>2059</v>
      </c>
      <c r="AD59" s="2">
        <v>13</v>
      </c>
      <c r="AE59" s="2">
        <v>20</v>
      </c>
      <c r="AF59" s="2">
        <v>0</v>
      </c>
      <c r="AG59" s="2">
        <f t="shared" si="6"/>
        <v>167635</v>
      </c>
      <c r="AH59" s="2">
        <f t="shared" si="7"/>
        <v>202019</v>
      </c>
      <c r="AI59" s="2">
        <v>735126</v>
      </c>
      <c r="AJ59" s="2">
        <v>873071</v>
      </c>
      <c r="AK59" s="2">
        <v>0</v>
      </c>
      <c r="AL59" s="2">
        <v>0</v>
      </c>
      <c r="AM59" s="2">
        <v>0</v>
      </c>
      <c r="AN59" s="2">
        <v>0</v>
      </c>
      <c r="AO59" s="2">
        <v>0</v>
      </c>
      <c r="AP59" s="2">
        <v>0</v>
      </c>
      <c r="AQ59" s="2">
        <v>0</v>
      </c>
      <c r="AR59" s="2">
        <v>0</v>
      </c>
      <c r="AS59" s="2">
        <v>0</v>
      </c>
      <c r="AT59" s="2">
        <v>83</v>
      </c>
      <c r="AU59" s="2">
        <v>0</v>
      </c>
      <c r="AV59" s="2">
        <v>0</v>
      </c>
      <c r="AW59" s="2">
        <v>0</v>
      </c>
      <c r="AX59" s="2">
        <v>0</v>
      </c>
      <c r="AY59" s="2">
        <v>0</v>
      </c>
      <c r="AZ59" s="2">
        <v>0</v>
      </c>
      <c r="BA59" s="2">
        <f t="shared" si="8"/>
        <v>167718</v>
      </c>
      <c r="BB59" s="2">
        <f t="shared" si="9"/>
        <v>202102</v>
      </c>
      <c r="BC59" s="2">
        <v>735456</v>
      </c>
      <c r="BD59" s="2">
        <v>873401</v>
      </c>
      <c r="BE59" s="2">
        <v>0</v>
      </c>
      <c r="BF59" s="2">
        <v>0</v>
      </c>
      <c r="BG59" s="2">
        <v>0</v>
      </c>
      <c r="BH59" s="2">
        <v>0</v>
      </c>
      <c r="BI59" s="2">
        <v>6514</v>
      </c>
      <c r="BJ59" s="2">
        <v>26058</v>
      </c>
      <c r="BK59" s="2">
        <v>-218</v>
      </c>
      <c r="BL59" s="2">
        <v>-926</v>
      </c>
    </row>
    <row r="60" spans="1:64" x14ac:dyDescent="0.25">
      <c r="A60" s="1" t="s">
        <v>55</v>
      </c>
      <c r="B60" t="s">
        <v>501</v>
      </c>
      <c r="C60" t="s">
        <v>972</v>
      </c>
      <c r="D60" s="2">
        <v>55</v>
      </c>
      <c r="E60" s="2">
        <v>1367</v>
      </c>
      <c r="F60" s="2">
        <f t="shared" si="0"/>
        <v>1422</v>
      </c>
      <c r="G60" s="2">
        <v>10</v>
      </c>
      <c r="H60" s="2">
        <v>61</v>
      </c>
      <c r="I60" s="2">
        <v>0</v>
      </c>
      <c r="J60" s="2">
        <f t="shared" si="1"/>
        <v>61</v>
      </c>
      <c r="K60" s="2">
        <v>-914</v>
      </c>
      <c r="L60" s="2">
        <v>0</v>
      </c>
      <c r="M60" s="2">
        <v>227</v>
      </c>
      <c r="N60" s="2">
        <f t="shared" si="2"/>
        <v>-687</v>
      </c>
      <c r="O60" s="2">
        <v>795</v>
      </c>
      <c r="P60" s="2">
        <v>0</v>
      </c>
      <c r="Q60" s="2">
        <v>18</v>
      </c>
      <c r="R60" s="2">
        <v>564</v>
      </c>
      <c r="S60" s="2">
        <f t="shared" si="3"/>
        <v>582</v>
      </c>
      <c r="T60" s="2">
        <v>0</v>
      </c>
      <c r="U60" s="2">
        <v>0</v>
      </c>
      <c r="V60" s="2">
        <f t="shared" si="4"/>
        <v>0</v>
      </c>
      <c r="W60" s="2">
        <v>654</v>
      </c>
      <c r="X60" s="2">
        <v>0</v>
      </c>
      <c r="Y60">
        <v>0</v>
      </c>
      <c r="Z60" s="2">
        <v>0</v>
      </c>
      <c r="AA60" s="2">
        <v>400</v>
      </c>
      <c r="AB60" s="2">
        <f t="shared" si="5"/>
        <v>400</v>
      </c>
      <c r="AC60" s="2">
        <v>23</v>
      </c>
      <c r="AD60" s="2">
        <v>0</v>
      </c>
      <c r="AE60" s="2">
        <v>0</v>
      </c>
      <c r="AF60" s="2">
        <v>0</v>
      </c>
      <c r="AG60" s="2">
        <f t="shared" si="6"/>
        <v>3260</v>
      </c>
      <c r="AH60" s="2">
        <f t="shared" si="7"/>
        <v>3260</v>
      </c>
      <c r="AI60" s="2">
        <v>16576</v>
      </c>
      <c r="AJ60" s="2">
        <v>16576</v>
      </c>
      <c r="AK60" s="2">
        <v>4883</v>
      </c>
      <c r="AL60" s="2">
        <v>0</v>
      </c>
      <c r="AM60" s="2">
        <v>2326</v>
      </c>
      <c r="AN60" s="2">
        <v>0</v>
      </c>
      <c r="AO60" s="2">
        <v>0</v>
      </c>
      <c r="AP60" s="2">
        <v>582</v>
      </c>
      <c r="AQ60" s="2">
        <v>0</v>
      </c>
      <c r="AR60" s="2">
        <v>0</v>
      </c>
      <c r="AS60" s="2">
        <v>0</v>
      </c>
      <c r="AT60" s="2">
        <v>0</v>
      </c>
      <c r="AU60" s="2">
        <v>-136</v>
      </c>
      <c r="AV60" s="2">
        <v>0</v>
      </c>
      <c r="AW60" s="2">
        <v>0</v>
      </c>
      <c r="AX60" s="2">
        <v>0</v>
      </c>
      <c r="AY60" s="2">
        <v>0</v>
      </c>
      <c r="AZ60" s="2">
        <v>0</v>
      </c>
      <c r="BA60" s="2">
        <f t="shared" si="8"/>
        <v>10915</v>
      </c>
      <c r="BB60" s="2">
        <f t="shared" si="9"/>
        <v>10915</v>
      </c>
      <c r="BC60" s="2">
        <v>49649</v>
      </c>
      <c r="BD60" s="2">
        <v>49649</v>
      </c>
      <c r="BE60" s="2">
        <v>7</v>
      </c>
      <c r="BF60" s="2">
        <v>0</v>
      </c>
      <c r="BG60" s="2">
        <v>0</v>
      </c>
      <c r="BH60" s="2">
        <v>0</v>
      </c>
      <c r="BI60" s="2">
        <v>16</v>
      </c>
      <c r="BJ60" s="2">
        <v>95</v>
      </c>
      <c r="BK60" s="2">
        <v>-56</v>
      </c>
      <c r="BL60" s="2">
        <v>-421</v>
      </c>
    </row>
    <row r="61" spans="1:64" x14ac:dyDescent="0.25">
      <c r="A61" s="1" t="s">
        <v>56</v>
      </c>
      <c r="B61" t="s">
        <v>502</v>
      </c>
      <c r="C61" t="s">
        <v>972</v>
      </c>
      <c r="D61" s="2">
        <v>44</v>
      </c>
      <c r="E61" s="2">
        <v>2662</v>
      </c>
      <c r="F61" s="2">
        <f t="shared" si="0"/>
        <v>2706</v>
      </c>
      <c r="G61" s="2">
        <v>87</v>
      </c>
      <c r="H61" s="2">
        <v>-29</v>
      </c>
      <c r="I61" s="2">
        <v>0</v>
      </c>
      <c r="J61" s="2">
        <f t="shared" si="1"/>
        <v>-29</v>
      </c>
      <c r="K61" s="2">
        <v>-445</v>
      </c>
      <c r="L61" s="2">
        <v>0</v>
      </c>
      <c r="M61" s="2">
        <v>122</v>
      </c>
      <c r="N61" s="2">
        <f t="shared" si="2"/>
        <v>-323</v>
      </c>
      <c r="O61" s="2">
        <v>801</v>
      </c>
      <c r="P61" s="2">
        <v>0</v>
      </c>
      <c r="Q61" s="2">
        <v>43</v>
      </c>
      <c r="R61" s="2">
        <v>-21</v>
      </c>
      <c r="S61" s="2">
        <f t="shared" si="3"/>
        <v>22</v>
      </c>
      <c r="T61" s="2">
        <v>0</v>
      </c>
      <c r="U61" s="2">
        <v>0</v>
      </c>
      <c r="V61" s="2">
        <f t="shared" si="4"/>
        <v>0</v>
      </c>
      <c r="W61" s="2">
        <v>231</v>
      </c>
      <c r="X61" s="2">
        <v>0</v>
      </c>
      <c r="Y61">
        <v>0</v>
      </c>
      <c r="Z61" s="2">
        <v>0</v>
      </c>
      <c r="AA61" s="2">
        <v>28</v>
      </c>
      <c r="AB61" s="2">
        <f t="shared" si="5"/>
        <v>28</v>
      </c>
      <c r="AC61" s="2">
        <v>0</v>
      </c>
      <c r="AD61" s="2">
        <v>0</v>
      </c>
      <c r="AE61" s="2">
        <v>0</v>
      </c>
      <c r="AF61" s="2">
        <v>0</v>
      </c>
      <c r="AG61" s="2">
        <f t="shared" si="6"/>
        <v>3523</v>
      </c>
      <c r="AH61" s="2">
        <f t="shared" si="7"/>
        <v>3523</v>
      </c>
      <c r="AI61" s="2">
        <v>12526</v>
      </c>
      <c r="AJ61" s="2">
        <v>12526</v>
      </c>
      <c r="AK61" s="2">
        <v>7108</v>
      </c>
      <c r="AL61" s="2">
        <v>440</v>
      </c>
      <c r="AM61" s="2">
        <v>2846</v>
      </c>
      <c r="AN61" s="2">
        <v>0</v>
      </c>
      <c r="AO61" s="2">
        <v>0</v>
      </c>
      <c r="AP61" s="2">
        <v>0</v>
      </c>
      <c r="AQ61" s="2">
        <v>0</v>
      </c>
      <c r="AR61" s="2">
        <v>0</v>
      </c>
      <c r="AS61" s="2">
        <v>0</v>
      </c>
      <c r="AT61" s="2">
        <v>0</v>
      </c>
      <c r="AU61" s="2">
        <v>-1826</v>
      </c>
      <c r="AV61" s="2">
        <v>0</v>
      </c>
      <c r="AW61" s="2">
        <v>0</v>
      </c>
      <c r="AX61" s="2">
        <v>0</v>
      </c>
      <c r="AY61" s="2">
        <v>0</v>
      </c>
      <c r="AZ61" s="2">
        <v>0</v>
      </c>
      <c r="BA61" s="2">
        <f t="shared" si="8"/>
        <v>12091</v>
      </c>
      <c r="BB61" s="2">
        <f t="shared" si="9"/>
        <v>12091</v>
      </c>
      <c r="BC61" s="2">
        <v>54637</v>
      </c>
      <c r="BD61" s="2">
        <v>54637</v>
      </c>
      <c r="BE61" s="2">
        <v>0</v>
      </c>
      <c r="BF61" s="2">
        <v>0</v>
      </c>
      <c r="BG61" s="2">
        <v>0</v>
      </c>
      <c r="BH61" s="2">
        <v>0</v>
      </c>
      <c r="BI61" s="2">
        <v>55</v>
      </c>
      <c r="BJ61" s="2">
        <v>200</v>
      </c>
      <c r="BK61" s="2">
        <v>-15</v>
      </c>
      <c r="BL61" s="2">
        <v>-50</v>
      </c>
    </row>
    <row r="62" spans="1:64" x14ac:dyDescent="0.25">
      <c r="A62" s="1" t="s">
        <v>57</v>
      </c>
      <c r="B62" t="s">
        <v>503</v>
      </c>
      <c r="C62" t="s">
        <v>972</v>
      </c>
      <c r="D62" s="2">
        <v>42</v>
      </c>
      <c r="E62" s="2">
        <v>479</v>
      </c>
      <c r="F62" s="2">
        <f t="shared" si="0"/>
        <v>521</v>
      </c>
      <c r="G62" s="2">
        <v>0</v>
      </c>
      <c r="H62" s="2">
        <v>22</v>
      </c>
      <c r="I62" s="2">
        <v>0</v>
      </c>
      <c r="J62" s="2">
        <f t="shared" si="1"/>
        <v>22</v>
      </c>
      <c r="K62" s="2">
        <v>-52</v>
      </c>
      <c r="L62" s="2">
        <v>0</v>
      </c>
      <c r="M62" s="2">
        <v>66</v>
      </c>
      <c r="N62" s="2">
        <f t="shared" si="2"/>
        <v>14</v>
      </c>
      <c r="O62" s="2">
        <v>723</v>
      </c>
      <c r="P62" s="2">
        <v>0</v>
      </c>
      <c r="Q62" s="2">
        <v>45</v>
      </c>
      <c r="R62" s="2">
        <v>315</v>
      </c>
      <c r="S62" s="2">
        <f t="shared" si="3"/>
        <v>360</v>
      </c>
      <c r="T62" s="2">
        <v>0</v>
      </c>
      <c r="U62" s="2">
        <v>0</v>
      </c>
      <c r="V62" s="2">
        <f t="shared" si="4"/>
        <v>0</v>
      </c>
      <c r="W62" s="2">
        <v>211</v>
      </c>
      <c r="X62" s="2">
        <v>0</v>
      </c>
      <c r="Y62">
        <v>0</v>
      </c>
      <c r="Z62" s="2">
        <v>0</v>
      </c>
      <c r="AA62" s="2">
        <v>0</v>
      </c>
      <c r="AB62" s="2">
        <f t="shared" si="5"/>
        <v>0</v>
      </c>
      <c r="AC62" s="2">
        <v>197</v>
      </c>
      <c r="AD62" s="2">
        <v>0</v>
      </c>
      <c r="AE62" s="2">
        <v>0</v>
      </c>
      <c r="AF62" s="2">
        <v>0</v>
      </c>
      <c r="AG62" s="2">
        <f t="shared" si="6"/>
        <v>2048</v>
      </c>
      <c r="AH62" s="2">
        <f t="shared" si="7"/>
        <v>2048</v>
      </c>
      <c r="AI62" s="2">
        <v>8192</v>
      </c>
      <c r="AJ62" s="2">
        <v>8192</v>
      </c>
      <c r="AK62" s="2">
        <v>3314.5</v>
      </c>
      <c r="AL62" s="2">
        <v>7.75</v>
      </c>
      <c r="AM62" s="2">
        <v>1613.5</v>
      </c>
      <c r="AN62" s="2">
        <v>0</v>
      </c>
      <c r="AO62" s="2">
        <v>0</v>
      </c>
      <c r="AP62" s="2">
        <v>284.25</v>
      </c>
      <c r="AQ62" s="2">
        <v>0</v>
      </c>
      <c r="AR62" s="2">
        <v>0</v>
      </c>
      <c r="AS62" s="2">
        <v>0</v>
      </c>
      <c r="AT62" s="2">
        <v>0</v>
      </c>
      <c r="AU62" s="2">
        <v>0</v>
      </c>
      <c r="AV62" s="2">
        <v>0</v>
      </c>
      <c r="AW62" s="2">
        <v>0</v>
      </c>
      <c r="AX62" s="2">
        <v>0</v>
      </c>
      <c r="AY62" s="2">
        <v>0</v>
      </c>
      <c r="AZ62" s="2">
        <v>0</v>
      </c>
      <c r="BA62" s="2">
        <f t="shared" si="8"/>
        <v>7268</v>
      </c>
      <c r="BB62" s="2">
        <f t="shared" si="9"/>
        <v>7268</v>
      </c>
      <c r="BC62" s="2">
        <v>29072</v>
      </c>
      <c r="BD62" s="2">
        <v>29072</v>
      </c>
      <c r="BE62" s="2">
        <v>0</v>
      </c>
      <c r="BF62" s="2">
        <v>0</v>
      </c>
      <c r="BG62" s="2">
        <v>0</v>
      </c>
      <c r="BH62" s="2">
        <v>0</v>
      </c>
      <c r="BI62" s="2">
        <v>37</v>
      </c>
      <c r="BJ62" s="2">
        <v>147</v>
      </c>
      <c r="BK62" s="2">
        <v>-35</v>
      </c>
      <c r="BL62" s="2">
        <v>-139</v>
      </c>
    </row>
    <row r="63" spans="1:64" x14ac:dyDescent="0.25">
      <c r="A63" s="1" t="s">
        <v>58</v>
      </c>
      <c r="B63" t="s">
        <v>504</v>
      </c>
      <c r="C63" t="s">
        <v>972</v>
      </c>
      <c r="D63" s="2">
        <v>1</v>
      </c>
      <c r="E63" s="2">
        <v>528</v>
      </c>
      <c r="F63" s="2">
        <f t="shared" si="0"/>
        <v>529</v>
      </c>
      <c r="G63" s="2">
        <v>8</v>
      </c>
      <c r="H63" s="2">
        <v>93</v>
      </c>
      <c r="I63" s="2">
        <v>0</v>
      </c>
      <c r="J63" s="2">
        <f t="shared" si="1"/>
        <v>93</v>
      </c>
      <c r="K63" s="2">
        <v>-414</v>
      </c>
      <c r="L63" s="2">
        <v>0</v>
      </c>
      <c r="M63" s="2">
        <v>130</v>
      </c>
      <c r="N63" s="2">
        <f t="shared" si="2"/>
        <v>-284</v>
      </c>
      <c r="O63" s="2">
        <v>1177</v>
      </c>
      <c r="P63" s="2">
        <v>0</v>
      </c>
      <c r="Q63" s="2">
        <v>447</v>
      </c>
      <c r="R63" s="2">
        <v>401</v>
      </c>
      <c r="S63" s="2">
        <f t="shared" si="3"/>
        <v>848</v>
      </c>
      <c r="T63" s="2">
        <v>0</v>
      </c>
      <c r="U63" s="2">
        <v>0</v>
      </c>
      <c r="V63" s="2">
        <f t="shared" si="4"/>
        <v>0</v>
      </c>
      <c r="W63" s="2">
        <v>285</v>
      </c>
      <c r="X63" s="2">
        <v>0</v>
      </c>
      <c r="Y63">
        <v>0</v>
      </c>
      <c r="Z63" s="2">
        <v>0</v>
      </c>
      <c r="AA63" s="2">
        <v>9</v>
      </c>
      <c r="AB63" s="2">
        <f t="shared" si="5"/>
        <v>9</v>
      </c>
      <c r="AC63" s="2">
        <v>393</v>
      </c>
      <c r="AD63" s="2">
        <v>82</v>
      </c>
      <c r="AE63" s="2">
        <v>0</v>
      </c>
      <c r="AF63" s="2">
        <v>0</v>
      </c>
      <c r="AG63" s="2">
        <f t="shared" si="6"/>
        <v>3140</v>
      </c>
      <c r="AH63" s="2">
        <f t="shared" si="7"/>
        <v>3140</v>
      </c>
      <c r="AI63" s="2">
        <v>11458</v>
      </c>
      <c r="AJ63" s="2">
        <v>11458</v>
      </c>
      <c r="AK63" s="2">
        <v>6125</v>
      </c>
      <c r="AL63" s="2">
        <v>0</v>
      </c>
      <c r="AM63" s="2">
        <v>0</v>
      </c>
      <c r="AN63" s="2">
        <v>0</v>
      </c>
      <c r="AO63" s="2">
        <v>0</v>
      </c>
      <c r="AP63" s="2">
        <v>422</v>
      </c>
      <c r="AQ63" s="2">
        <v>0</v>
      </c>
      <c r="AR63" s="2">
        <v>0</v>
      </c>
      <c r="AS63" s="2">
        <v>0</v>
      </c>
      <c r="AT63" s="2">
        <v>3</v>
      </c>
      <c r="AU63" s="2">
        <v>62</v>
      </c>
      <c r="AV63" s="2">
        <v>0</v>
      </c>
      <c r="AW63" s="2">
        <v>0</v>
      </c>
      <c r="AX63" s="2">
        <v>0</v>
      </c>
      <c r="AY63" s="2">
        <v>0</v>
      </c>
      <c r="AZ63" s="2">
        <v>0</v>
      </c>
      <c r="BA63" s="2">
        <f t="shared" si="8"/>
        <v>9752</v>
      </c>
      <c r="BB63" s="2">
        <f t="shared" si="9"/>
        <v>9752</v>
      </c>
      <c r="BC63" s="2">
        <v>38001</v>
      </c>
      <c r="BD63" s="2">
        <v>38001</v>
      </c>
      <c r="BE63" s="2">
        <v>0</v>
      </c>
      <c r="BF63" s="2">
        <v>0</v>
      </c>
      <c r="BG63" s="2">
        <v>0</v>
      </c>
      <c r="BH63" s="2">
        <v>0</v>
      </c>
      <c r="BI63" s="2">
        <v>78</v>
      </c>
      <c r="BJ63" s="2">
        <v>314</v>
      </c>
      <c r="BK63" s="2">
        <v>-12</v>
      </c>
      <c r="BL63" s="2">
        <v>-50</v>
      </c>
    </row>
    <row r="64" spans="1:64" x14ac:dyDescent="0.25">
      <c r="A64" s="1" t="s">
        <v>59</v>
      </c>
      <c r="B64" t="s">
        <v>505</v>
      </c>
      <c r="C64" t="s">
        <v>972</v>
      </c>
      <c r="D64" s="2">
        <v>17</v>
      </c>
      <c r="E64" s="2">
        <v>407</v>
      </c>
      <c r="F64" s="2">
        <f t="shared" si="0"/>
        <v>424</v>
      </c>
      <c r="G64" s="2">
        <v>7</v>
      </c>
      <c r="H64" s="2">
        <v>9</v>
      </c>
      <c r="I64" s="2">
        <v>0</v>
      </c>
      <c r="J64" s="2">
        <f t="shared" si="1"/>
        <v>9</v>
      </c>
      <c r="K64" s="2">
        <v>-447</v>
      </c>
      <c r="L64" s="2">
        <v>0</v>
      </c>
      <c r="M64" s="2">
        <v>-13</v>
      </c>
      <c r="N64" s="2">
        <f t="shared" si="2"/>
        <v>-460</v>
      </c>
      <c r="O64" s="2">
        <v>866</v>
      </c>
      <c r="P64" s="2">
        <v>0</v>
      </c>
      <c r="Q64" s="2">
        <v>128</v>
      </c>
      <c r="R64" s="2">
        <v>218</v>
      </c>
      <c r="S64" s="2">
        <f t="shared" si="3"/>
        <v>346</v>
      </c>
      <c r="T64" s="2">
        <v>0</v>
      </c>
      <c r="U64" s="2">
        <v>0</v>
      </c>
      <c r="V64" s="2">
        <f t="shared" si="4"/>
        <v>0</v>
      </c>
      <c r="W64" s="2">
        <v>355</v>
      </c>
      <c r="X64" s="2">
        <v>0</v>
      </c>
      <c r="Y64">
        <v>0</v>
      </c>
      <c r="Z64" s="2">
        <v>0</v>
      </c>
      <c r="AA64" s="2">
        <v>185</v>
      </c>
      <c r="AB64" s="2">
        <f t="shared" si="5"/>
        <v>185</v>
      </c>
      <c r="AC64" s="2">
        <v>95</v>
      </c>
      <c r="AD64" s="2">
        <v>0</v>
      </c>
      <c r="AE64" s="2">
        <v>0</v>
      </c>
      <c r="AF64" s="2">
        <v>0</v>
      </c>
      <c r="AG64" s="2">
        <f t="shared" si="6"/>
        <v>1827</v>
      </c>
      <c r="AH64" s="2">
        <f t="shared" si="7"/>
        <v>1827</v>
      </c>
      <c r="AI64" s="2">
        <v>7308</v>
      </c>
      <c r="AJ64" s="2">
        <v>7308</v>
      </c>
      <c r="AK64" s="2">
        <v>5181</v>
      </c>
      <c r="AL64" s="2">
        <v>32</v>
      </c>
      <c r="AM64" s="2">
        <v>0</v>
      </c>
      <c r="AN64" s="2">
        <v>0</v>
      </c>
      <c r="AO64" s="2">
        <v>0</v>
      </c>
      <c r="AP64" s="2">
        <v>420</v>
      </c>
      <c r="AQ64" s="2">
        <v>0</v>
      </c>
      <c r="AR64" s="2">
        <v>0</v>
      </c>
      <c r="AS64" s="2">
        <v>0</v>
      </c>
      <c r="AT64" s="2">
        <v>0</v>
      </c>
      <c r="AU64" s="2">
        <v>0</v>
      </c>
      <c r="AV64" s="2">
        <v>0</v>
      </c>
      <c r="AW64" s="2">
        <v>0</v>
      </c>
      <c r="AX64" s="2">
        <v>0</v>
      </c>
      <c r="AY64" s="2">
        <v>0</v>
      </c>
      <c r="AZ64" s="2">
        <v>0</v>
      </c>
      <c r="BA64" s="2">
        <f t="shared" si="8"/>
        <v>7460</v>
      </c>
      <c r="BB64" s="2">
        <f t="shared" si="9"/>
        <v>7460</v>
      </c>
      <c r="BC64" s="2">
        <v>29840</v>
      </c>
      <c r="BD64" s="2">
        <v>29840</v>
      </c>
      <c r="BE64" s="2">
        <v>0</v>
      </c>
      <c r="BF64" s="2">
        <v>0</v>
      </c>
      <c r="BG64" s="2">
        <v>0</v>
      </c>
      <c r="BH64" s="2">
        <v>0</v>
      </c>
      <c r="BI64" s="2">
        <v>0</v>
      </c>
      <c r="BJ64" s="2">
        <v>0</v>
      </c>
      <c r="BK64" s="2">
        <v>-31</v>
      </c>
      <c r="BL64" s="2">
        <v>-124</v>
      </c>
    </row>
    <row r="65" spans="1:64" x14ac:dyDescent="0.25">
      <c r="A65" s="1" t="s">
        <v>60</v>
      </c>
      <c r="B65" t="s">
        <v>506</v>
      </c>
      <c r="C65" t="s">
        <v>972</v>
      </c>
      <c r="D65" s="2">
        <v>-1</v>
      </c>
      <c r="E65" s="2">
        <v>1003</v>
      </c>
      <c r="F65" s="2">
        <f t="shared" si="0"/>
        <v>1002</v>
      </c>
      <c r="G65" s="2">
        <v>5</v>
      </c>
      <c r="H65" s="2">
        <v>11</v>
      </c>
      <c r="I65" s="2">
        <v>0</v>
      </c>
      <c r="J65" s="2">
        <f t="shared" si="1"/>
        <v>11</v>
      </c>
      <c r="K65" s="2">
        <v>-572</v>
      </c>
      <c r="L65" s="2">
        <v>0</v>
      </c>
      <c r="M65" s="2">
        <v>275</v>
      </c>
      <c r="N65" s="2">
        <f t="shared" si="2"/>
        <v>-297</v>
      </c>
      <c r="O65" s="2">
        <v>1349</v>
      </c>
      <c r="P65" s="2">
        <v>0</v>
      </c>
      <c r="Q65" s="2">
        <v>253</v>
      </c>
      <c r="R65" s="2">
        <v>237</v>
      </c>
      <c r="S65" s="2">
        <f t="shared" si="3"/>
        <v>490</v>
      </c>
      <c r="T65" s="2">
        <v>0</v>
      </c>
      <c r="U65" s="2">
        <v>0</v>
      </c>
      <c r="V65" s="2">
        <f t="shared" si="4"/>
        <v>0</v>
      </c>
      <c r="W65" s="2">
        <v>365</v>
      </c>
      <c r="X65" s="2">
        <v>0</v>
      </c>
      <c r="Y65">
        <v>0</v>
      </c>
      <c r="Z65" s="2">
        <v>0</v>
      </c>
      <c r="AA65" s="2">
        <v>290</v>
      </c>
      <c r="AB65" s="2">
        <f t="shared" si="5"/>
        <v>290</v>
      </c>
      <c r="AC65" s="2">
        <v>110</v>
      </c>
      <c r="AD65" s="2">
        <v>0</v>
      </c>
      <c r="AE65" s="2">
        <v>0</v>
      </c>
      <c r="AF65" s="2">
        <v>94</v>
      </c>
      <c r="AG65" s="2">
        <f t="shared" si="6"/>
        <v>3419</v>
      </c>
      <c r="AH65" s="2">
        <f t="shared" si="7"/>
        <v>3419</v>
      </c>
      <c r="AI65" s="2">
        <v>16126</v>
      </c>
      <c r="AJ65" s="2">
        <v>16126</v>
      </c>
      <c r="AK65" s="2">
        <v>8281</v>
      </c>
      <c r="AL65" s="2">
        <v>39</v>
      </c>
      <c r="AM65" s="2">
        <v>0</v>
      </c>
      <c r="AN65" s="2">
        <v>0</v>
      </c>
      <c r="AO65" s="2">
        <v>0</v>
      </c>
      <c r="AP65" s="2">
        <v>611</v>
      </c>
      <c r="AQ65" s="2">
        <v>0</v>
      </c>
      <c r="AR65" s="2">
        <v>0</v>
      </c>
      <c r="AS65" s="2">
        <v>0</v>
      </c>
      <c r="AT65" s="2">
        <v>0</v>
      </c>
      <c r="AU65" s="2">
        <v>-84</v>
      </c>
      <c r="AV65" s="2">
        <v>0</v>
      </c>
      <c r="AW65" s="2">
        <v>0</v>
      </c>
      <c r="AX65" s="2">
        <v>0</v>
      </c>
      <c r="AY65" s="2">
        <v>0</v>
      </c>
      <c r="AZ65" s="2">
        <v>0</v>
      </c>
      <c r="BA65" s="2">
        <f t="shared" si="8"/>
        <v>12266</v>
      </c>
      <c r="BB65" s="2">
        <f t="shared" si="9"/>
        <v>12266</v>
      </c>
      <c r="BC65" s="2">
        <v>54262</v>
      </c>
      <c r="BD65" s="2">
        <v>54262</v>
      </c>
      <c r="BE65" s="2">
        <v>15</v>
      </c>
      <c r="BF65" s="2">
        <v>0</v>
      </c>
      <c r="BG65" s="2">
        <v>0</v>
      </c>
      <c r="BH65" s="2">
        <v>0</v>
      </c>
      <c r="BI65" s="2">
        <v>0</v>
      </c>
      <c r="BJ65" s="2">
        <v>1</v>
      </c>
      <c r="BK65" s="2">
        <v>-29</v>
      </c>
      <c r="BL65" s="2">
        <v>-125</v>
      </c>
    </row>
    <row r="66" spans="1:64" x14ac:dyDescent="0.25">
      <c r="A66" s="1" t="s">
        <v>61</v>
      </c>
      <c r="B66" t="s">
        <v>507</v>
      </c>
      <c r="C66" t="s">
        <v>972</v>
      </c>
      <c r="D66" s="2">
        <v>7</v>
      </c>
      <c r="E66" s="2">
        <v>633</v>
      </c>
      <c r="F66" s="2">
        <f t="shared" si="0"/>
        <v>640</v>
      </c>
      <c r="G66" s="2">
        <v>3</v>
      </c>
      <c r="H66" s="2">
        <v>29</v>
      </c>
      <c r="I66" s="2">
        <v>0</v>
      </c>
      <c r="J66" s="2">
        <f t="shared" si="1"/>
        <v>29</v>
      </c>
      <c r="K66" s="2">
        <v>-23</v>
      </c>
      <c r="L66" s="2">
        <v>0</v>
      </c>
      <c r="M66" s="2">
        <v>88</v>
      </c>
      <c r="N66" s="2">
        <f t="shared" si="2"/>
        <v>65</v>
      </c>
      <c r="O66" s="2">
        <v>627</v>
      </c>
      <c r="P66" s="2">
        <v>0</v>
      </c>
      <c r="Q66" s="2">
        <v>93</v>
      </c>
      <c r="R66" s="2">
        <v>217</v>
      </c>
      <c r="S66" s="2">
        <f t="shared" si="3"/>
        <v>310</v>
      </c>
      <c r="T66" s="2">
        <v>0</v>
      </c>
      <c r="U66" s="2">
        <v>0</v>
      </c>
      <c r="V66" s="2">
        <f t="shared" si="4"/>
        <v>0</v>
      </c>
      <c r="W66" s="2">
        <v>0</v>
      </c>
      <c r="X66" s="2">
        <v>0</v>
      </c>
      <c r="Y66">
        <v>0</v>
      </c>
      <c r="Z66" s="2">
        <v>0</v>
      </c>
      <c r="AA66" s="2">
        <v>252</v>
      </c>
      <c r="AB66" s="2">
        <f t="shared" si="5"/>
        <v>252</v>
      </c>
      <c r="AC66" s="2">
        <v>165</v>
      </c>
      <c r="AD66" s="2">
        <v>0</v>
      </c>
      <c r="AE66" s="2">
        <v>0</v>
      </c>
      <c r="AF66" s="2">
        <v>0</v>
      </c>
      <c r="AG66" s="2">
        <f t="shared" si="6"/>
        <v>2091</v>
      </c>
      <c r="AH66" s="2">
        <f t="shared" si="7"/>
        <v>2091</v>
      </c>
      <c r="AI66" s="2">
        <v>8255</v>
      </c>
      <c r="AJ66" s="2">
        <v>8255</v>
      </c>
      <c r="AK66" s="2">
        <v>4299</v>
      </c>
      <c r="AL66" s="2">
        <v>0</v>
      </c>
      <c r="AM66" s="2">
        <v>0</v>
      </c>
      <c r="AN66" s="2">
        <v>0</v>
      </c>
      <c r="AO66" s="2">
        <v>0</v>
      </c>
      <c r="AP66" s="2">
        <v>255</v>
      </c>
      <c r="AQ66" s="2">
        <v>0</v>
      </c>
      <c r="AR66" s="2">
        <v>0</v>
      </c>
      <c r="AS66" s="2">
        <v>0</v>
      </c>
      <c r="AT66" s="2">
        <v>0</v>
      </c>
      <c r="AU66" s="2">
        <v>0</v>
      </c>
      <c r="AV66" s="2">
        <v>0</v>
      </c>
      <c r="AW66" s="2">
        <v>0</v>
      </c>
      <c r="AX66" s="2">
        <v>0</v>
      </c>
      <c r="AY66" s="2">
        <v>0</v>
      </c>
      <c r="AZ66" s="2">
        <v>0</v>
      </c>
      <c r="BA66" s="2">
        <f t="shared" si="8"/>
        <v>6645</v>
      </c>
      <c r="BB66" s="2">
        <f t="shared" si="9"/>
        <v>6645</v>
      </c>
      <c r="BC66" s="2">
        <v>28399</v>
      </c>
      <c r="BD66" s="2">
        <v>28399</v>
      </c>
      <c r="BE66" s="2">
        <v>0</v>
      </c>
      <c r="BF66" s="2">
        <v>0</v>
      </c>
      <c r="BG66" s="2">
        <v>0</v>
      </c>
      <c r="BH66" s="2">
        <v>0</v>
      </c>
      <c r="BI66" s="2">
        <v>0</v>
      </c>
      <c r="BJ66" s="2">
        <v>73</v>
      </c>
      <c r="BK66" s="2">
        <v>27</v>
      </c>
      <c r="BL66" s="2">
        <v>-96</v>
      </c>
    </row>
    <row r="67" spans="1:64" x14ac:dyDescent="0.25">
      <c r="A67" s="1" t="s">
        <v>62</v>
      </c>
      <c r="B67" t="s">
        <v>508</v>
      </c>
      <c r="C67" t="s">
        <v>972</v>
      </c>
      <c r="D67" s="2">
        <v>12</v>
      </c>
      <c r="E67" s="2">
        <v>-303</v>
      </c>
      <c r="F67" s="2">
        <f t="shared" si="0"/>
        <v>-291</v>
      </c>
      <c r="G67" s="2">
        <v>0</v>
      </c>
      <c r="H67" s="2">
        <v>8</v>
      </c>
      <c r="I67" s="2">
        <v>0</v>
      </c>
      <c r="J67" s="2">
        <f t="shared" si="1"/>
        <v>8</v>
      </c>
      <c r="K67" s="2">
        <v>-32</v>
      </c>
      <c r="L67" s="2">
        <v>0</v>
      </c>
      <c r="M67" s="2">
        <v>266</v>
      </c>
      <c r="N67" s="2">
        <f t="shared" si="2"/>
        <v>234</v>
      </c>
      <c r="O67" s="2">
        <v>441</v>
      </c>
      <c r="P67" s="2">
        <v>0</v>
      </c>
      <c r="Q67" s="2">
        <v>64</v>
      </c>
      <c r="R67" s="2">
        <v>164</v>
      </c>
      <c r="S67" s="2">
        <f t="shared" si="3"/>
        <v>228</v>
      </c>
      <c r="T67" s="2">
        <v>0</v>
      </c>
      <c r="U67" s="2">
        <v>0</v>
      </c>
      <c r="V67" s="2">
        <f t="shared" si="4"/>
        <v>0</v>
      </c>
      <c r="W67" s="2">
        <v>124</v>
      </c>
      <c r="X67" s="2">
        <v>0</v>
      </c>
      <c r="Y67">
        <v>0</v>
      </c>
      <c r="Z67" s="2">
        <v>0</v>
      </c>
      <c r="AA67" s="2">
        <v>86</v>
      </c>
      <c r="AB67" s="2">
        <f t="shared" si="5"/>
        <v>86</v>
      </c>
      <c r="AC67" s="2">
        <v>125</v>
      </c>
      <c r="AD67" s="2">
        <v>0</v>
      </c>
      <c r="AE67" s="2">
        <v>0</v>
      </c>
      <c r="AF67" s="2">
        <v>0</v>
      </c>
      <c r="AG67" s="2">
        <f t="shared" si="6"/>
        <v>955</v>
      </c>
      <c r="AH67" s="2">
        <f t="shared" si="7"/>
        <v>955</v>
      </c>
      <c r="AI67" s="2">
        <v>8983</v>
      </c>
      <c r="AJ67" s="2">
        <v>8983</v>
      </c>
      <c r="AK67" s="2">
        <v>3234</v>
      </c>
      <c r="AL67" s="2">
        <v>0</v>
      </c>
      <c r="AM67" s="2">
        <v>0</v>
      </c>
      <c r="AN67" s="2">
        <v>0</v>
      </c>
      <c r="AO67" s="2">
        <v>0</v>
      </c>
      <c r="AP67" s="2">
        <v>646</v>
      </c>
      <c r="AQ67" s="2">
        <v>0</v>
      </c>
      <c r="AR67" s="2">
        <v>0</v>
      </c>
      <c r="AS67" s="2">
        <v>0</v>
      </c>
      <c r="AT67" s="2">
        <v>0</v>
      </c>
      <c r="AU67" s="2">
        <v>0</v>
      </c>
      <c r="AV67" s="2">
        <v>0</v>
      </c>
      <c r="AW67" s="2">
        <v>0</v>
      </c>
      <c r="AX67" s="2">
        <v>0</v>
      </c>
      <c r="AY67" s="2">
        <v>0</v>
      </c>
      <c r="AZ67" s="2">
        <v>0</v>
      </c>
      <c r="BA67" s="2">
        <f t="shared" si="8"/>
        <v>4835</v>
      </c>
      <c r="BB67" s="2">
        <f t="shared" si="9"/>
        <v>4835</v>
      </c>
      <c r="BC67" s="2">
        <v>21430</v>
      </c>
      <c r="BD67" s="2">
        <v>21430</v>
      </c>
      <c r="BE67" s="2">
        <v>0</v>
      </c>
      <c r="BF67" s="2">
        <v>0</v>
      </c>
      <c r="BG67" s="2">
        <v>0</v>
      </c>
      <c r="BH67" s="2">
        <v>0</v>
      </c>
      <c r="BI67" s="2">
        <v>0</v>
      </c>
      <c r="BJ67" s="2">
        <v>0</v>
      </c>
      <c r="BK67" s="2">
        <v>-5</v>
      </c>
      <c r="BL67" s="2">
        <v>0</v>
      </c>
    </row>
    <row r="68" spans="1:64" x14ac:dyDescent="0.25">
      <c r="A68" s="1" t="s">
        <v>63</v>
      </c>
      <c r="B68" t="s">
        <v>509</v>
      </c>
      <c r="C68" t="s">
        <v>970</v>
      </c>
      <c r="D68" s="2">
        <v>-266</v>
      </c>
      <c r="E68" s="2">
        <v>1064</v>
      </c>
      <c r="F68" s="2">
        <f t="shared" si="0"/>
        <v>798</v>
      </c>
      <c r="G68" s="2">
        <v>38</v>
      </c>
      <c r="H68" s="2">
        <v>262</v>
      </c>
      <c r="I68" s="2">
        <v>53</v>
      </c>
      <c r="J68" s="2">
        <f t="shared" si="1"/>
        <v>315</v>
      </c>
      <c r="K68" s="2">
        <v>1392</v>
      </c>
      <c r="L68" s="2">
        <v>0</v>
      </c>
      <c r="M68" s="2">
        <v>579</v>
      </c>
      <c r="N68" s="2">
        <f t="shared" si="2"/>
        <v>1971</v>
      </c>
      <c r="O68" s="2">
        <v>2753</v>
      </c>
      <c r="P68" s="2">
        <v>248</v>
      </c>
      <c r="Q68" s="2">
        <v>204</v>
      </c>
      <c r="R68" s="2">
        <v>491</v>
      </c>
      <c r="S68" s="2">
        <f t="shared" si="3"/>
        <v>943</v>
      </c>
      <c r="T68" s="2">
        <v>496</v>
      </c>
      <c r="U68" s="2">
        <v>1357</v>
      </c>
      <c r="V68" s="2">
        <f t="shared" si="4"/>
        <v>1853</v>
      </c>
      <c r="W68" s="2">
        <v>1784</v>
      </c>
      <c r="X68" s="2">
        <v>14171</v>
      </c>
      <c r="Y68">
        <v>4041.0983056214791</v>
      </c>
      <c r="Z68" s="2">
        <v>15541</v>
      </c>
      <c r="AA68" s="2">
        <v>839</v>
      </c>
      <c r="AB68" s="2">
        <f t="shared" si="5"/>
        <v>16380</v>
      </c>
      <c r="AC68" s="2">
        <v>613</v>
      </c>
      <c r="AD68" s="2">
        <v>0</v>
      </c>
      <c r="AE68" s="2">
        <v>48</v>
      </c>
      <c r="AF68" s="2">
        <v>0</v>
      </c>
      <c r="AG68" s="2">
        <f t="shared" si="6"/>
        <v>41667</v>
      </c>
      <c r="AH68" s="2">
        <f t="shared" si="7"/>
        <v>45708.098305621475</v>
      </c>
      <c r="AI68" s="2">
        <v>167012</v>
      </c>
      <c r="AJ68" s="2">
        <v>184397</v>
      </c>
      <c r="AK68" s="2">
        <v>9135</v>
      </c>
      <c r="AL68" s="2">
        <v>103</v>
      </c>
      <c r="AM68" s="2">
        <v>2990</v>
      </c>
      <c r="AN68" s="2">
        <v>0</v>
      </c>
      <c r="AO68" s="2">
        <v>0</v>
      </c>
      <c r="AP68" s="2">
        <v>0</v>
      </c>
      <c r="AQ68" s="2">
        <v>0</v>
      </c>
      <c r="AR68" s="2">
        <v>0</v>
      </c>
      <c r="AS68" s="2">
        <v>0</v>
      </c>
      <c r="AT68" s="2">
        <v>0</v>
      </c>
      <c r="AU68" s="2">
        <v>0</v>
      </c>
      <c r="AV68" s="2">
        <v>0</v>
      </c>
      <c r="AW68" s="2">
        <v>0</v>
      </c>
      <c r="AX68" s="2">
        <v>0</v>
      </c>
      <c r="AY68" s="2">
        <v>0</v>
      </c>
      <c r="AZ68" s="2">
        <v>0</v>
      </c>
      <c r="BA68" s="2">
        <f t="shared" si="8"/>
        <v>53895</v>
      </c>
      <c r="BB68" s="2">
        <f t="shared" si="9"/>
        <v>57936.098305621475</v>
      </c>
      <c r="BC68" s="2">
        <v>215924</v>
      </c>
      <c r="BD68" s="2">
        <v>233309</v>
      </c>
      <c r="BE68" s="2">
        <v>0</v>
      </c>
      <c r="BF68" s="2">
        <v>0</v>
      </c>
      <c r="BG68" s="2">
        <v>0</v>
      </c>
      <c r="BH68" s="2">
        <v>0</v>
      </c>
      <c r="BI68" s="2">
        <v>0</v>
      </c>
      <c r="BJ68" s="2">
        <v>0</v>
      </c>
      <c r="BK68" s="2">
        <v>-76</v>
      </c>
      <c r="BL68" s="2">
        <v>-304</v>
      </c>
    </row>
    <row r="69" spans="1:64" x14ac:dyDescent="0.25">
      <c r="A69" s="1" t="s">
        <v>64</v>
      </c>
      <c r="B69" t="s">
        <v>510</v>
      </c>
      <c r="C69" t="s">
        <v>970</v>
      </c>
      <c r="D69" s="2">
        <v>-36</v>
      </c>
      <c r="E69" s="2">
        <v>2065</v>
      </c>
      <c r="F69" s="2">
        <f t="shared" si="0"/>
        <v>2029</v>
      </c>
      <c r="G69" s="2">
        <v>89</v>
      </c>
      <c r="H69" s="2">
        <v>404</v>
      </c>
      <c r="I69" s="2">
        <v>89</v>
      </c>
      <c r="J69" s="2">
        <f t="shared" si="1"/>
        <v>493</v>
      </c>
      <c r="K69" s="2">
        <v>1634</v>
      </c>
      <c r="L69" s="2">
        <v>0</v>
      </c>
      <c r="M69" s="2">
        <v>943</v>
      </c>
      <c r="N69" s="2">
        <f t="shared" si="2"/>
        <v>2577</v>
      </c>
      <c r="O69" s="2">
        <v>3205</v>
      </c>
      <c r="P69" s="2">
        <v>504</v>
      </c>
      <c r="Q69" s="2">
        <v>-53</v>
      </c>
      <c r="R69" s="2">
        <v>1094</v>
      </c>
      <c r="S69" s="2">
        <f t="shared" si="3"/>
        <v>1545</v>
      </c>
      <c r="T69" s="2">
        <v>1068</v>
      </c>
      <c r="U69" s="2">
        <v>589</v>
      </c>
      <c r="V69" s="2">
        <f t="shared" si="4"/>
        <v>1657</v>
      </c>
      <c r="W69" s="2">
        <v>1194</v>
      </c>
      <c r="X69" s="2">
        <v>5750</v>
      </c>
      <c r="Y69">
        <v>2153.5794512774969</v>
      </c>
      <c r="Z69" s="2">
        <v>17708</v>
      </c>
      <c r="AA69" s="2">
        <v>4491</v>
      </c>
      <c r="AB69" s="2">
        <f t="shared" si="5"/>
        <v>22199</v>
      </c>
      <c r="AC69" s="2">
        <v>0</v>
      </c>
      <c r="AD69" s="2">
        <v>0</v>
      </c>
      <c r="AE69" s="2">
        <v>0</v>
      </c>
      <c r="AF69" s="2">
        <v>1599</v>
      </c>
      <c r="AG69" s="2">
        <f t="shared" si="6"/>
        <v>42337</v>
      </c>
      <c r="AH69" s="2">
        <f t="shared" si="7"/>
        <v>44490.579451277496</v>
      </c>
      <c r="AI69" s="2">
        <v>205326</v>
      </c>
      <c r="AJ69" s="2">
        <v>225446</v>
      </c>
      <c r="AK69" s="2">
        <v>18509</v>
      </c>
      <c r="AL69" s="2">
        <v>243</v>
      </c>
      <c r="AM69" s="2">
        <v>3727</v>
      </c>
      <c r="AN69" s="2">
        <v>0</v>
      </c>
      <c r="AO69" s="2">
        <v>0</v>
      </c>
      <c r="AP69" s="2">
        <v>0</v>
      </c>
      <c r="AQ69" s="2">
        <v>0</v>
      </c>
      <c r="AR69" s="2">
        <v>0</v>
      </c>
      <c r="AS69" s="2">
        <v>0</v>
      </c>
      <c r="AT69" s="2">
        <v>58</v>
      </c>
      <c r="AU69" s="2">
        <v>0</v>
      </c>
      <c r="AV69" s="2">
        <v>0</v>
      </c>
      <c r="AW69" s="2">
        <v>18</v>
      </c>
      <c r="AX69" s="2">
        <v>0</v>
      </c>
      <c r="AY69" s="2">
        <v>0</v>
      </c>
      <c r="AZ69" s="2">
        <v>0</v>
      </c>
      <c r="BA69" s="2">
        <f t="shared" si="8"/>
        <v>64892</v>
      </c>
      <c r="BB69" s="2">
        <f t="shared" si="9"/>
        <v>67045.579451277503</v>
      </c>
      <c r="BC69" s="2">
        <v>288120</v>
      </c>
      <c r="BD69" s="2">
        <v>308240</v>
      </c>
      <c r="BE69" s="2">
        <v>0</v>
      </c>
      <c r="BF69" s="2">
        <v>0</v>
      </c>
      <c r="BG69" s="2">
        <v>0</v>
      </c>
      <c r="BH69" s="2">
        <v>0</v>
      </c>
      <c r="BI69" s="2">
        <v>236</v>
      </c>
      <c r="BJ69" s="2">
        <v>942</v>
      </c>
      <c r="BK69" s="2">
        <v>-117</v>
      </c>
      <c r="BL69" s="2">
        <v>-466</v>
      </c>
    </row>
    <row r="70" spans="1:64" x14ac:dyDescent="0.25">
      <c r="A70" s="1" t="s">
        <v>65</v>
      </c>
      <c r="B70" t="s">
        <v>511</v>
      </c>
      <c r="C70" t="s">
        <v>971</v>
      </c>
      <c r="D70" s="2">
        <v>0</v>
      </c>
      <c r="E70" s="2">
        <v>200</v>
      </c>
      <c r="F70" s="2">
        <f t="shared" ref="F70:F133" si="10">SUM(D70:E70)</f>
        <v>200</v>
      </c>
      <c r="G70" s="2">
        <v>47</v>
      </c>
      <c r="H70" s="2">
        <v>0</v>
      </c>
      <c r="I70" s="2">
        <v>173</v>
      </c>
      <c r="J70" s="2">
        <f t="shared" ref="J70:J133" si="11">SUM(H70:I70)</f>
        <v>173</v>
      </c>
      <c r="K70" s="2">
        <v>5124</v>
      </c>
      <c r="L70" s="2">
        <v>0</v>
      </c>
      <c r="M70" s="2">
        <v>421</v>
      </c>
      <c r="N70" s="2">
        <f t="shared" ref="N70:N133" si="12">SUM(K70:M70)</f>
        <v>5545</v>
      </c>
      <c r="O70" s="2">
        <v>5857</v>
      </c>
      <c r="P70" s="2">
        <v>1667</v>
      </c>
      <c r="Q70" s="2">
        <v>35</v>
      </c>
      <c r="R70" s="2">
        <v>555</v>
      </c>
      <c r="S70" s="2">
        <f t="shared" ref="S70:S133" si="13">SUM(P70:R70)</f>
        <v>2257</v>
      </c>
      <c r="T70" s="2">
        <v>1041</v>
      </c>
      <c r="U70" s="2">
        <v>1887</v>
      </c>
      <c r="V70" s="2">
        <f t="shared" ref="V70:V133" si="14">SUM(T70:U70)</f>
        <v>2928</v>
      </c>
      <c r="W70" s="2">
        <v>2176</v>
      </c>
      <c r="X70" s="2">
        <v>44143</v>
      </c>
      <c r="Y70">
        <v>12588.116752879045</v>
      </c>
      <c r="Z70" s="2">
        <v>40876</v>
      </c>
      <c r="AA70" s="2">
        <v>0</v>
      </c>
      <c r="AB70" s="2">
        <f t="shared" ref="AB70:AB133" si="15">SUM(Z70:AA70)</f>
        <v>40876</v>
      </c>
      <c r="AC70" s="2">
        <v>392</v>
      </c>
      <c r="AD70" s="2">
        <v>0</v>
      </c>
      <c r="AE70" s="2">
        <v>22</v>
      </c>
      <c r="AF70" s="2">
        <v>0</v>
      </c>
      <c r="AG70" s="2">
        <f t="shared" ref="AG70:AG133" si="16">AF70+AE70+AD70+AC70+AB70+X70+W70+V70+S70+O70+N70+J70+G70+F70</f>
        <v>104616</v>
      </c>
      <c r="AH70" s="2">
        <f t="shared" ref="AH70:AH133" si="17">AF70+AE70+AD70+AC70+AB70+X70+W70+V70+S70+O70+N70+J70+G70+F70+Y70</f>
        <v>117204.11675287904</v>
      </c>
      <c r="AI70" s="2">
        <v>418460</v>
      </c>
      <c r="AJ70" s="2">
        <v>467012</v>
      </c>
      <c r="AK70" s="2">
        <v>0</v>
      </c>
      <c r="AL70" s="2">
        <v>0</v>
      </c>
      <c r="AM70" s="2">
        <v>0</v>
      </c>
      <c r="AN70" s="2">
        <v>0</v>
      </c>
      <c r="AO70" s="2">
        <v>0</v>
      </c>
      <c r="AP70" s="2">
        <v>0</v>
      </c>
      <c r="AQ70" s="2">
        <v>0</v>
      </c>
      <c r="AR70" s="2">
        <v>0</v>
      </c>
      <c r="AS70" s="2">
        <v>0</v>
      </c>
      <c r="AT70" s="2">
        <v>197</v>
      </c>
      <c r="AU70" s="2">
        <v>0</v>
      </c>
      <c r="AV70" s="2">
        <v>0</v>
      </c>
      <c r="AW70" s="2">
        <v>-8</v>
      </c>
      <c r="AX70" s="2">
        <v>0</v>
      </c>
      <c r="AY70" s="2">
        <v>0</v>
      </c>
      <c r="AZ70" s="2">
        <v>0</v>
      </c>
      <c r="BA70" s="2">
        <f t="shared" ref="BA70:BA133" si="18">AG70+AK70+AL70+AM70+AW70+AU70+AN70+AO70+AP70+AQ70+AR70+AS70+AT70+AY70+AZ70</f>
        <v>104805</v>
      </c>
      <c r="BB70" s="2">
        <f t="shared" ref="BB70:BB133" si="19">AH70+AK70+AL70+AM70+AN70+AO70+AP70+AQ70+AR70+AS70+AT70+AY70+AZ70+AU70+AW70</f>
        <v>117393.11675287904</v>
      </c>
      <c r="BC70" s="2">
        <v>419216</v>
      </c>
      <c r="BD70" s="2">
        <v>467768</v>
      </c>
      <c r="BE70" s="2">
        <v>0</v>
      </c>
      <c r="BF70" s="2">
        <v>0</v>
      </c>
      <c r="BG70" s="2">
        <v>0</v>
      </c>
      <c r="BH70" s="2">
        <v>0</v>
      </c>
      <c r="BI70" s="2">
        <v>2044</v>
      </c>
      <c r="BJ70" s="2">
        <v>8176</v>
      </c>
      <c r="BK70" s="2">
        <v>-261</v>
      </c>
      <c r="BL70" s="2">
        <v>-1044</v>
      </c>
    </row>
    <row r="71" spans="1:64" x14ac:dyDescent="0.25">
      <c r="A71" s="1" t="s">
        <v>66</v>
      </c>
      <c r="B71" t="s">
        <v>512</v>
      </c>
      <c r="C71" t="s">
        <v>972</v>
      </c>
      <c r="D71" s="2">
        <v>1</v>
      </c>
      <c r="E71" s="2">
        <v>613</v>
      </c>
      <c r="F71" s="2">
        <f t="shared" si="10"/>
        <v>614</v>
      </c>
      <c r="G71" s="2">
        <v>12</v>
      </c>
      <c r="H71" s="2">
        <v>33</v>
      </c>
      <c r="I71" s="2">
        <v>0</v>
      </c>
      <c r="J71" s="2">
        <f t="shared" si="11"/>
        <v>33</v>
      </c>
      <c r="K71" s="2">
        <v>-539</v>
      </c>
      <c r="L71" s="2">
        <v>0</v>
      </c>
      <c r="M71" s="2">
        <v>107</v>
      </c>
      <c r="N71" s="2">
        <f t="shared" si="12"/>
        <v>-432</v>
      </c>
      <c r="O71" s="2">
        <v>446</v>
      </c>
      <c r="P71" s="2">
        <v>5</v>
      </c>
      <c r="Q71" s="2">
        <v>125</v>
      </c>
      <c r="R71" s="2">
        <v>125</v>
      </c>
      <c r="S71" s="2">
        <f t="shared" si="13"/>
        <v>255</v>
      </c>
      <c r="T71" s="2">
        <v>0</v>
      </c>
      <c r="U71" s="2">
        <v>0</v>
      </c>
      <c r="V71" s="2">
        <f t="shared" si="14"/>
        <v>0</v>
      </c>
      <c r="W71" s="2">
        <v>436</v>
      </c>
      <c r="X71" s="2">
        <v>0</v>
      </c>
      <c r="Y71">
        <v>0</v>
      </c>
      <c r="Z71" s="2">
        <v>0</v>
      </c>
      <c r="AA71" s="2">
        <v>80</v>
      </c>
      <c r="AB71" s="2">
        <f t="shared" si="15"/>
        <v>80</v>
      </c>
      <c r="AC71" s="2">
        <v>311</v>
      </c>
      <c r="AD71" s="2">
        <v>0</v>
      </c>
      <c r="AE71" s="2">
        <v>0</v>
      </c>
      <c r="AF71" s="2">
        <v>57</v>
      </c>
      <c r="AG71" s="2">
        <f t="shared" si="16"/>
        <v>1812</v>
      </c>
      <c r="AH71" s="2">
        <f t="shared" si="17"/>
        <v>1812</v>
      </c>
      <c r="AI71" s="2">
        <v>6232</v>
      </c>
      <c r="AJ71" s="2">
        <v>6232</v>
      </c>
      <c r="AK71" s="2">
        <v>3515</v>
      </c>
      <c r="AL71" s="2">
        <v>0</v>
      </c>
      <c r="AM71" s="2">
        <v>0</v>
      </c>
      <c r="AN71" s="2">
        <v>0</v>
      </c>
      <c r="AO71" s="2">
        <v>0</v>
      </c>
      <c r="AP71" s="2">
        <v>6</v>
      </c>
      <c r="AQ71" s="2">
        <v>0</v>
      </c>
      <c r="AR71" s="2">
        <v>0</v>
      </c>
      <c r="AS71" s="2">
        <v>0</v>
      </c>
      <c r="AT71" s="2">
        <v>0</v>
      </c>
      <c r="AU71" s="2">
        <v>-249</v>
      </c>
      <c r="AV71" s="2">
        <v>0</v>
      </c>
      <c r="AW71" s="2">
        <v>0</v>
      </c>
      <c r="AX71" s="2">
        <v>0</v>
      </c>
      <c r="AY71" s="2">
        <v>0</v>
      </c>
      <c r="AZ71" s="2">
        <v>0</v>
      </c>
      <c r="BA71" s="2">
        <f t="shared" si="18"/>
        <v>5084</v>
      </c>
      <c r="BB71" s="2">
        <f t="shared" si="19"/>
        <v>5084</v>
      </c>
      <c r="BC71" s="2">
        <v>21405</v>
      </c>
      <c r="BD71" s="2">
        <v>21405</v>
      </c>
      <c r="BE71" s="2">
        <v>0</v>
      </c>
      <c r="BF71" s="2">
        <v>0</v>
      </c>
      <c r="BG71" s="2">
        <v>0</v>
      </c>
      <c r="BH71" s="2">
        <v>0</v>
      </c>
      <c r="BI71" s="2">
        <v>0</v>
      </c>
      <c r="BJ71" s="2">
        <v>0</v>
      </c>
      <c r="BK71" s="2">
        <v>-15</v>
      </c>
      <c r="BL71" s="2">
        <v>-60</v>
      </c>
    </row>
    <row r="72" spans="1:64" x14ac:dyDescent="0.25">
      <c r="A72" s="1" t="s">
        <v>67</v>
      </c>
      <c r="B72" t="s">
        <v>513</v>
      </c>
      <c r="C72" t="s">
        <v>972</v>
      </c>
      <c r="D72" s="2">
        <v>16</v>
      </c>
      <c r="E72" s="2">
        <v>701</v>
      </c>
      <c r="F72" s="2">
        <f t="shared" si="10"/>
        <v>717</v>
      </c>
      <c r="G72" s="2">
        <v>10</v>
      </c>
      <c r="H72" s="2">
        <v>9</v>
      </c>
      <c r="I72" s="2">
        <v>0</v>
      </c>
      <c r="J72" s="2">
        <f t="shared" si="11"/>
        <v>9</v>
      </c>
      <c r="K72" s="2">
        <v>-14</v>
      </c>
      <c r="L72" s="2">
        <v>0</v>
      </c>
      <c r="M72" s="2">
        <v>216</v>
      </c>
      <c r="N72" s="2">
        <f t="shared" si="12"/>
        <v>202</v>
      </c>
      <c r="O72" s="2">
        <v>669</v>
      </c>
      <c r="P72" s="2">
        <v>0</v>
      </c>
      <c r="Q72" s="2">
        <v>187</v>
      </c>
      <c r="R72" s="2">
        <v>174</v>
      </c>
      <c r="S72" s="2">
        <f t="shared" si="13"/>
        <v>361</v>
      </c>
      <c r="T72" s="2">
        <v>1</v>
      </c>
      <c r="U72" s="2">
        <v>0</v>
      </c>
      <c r="V72" s="2">
        <f t="shared" si="14"/>
        <v>1</v>
      </c>
      <c r="W72" s="2">
        <v>379</v>
      </c>
      <c r="X72" s="2">
        <v>0</v>
      </c>
      <c r="Y72">
        <v>0</v>
      </c>
      <c r="Z72" s="2">
        <v>0</v>
      </c>
      <c r="AA72" s="2">
        <v>114</v>
      </c>
      <c r="AB72" s="2">
        <f t="shared" si="15"/>
        <v>114</v>
      </c>
      <c r="AC72" s="2">
        <v>309</v>
      </c>
      <c r="AD72" s="2">
        <v>0</v>
      </c>
      <c r="AE72" s="2">
        <v>0</v>
      </c>
      <c r="AF72" s="2">
        <v>0</v>
      </c>
      <c r="AG72" s="2">
        <f t="shared" si="16"/>
        <v>2771</v>
      </c>
      <c r="AH72" s="2">
        <f t="shared" si="17"/>
        <v>2771</v>
      </c>
      <c r="AI72" s="2">
        <v>9673</v>
      </c>
      <c r="AJ72" s="2">
        <v>9673</v>
      </c>
      <c r="AK72" s="2">
        <v>4364</v>
      </c>
      <c r="AL72" s="2">
        <v>54</v>
      </c>
      <c r="AM72" s="2">
        <v>0</v>
      </c>
      <c r="AN72" s="2">
        <v>0</v>
      </c>
      <c r="AO72" s="2">
        <v>0</v>
      </c>
      <c r="AP72" s="2">
        <v>435</v>
      </c>
      <c r="AQ72" s="2">
        <v>0</v>
      </c>
      <c r="AR72" s="2">
        <v>0</v>
      </c>
      <c r="AS72" s="2">
        <v>0</v>
      </c>
      <c r="AT72" s="2">
        <v>0</v>
      </c>
      <c r="AU72" s="2">
        <v>0</v>
      </c>
      <c r="AV72" s="2">
        <v>0</v>
      </c>
      <c r="AW72" s="2">
        <v>0</v>
      </c>
      <c r="AX72" s="2">
        <v>0</v>
      </c>
      <c r="AY72" s="2">
        <v>0</v>
      </c>
      <c r="AZ72" s="2">
        <v>0</v>
      </c>
      <c r="BA72" s="2">
        <f t="shared" si="18"/>
        <v>7624</v>
      </c>
      <c r="BB72" s="2">
        <f t="shared" si="19"/>
        <v>7624</v>
      </c>
      <c r="BC72" s="2">
        <v>29179</v>
      </c>
      <c r="BD72" s="2">
        <v>29179</v>
      </c>
      <c r="BE72" s="2">
        <v>0</v>
      </c>
      <c r="BF72" s="2">
        <v>0</v>
      </c>
      <c r="BG72" s="2">
        <v>0</v>
      </c>
      <c r="BH72" s="2">
        <v>0</v>
      </c>
      <c r="BI72" s="2">
        <v>0</v>
      </c>
      <c r="BJ72" s="2">
        <v>0</v>
      </c>
      <c r="BK72" s="2">
        <v>-23</v>
      </c>
      <c r="BL72" s="2">
        <v>-90</v>
      </c>
    </row>
    <row r="73" spans="1:64" x14ac:dyDescent="0.25">
      <c r="A73" s="1" t="s">
        <v>68</v>
      </c>
      <c r="B73" t="s">
        <v>514</v>
      </c>
      <c r="C73" t="s">
        <v>972</v>
      </c>
      <c r="D73" s="2">
        <v>9</v>
      </c>
      <c r="E73" s="2">
        <v>623</v>
      </c>
      <c r="F73" s="2">
        <f t="shared" si="10"/>
        <v>632</v>
      </c>
      <c r="G73" s="2">
        <v>8</v>
      </c>
      <c r="H73" s="2">
        <v>22</v>
      </c>
      <c r="I73" s="2">
        <v>0</v>
      </c>
      <c r="J73" s="2">
        <f t="shared" si="11"/>
        <v>22</v>
      </c>
      <c r="K73" s="2">
        <v>11</v>
      </c>
      <c r="L73" s="2">
        <v>0</v>
      </c>
      <c r="M73" s="2">
        <v>143</v>
      </c>
      <c r="N73" s="2">
        <f t="shared" si="12"/>
        <v>154</v>
      </c>
      <c r="O73" s="2">
        <v>493</v>
      </c>
      <c r="P73" s="2">
        <v>0</v>
      </c>
      <c r="Q73" s="2">
        <v>98</v>
      </c>
      <c r="R73" s="2">
        <v>304</v>
      </c>
      <c r="S73" s="2">
        <f t="shared" si="13"/>
        <v>402</v>
      </c>
      <c r="T73" s="2">
        <v>0</v>
      </c>
      <c r="U73" s="2">
        <v>0</v>
      </c>
      <c r="V73" s="2">
        <f t="shared" si="14"/>
        <v>0</v>
      </c>
      <c r="W73" s="2">
        <v>59</v>
      </c>
      <c r="X73" s="2">
        <v>0</v>
      </c>
      <c r="Y73">
        <v>0</v>
      </c>
      <c r="Z73" s="2">
        <v>0</v>
      </c>
      <c r="AA73" s="2">
        <v>140</v>
      </c>
      <c r="AB73" s="2">
        <f t="shared" si="15"/>
        <v>140</v>
      </c>
      <c r="AC73" s="2">
        <v>0</v>
      </c>
      <c r="AD73" s="2">
        <v>0</v>
      </c>
      <c r="AE73" s="2">
        <v>0</v>
      </c>
      <c r="AF73" s="2">
        <v>1</v>
      </c>
      <c r="AG73" s="2">
        <f t="shared" si="16"/>
        <v>1911</v>
      </c>
      <c r="AH73" s="2">
        <f t="shared" si="17"/>
        <v>1911</v>
      </c>
      <c r="AI73" s="2">
        <v>5732</v>
      </c>
      <c r="AJ73" s="2">
        <v>5732</v>
      </c>
      <c r="AK73" s="2">
        <v>3636</v>
      </c>
      <c r="AL73" s="2">
        <v>0</v>
      </c>
      <c r="AM73" s="2">
        <v>0</v>
      </c>
      <c r="AN73" s="2">
        <v>0</v>
      </c>
      <c r="AO73" s="2">
        <v>0</v>
      </c>
      <c r="AP73" s="2">
        <v>616</v>
      </c>
      <c r="AQ73" s="2">
        <v>0</v>
      </c>
      <c r="AR73" s="2">
        <v>0</v>
      </c>
      <c r="AS73" s="2">
        <v>0</v>
      </c>
      <c r="AT73" s="2">
        <v>0</v>
      </c>
      <c r="AU73" s="2">
        <v>-4</v>
      </c>
      <c r="AV73" s="2">
        <v>0</v>
      </c>
      <c r="AW73" s="2">
        <v>0</v>
      </c>
      <c r="AX73" s="2">
        <v>0</v>
      </c>
      <c r="AY73" s="2">
        <v>0</v>
      </c>
      <c r="AZ73" s="2">
        <v>0</v>
      </c>
      <c r="BA73" s="2">
        <f t="shared" si="18"/>
        <v>6159</v>
      </c>
      <c r="BB73" s="2">
        <f t="shared" si="19"/>
        <v>6159</v>
      </c>
      <c r="BC73" s="2">
        <v>25680</v>
      </c>
      <c r="BD73" s="2">
        <v>25680</v>
      </c>
      <c r="BE73" s="2">
        <v>0</v>
      </c>
      <c r="BF73" s="2">
        <v>0</v>
      </c>
      <c r="BG73" s="2">
        <v>0</v>
      </c>
      <c r="BH73" s="2">
        <v>0</v>
      </c>
      <c r="BI73" s="2">
        <v>0</v>
      </c>
      <c r="BJ73" s="2">
        <v>0</v>
      </c>
      <c r="BK73" s="2">
        <v>-8</v>
      </c>
      <c r="BL73" s="2">
        <v>-61</v>
      </c>
    </row>
    <row r="74" spans="1:64" x14ac:dyDescent="0.25">
      <c r="A74" s="1" t="s">
        <v>69</v>
      </c>
      <c r="B74" t="s">
        <v>515</v>
      </c>
      <c r="C74" t="s">
        <v>972</v>
      </c>
      <c r="D74" s="2">
        <v>0</v>
      </c>
      <c r="E74" s="2">
        <v>561</v>
      </c>
      <c r="F74" s="2">
        <f t="shared" si="10"/>
        <v>561</v>
      </c>
      <c r="G74" s="2">
        <v>2</v>
      </c>
      <c r="H74" s="2">
        <v>10</v>
      </c>
      <c r="I74" s="2">
        <v>0</v>
      </c>
      <c r="J74" s="2">
        <f t="shared" si="11"/>
        <v>10</v>
      </c>
      <c r="K74" s="2">
        <v>-34</v>
      </c>
      <c r="L74" s="2">
        <v>0</v>
      </c>
      <c r="M74" s="2">
        <v>-48</v>
      </c>
      <c r="N74" s="2">
        <f t="shared" si="12"/>
        <v>-82</v>
      </c>
      <c r="O74" s="2">
        <v>30</v>
      </c>
      <c r="P74" s="2">
        <v>1</v>
      </c>
      <c r="Q74" s="2">
        <v>11</v>
      </c>
      <c r="R74" s="2">
        <v>152</v>
      </c>
      <c r="S74" s="2">
        <f t="shared" si="13"/>
        <v>164</v>
      </c>
      <c r="T74" s="2">
        <v>0</v>
      </c>
      <c r="U74" s="2">
        <v>0</v>
      </c>
      <c r="V74" s="2">
        <f t="shared" si="14"/>
        <v>0</v>
      </c>
      <c r="W74" s="2">
        <v>-206</v>
      </c>
      <c r="X74" s="2">
        <v>0</v>
      </c>
      <c r="Y74">
        <v>0</v>
      </c>
      <c r="Z74" s="2">
        <v>1</v>
      </c>
      <c r="AA74" s="2">
        <v>34</v>
      </c>
      <c r="AB74" s="2">
        <f t="shared" si="15"/>
        <v>35</v>
      </c>
      <c r="AC74" s="2">
        <v>12</v>
      </c>
      <c r="AD74" s="2">
        <v>0</v>
      </c>
      <c r="AE74" s="2">
        <v>0</v>
      </c>
      <c r="AF74" s="2">
        <v>30</v>
      </c>
      <c r="AG74" s="2">
        <f t="shared" si="16"/>
        <v>556</v>
      </c>
      <c r="AH74" s="2">
        <f t="shared" si="17"/>
        <v>556</v>
      </c>
      <c r="AI74" s="2">
        <v>5822</v>
      </c>
      <c r="AJ74" s="2">
        <v>5822</v>
      </c>
      <c r="AK74" s="2">
        <v>3225</v>
      </c>
      <c r="AL74" s="2">
        <v>0</v>
      </c>
      <c r="AM74" s="2">
        <v>0</v>
      </c>
      <c r="AN74" s="2">
        <v>0</v>
      </c>
      <c r="AO74" s="2">
        <v>0</v>
      </c>
      <c r="AP74" s="2">
        <v>324</v>
      </c>
      <c r="AQ74" s="2">
        <v>0</v>
      </c>
      <c r="AR74" s="2">
        <v>0</v>
      </c>
      <c r="AS74" s="2">
        <v>0</v>
      </c>
      <c r="AT74" s="2">
        <v>0</v>
      </c>
      <c r="AU74" s="2">
        <v>-27</v>
      </c>
      <c r="AV74" s="2">
        <v>0</v>
      </c>
      <c r="AW74" s="2">
        <v>0</v>
      </c>
      <c r="AX74" s="2">
        <v>0</v>
      </c>
      <c r="AY74" s="2">
        <v>0</v>
      </c>
      <c r="AZ74" s="2">
        <v>0</v>
      </c>
      <c r="BA74" s="2">
        <f t="shared" si="18"/>
        <v>4078</v>
      </c>
      <c r="BB74" s="2">
        <f t="shared" si="19"/>
        <v>4078</v>
      </c>
      <c r="BC74" s="2">
        <v>20477</v>
      </c>
      <c r="BD74" s="2">
        <v>20477</v>
      </c>
      <c r="BE74" s="2">
        <v>0</v>
      </c>
      <c r="BF74" s="2">
        <v>0</v>
      </c>
      <c r="BG74" s="2">
        <v>0</v>
      </c>
      <c r="BH74" s="2">
        <v>0</v>
      </c>
      <c r="BI74" s="2">
        <v>0</v>
      </c>
      <c r="BJ74" s="2">
        <v>0</v>
      </c>
      <c r="BK74" s="2">
        <v>-5</v>
      </c>
      <c r="BL74" s="2">
        <v>-65</v>
      </c>
    </row>
    <row r="75" spans="1:64" x14ac:dyDescent="0.25">
      <c r="A75" s="1" t="s">
        <v>70</v>
      </c>
      <c r="B75" t="s">
        <v>516</v>
      </c>
      <c r="C75" t="s">
        <v>972</v>
      </c>
      <c r="D75" s="2">
        <v>19</v>
      </c>
      <c r="E75" s="2">
        <v>590</v>
      </c>
      <c r="F75" s="2">
        <f t="shared" si="10"/>
        <v>609</v>
      </c>
      <c r="G75" s="2">
        <v>36</v>
      </c>
      <c r="H75" s="2">
        <v>37</v>
      </c>
      <c r="I75" s="2">
        <v>0</v>
      </c>
      <c r="J75" s="2">
        <f t="shared" si="11"/>
        <v>37</v>
      </c>
      <c r="K75" s="2">
        <v>-325</v>
      </c>
      <c r="L75" s="2">
        <v>0</v>
      </c>
      <c r="M75" s="2">
        <v>484</v>
      </c>
      <c r="N75" s="2">
        <f t="shared" si="12"/>
        <v>159</v>
      </c>
      <c r="O75" s="2">
        <v>963</v>
      </c>
      <c r="P75" s="2">
        <v>0</v>
      </c>
      <c r="Q75" s="2">
        <v>77</v>
      </c>
      <c r="R75" s="2">
        <v>508</v>
      </c>
      <c r="S75" s="2">
        <f t="shared" si="13"/>
        <v>585</v>
      </c>
      <c r="T75" s="2">
        <v>0</v>
      </c>
      <c r="U75" s="2">
        <v>0</v>
      </c>
      <c r="V75" s="2">
        <f t="shared" si="14"/>
        <v>0</v>
      </c>
      <c r="W75" s="2">
        <v>250</v>
      </c>
      <c r="X75" s="2">
        <v>0</v>
      </c>
      <c r="Y75">
        <v>0</v>
      </c>
      <c r="Z75" s="2">
        <v>1</v>
      </c>
      <c r="AA75" s="2">
        <v>358</v>
      </c>
      <c r="AB75" s="2">
        <f t="shared" si="15"/>
        <v>359</v>
      </c>
      <c r="AC75" s="2">
        <v>142</v>
      </c>
      <c r="AD75" s="2">
        <v>0</v>
      </c>
      <c r="AE75" s="2">
        <v>0</v>
      </c>
      <c r="AF75" s="2">
        <v>0</v>
      </c>
      <c r="AG75" s="2">
        <f t="shared" si="16"/>
        <v>3140</v>
      </c>
      <c r="AH75" s="2">
        <f t="shared" si="17"/>
        <v>3140</v>
      </c>
      <c r="AI75" s="2">
        <v>12560</v>
      </c>
      <c r="AJ75" s="2">
        <v>12560</v>
      </c>
      <c r="AK75" s="2">
        <v>7512</v>
      </c>
      <c r="AL75" s="2">
        <v>0</v>
      </c>
      <c r="AM75" s="2">
        <v>0</v>
      </c>
      <c r="AN75" s="2">
        <v>0</v>
      </c>
      <c r="AO75" s="2">
        <v>0</v>
      </c>
      <c r="AP75" s="2">
        <v>815</v>
      </c>
      <c r="AQ75" s="2">
        <v>0</v>
      </c>
      <c r="AR75" s="2">
        <v>0</v>
      </c>
      <c r="AS75" s="2">
        <v>0</v>
      </c>
      <c r="AT75" s="2">
        <v>0</v>
      </c>
      <c r="AU75" s="2">
        <v>-256</v>
      </c>
      <c r="AV75" s="2">
        <v>0</v>
      </c>
      <c r="AW75" s="2">
        <v>0</v>
      </c>
      <c r="AX75" s="2">
        <v>0</v>
      </c>
      <c r="AY75" s="2">
        <v>0</v>
      </c>
      <c r="AZ75" s="2">
        <v>0</v>
      </c>
      <c r="BA75" s="2">
        <f t="shared" si="18"/>
        <v>11211</v>
      </c>
      <c r="BB75" s="2">
        <f t="shared" si="19"/>
        <v>11211</v>
      </c>
      <c r="BC75" s="2">
        <v>44834</v>
      </c>
      <c r="BD75" s="2">
        <v>44834</v>
      </c>
      <c r="BE75" s="2">
        <v>0</v>
      </c>
      <c r="BF75" s="2">
        <v>0</v>
      </c>
      <c r="BG75" s="2">
        <v>0</v>
      </c>
      <c r="BH75" s="2">
        <v>0</v>
      </c>
      <c r="BI75" s="2">
        <v>29</v>
      </c>
      <c r="BJ75" s="2">
        <v>116</v>
      </c>
      <c r="BK75" s="2">
        <v>-131</v>
      </c>
      <c r="BL75" s="2">
        <v>-524</v>
      </c>
    </row>
    <row r="76" spans="1:64" x14ac:dyDescent="0.25">
      <c r="A76" s="1" t="s">
        <v>71</v>
      </c>
      <c r="B76" t="s">
        <v>517</v>
      </c>
      <c r="C76" t="s">
        <v>972</v>
      </c>
      <c r="D76" s="2">
        <v>-156</v>
      </c>
      <c r="E76" s="2">
        <v>429</v>
      </c>
      <c r="F76" s="2">
        <f t="shared" si="10"/>
        <v>273</v>
      </c>
      <c r="G76" s="2">
        <v>21</v>
      </c>
      <c r="H76" s="2">
        <v>69</v>
      </c>
      <c r="I76" s="2">
        <v>0</v>
      </c>
      <c r="J76" s="2">
        <f t="shared" si="11"/>
        <v>69</v>
      </c>
      <c r="K76" s="2">
        <v>-249</v>
      </c>
      <c r="L76" s="2">
        <v>0</v>
      </c>
      <c r="M76" s="2">
        <v>82</v>
      </c>
      <c r="N76" s="2">
        <f t="shared" si="12"/>
        <v>-167</v>
      </c>
      <c r="O76" s="2">
        <v>899</v>
      </c>
      <c r="P76" s="2">
        <v>0</v>
      </c>
      <c r="Q76" s="2">
        <v>145</v>
      </c>
      <c r="R76" s="2">
        <v>293</v>
      </c>
      <c r="S76" s="2">
        <f t="shared" si="13"/>
        <v>438</v>
      </c>
      <c r="T76" s="2">
        <v>0</v>
      </c>
      <c r="U76" s="2">
        <v>0</v>
      </c>
      <c r="V76" s="2">
        <f t="shared" si="14"/>
        <v>0</v>
      </c>
      <c r="W76" s="2">
        <v>411</v>
      </c>
      <c r="X76" s="2">
        <v>0</v>
      </c>
      <c r="Y76">
        <v>0</v>
      </c>
      <c r="Z76" s="2">
        <v>1</v>
      </c>
      <c r="AA76" s="2">
        <v>281</v>
      </c>
      <c r="AB76" s="2">
        <f t="shared" si="15"/>
        <v>282</v>
      </c>
      <c r="AC76" s="2">
        <v>230</v>
      </c>
      <c r="AD76" s="2">
        <v>0</v>
      </c>
      <c r="AE76" s="2">
        <v>0</v>
      </c>
      <c r="AF76" s="2">
        <v>0</v>
      </c>
      <c r="AG76" s="2">
        <f t="shared" si="16"/>
        <v>2456</v>
      </c>
      <c r="AH76" s="2">
        <f t="shared" si="17"/>
        <v>2456</v>
      </c>
      <c r="AI76" s="2">
        <v>39420</v>
      </c>
      <c r="AJ76" s="2">
        <v>39420</v>
      </c>
      <c r="AK76" s="2">
        <v>7386</v>
      </c>
      <c r="AL76" s="2">
        <v>0</v>
      </c>
      <c r="AM76" s="2">
        <v>0</v>
      </c>
      <c r="AN76" s="2">
        <v>0</v>
      </c>
      <c r="AO76" s="2">
        <v>0</v>
      </c>
      <c r="AP76" s="2">
        <v>13</v>
      </c>
      <c r="AQ76" s="2">
        <v>0</v>
      </c>
      <c r="AR76" s="2">
        <v>0</v>
      </c>
      <c r="AS76" s="2">
        <v>0</v>
      </c>
      <c r="AT76" s="2">
        <v>0</v>
      </c>
      <c r="AU76" s="2">
        <v>0</v>
      </c>
      <c r="AV76" s="2">
        <v>0</v>
      </c>
      <c r="AW76" s="2">
        <v>0</v>
      </c>
      <c r="AX76" s="2">
        <v>0</v>
      </c>
      <c r="AY76" s="2">
        <v>0</v>
      </c>
      <c r="AZ76" s="2">
        <v>0</v>
      </c>
      <c r="BA76" s="2">
        <f t="shared" si="18"/>
        <v>9855</v>
      </c>
      <c r="BB76" s="2">
        <f t="shared" si="19"/>
        <v>9855</v>
      </c>
      <c r="BC76" s="2">
        <v>39420</v>
      </c>
      <c r="BD76" s="2">
        <v>39420</v>
      </c>
      <c r="BE76" s="2">
        <v>0</v>
      </c>
      <c r="BF76" s="2">
        <v>0</v>
      </c>
      <c r="BG76" s="2">
        <v>0</v>
      </c>
      <c r="BH76" s="2">
        <v>0</v>
      </c>
      <c r="BI76" s="2">
        <v>309</v>
      </c>
      <c r="BJ76" s="2">
        <v>1239</v>
      </c>
      <c r="BK76" s="2">
        <v>-136</v>
      </c>
      <c r="BL76" s="2">
        <v>-544</v>
      </c>
    </row>
    <row r="77" spans="1:64" x14ac:dyDescent="0.25">
      <c r="A77" s="1" t="s">
        <v>72</v>
      </c>
      <c r="B77" t="s">
        <v>518</v>
      </c>
      <c r="C77" t="s">
        <v>970</v>
      </c>
      <c r="D77" s="2">
        <v>-120</v>
      </c>
      <c r="E77" s="2">
        <v>945</v>
      </c>
      <c r="F77" s="2">
        <f t="shared" si="10"/>
        <v>825</v>
      </c>
      <c r="G77" s="2">
        <v>32</v>
      </c>
      <c r="H77" s="2">
        <v>120</v>
      </c>
      <c r="I77" s="2">
        <v>46</v>
      </c>
      <c r="J77" s="2">
        <f t="shared" si="11"/>
        <v>166</v>
      </c>
      <c r="K77" s="2">
        <v>1255</v>
      </c>
      <c r="L77" s="2">
        <v>0</v>
      </c>
      <c r="M77" s="2">
        <v>428</v>
      </c>
      <c r="N77" s="2">
        <f t="shared" si="12"/>
        <v>1683</v>
      </c>
      <c r="O77" s="2">
        <v>1827</v>
      </c>
      <c r="P77" s="2">
        <v>317</v>
      </c>
      <c r="Q77" s="2">
        <v>20</v>
      </c>
      <c r="R77" s="2">
        <v>262</v>
      </c>
      <c r="S77" s="2">
        <f t="shared" si="13"/>
        <v>599</v>
      </c>
      <c r="T77" s="2">
        <v>892</v>
      </c>
      <c r="U77" s="2">
        <v>1277</v>
      </c>
      <c r="V77" s="2">
        <f t="shared" si="14"/>
        <v>2169</v>
      </c>
      <c r="W77" s="2">
        <v>1201</v>
      </c>
      <c r="X77" s="2">
        <v>5285</v>
      </c>
      <c r="Y77">
        <v>1507.1063824154623</v>
      </c>
      <c r="Z77" s="2">
        <v>12131</v>
      </c>
      <c r="AA77" s="2">
        <v>837</v>
      </c>
      <c r="AB77" s="2">
        <f t="shared" si="15"/>
        <v>12968</v>
      </c>
      <c r="AC77" s="2">
        <v>308</v>
      </c>
      <c r="AD77" s="2">
        <v>0</v>
      </c>
      <c r="AE77" s="2">
        <v>0</v>
      </c>
      <c r="AF77" s="2">
        <v>39</v>
      </c>
      <c r="AG77" s="2">
        <f t="shared" si="16"/>
        <v>27102</v>
      </c>
      <c r="AH77" s="2">
        <f t="shared" si="17"/>
        <v>28609.106382415463</v>
      </c>
      <c r="AI77" s="2">
        <v>108408</v>
      </c>
      <c r="AJ77" s="2">
        <v>126279</v>
      </c>
      <c r="AK77" s="2">
        <v>6408</v>
      </c>
      <c r="AL77" s="2">
        <v>28</v>
      </c>
      <c r="AM77" s="2">
        <v>3691</v>
      </c>
      <c r="AN77" s="2">
        <v>0</v>
      </c>
      <c r="AO77" s="2">
        <v>62</v>
      </c>
      <c r="AP77" s="2">
        <v>35</v>
      </c>
      <c r="AQ77" s="2">
        <v>0</v>
      </c>
      <c r="AR77" s="2">
        <v>0</v>
      </c>
      <c r="AS77" s="2">
        <v>0</v>
      </c>
      <c r="AT77" s="2">
        <v>0</v>
      </c>
      <c r="AU77" s="2">
        <v>-16</v>
      </c>
      <c r="AV77" s="2">
        <v>0</v>
      </c>
      <c r="AW77" s="2">
        <v>-102</v>
      </c>
      <c r="AX77" s="2">
        <v>0</v>
      </c>
      <c r="AY77" s="2">
        <v>0</v>
      </c>
      <c r="AZ77" s="2">
        <v>0</v>
      </c>
      <c r="BA77" s="2">
        <f t="shared" si="18"/>
        <v>37208</v>
      </c>
      <c r="BB77" s="2">
        <f t="shared" si="19"/>
        <v>38715.106382415463</v>
      </c>
      <c r="BC77" s="2">
        <v>148832</v>
      </c>
      <c r="BD77" s="2">
        <v>166703</v>
      </c>
      <c r="BE77" s="2">
        <v>0</v>
      </c>
      <c r="BF77" s="2">
        <v>0</v>
      </c>
      <c r="BG77" s="2">
        <v>0</v>
      </c>
      <c r="BH77" s="2">
        <v>0</v>
      </c>
      <c r="BI77" s="2">
        <v>1423</v>
      </c>
      <c r="BJ77" s="2">
        <v>5692</v>
      </c>
      <c r="BK77" s="2">
        <v>-66</v>
      </c>
      <c r="BL77" s="2">
        <v>-264</v>
      </c>
    </row>
    <row r="78" spans="1:64" x14ac:dyDescent="0.25">
      <c r="A78" s="1" t="s">
        <v>73</v>
      </c>
      <c r="B78" t="s">
        <v>519</v>
      </c>
      <c r="C78" t="s">
        <v>970</v>
      </c>
      <c r="D78" s="2">
        <v>-29</v>
      </c>
      <c r="E78" s="2">
        <v>12663</v>
      </c>
      <c r="F78" s="2">
        <f t="shared" si="10"/>
        <v>12634</v>
      </c>
      <c r="G78" s="2">
        <v>0</v>
      </c>
      <c r="H78" s="2">
        <v>945</v>
      </c>
      <c r="I78" s="2">
        <v>150</v>
      </c>
      <c r="J78" s="2">
        <f t="shared" si="11"/>
        <v>1095</v>
      </c>
      <c r="K78" s="2">
        <v>3107</v>
      </c>
      <c r="L78" s="2">
        <v>0</v>
      </c>
      <c r="M78" s="2">
        <v>811</v>
      </c>
      <c r="N78" s="2">
        <f t="shared" si="12"/>
        <v>3918</v>
      </c>
      <c r="O78" s="2">
        <v>8081</v>
      </c>
      <c r="P78" s="2">
        <v>125</v>
      </c>
      <c r="Q78" s="2">
        <v>61</v>
      </c>
      <c r="R78" s="2">
        <v>2931</v>
      </c>
      <c r="S78" s="2">
        <f t="shared" si="13"/>
        <v>3117</v>
      </c>
      <c r="T78" s="2">
        <v>2877</v>
      </c>
      <c r="U78" s="2">
        <v>4513</v>
      </c>
      <c r="V78" s="2">
        <f t="shared" si="14"/>
        <v>7390</v>
      </c>
      <c r="W78" s="2">
        <v>7785</v>
      </c>
      <c r="X78" s="2">
        <v>73396</v>
      </c>
      <c r="Y78">
        <v>15464</v>
      </c>
      <c r="Z78" s="2">
        <v>13948</v>
      </c>
      <c r="AA78" s="2">
        <v>2971</v>
      </c>
      <c r="AB78" s="2">
        <f t="shared" si="15"/>
        <v>16919</v>
      </c>
      <c r="AC78" s="2">
        <v>0</v>
      </c>
      <c r="AD78" s="2">
        <v>2458</v>
      </c>
      <c r="AE78" s="2">
        <v>-44</v>
      </c>
      <c r="AF78" s="2">
        <v>562</v>
      </c>
      <c r="AG78" s="2">
        <f t="shared" si="16"/>
        <v>137311</v>
      </c>
      <c r="AH78" s="2">
        <f t="shared" si="17"/>
        <v>152775</v>
      </c>
      <c r="AI78" s="2">
        <v>641543</v>
      </c>
      <c r="AJ78" s="2">
        <v>742271</v>
      </c>
      <c r="AK78" s="2">
        <v>42364</v>
      </c>
      <c r="AL78" s="2">
        <v>0</v>
      </c>
      <c r="AM78" s="2">
        <v>374</v>
      </c>
      <c r="AN78" s="2">
        <v>0</v>
      </c>
      <c r="AO78" s="2">
        <v>0</v>
      </c>
      <c r="AP78" s="2">
        <v>6797</v>
      </c>
      <c r="AQ78" s="2">
        <v>4019</v>
      </c>
      <c r="AR78" s="2">
        <v>0</v>
      </c>
      <c r="AS78" s="2">
        <v>0</v>
      </c>
      <c r="AT78" s="2">
        <v>64</v>
      </c>
      <c r="AU78" s="2">
        <v>0</v>
      </c>
      <c r="AV78" s="2">
        <v>0</v>
      </c>
      <c r="AW78" s="2">
        <v>1173</v>
      </c>
      <c r="AX78" s="2">
        <v>0</v>
      </c>
      <c r="AY78" s="2">
        <v>0</v>
      </c>
      <c r="AZ78" s="2">
        <v>0</v>
      </c>
      <c r="BA78" s="2">
        <f t="shared" si="18"/>
        <v>192102</v>
      </c>
      <c r="BB78" s="2">
        <f t="shared" si="19"/>
        <v>207566</v>
      </c>
      <c r="BC78" s="2">
        <v>859040</v>
      </c>
      <c r="BD78" s="2">
        <v>959768</v>
      </c>
      <c r="BE78" s="2">
        <v>0</v>
      </c>
      <c r="BF78" s="2">
        <v>0</v>
      </c>
      <c r="BG78" s="2">
        <v>0</v>
      </c>
      <c r="BH78" s="2">
        <v>0</v>
      </c>
      <c r="BI78" s="2">
        <v>2491</v>
      </c>
      <c r="BJ78" s="2">
        <v>17309</v>
      </c>
      <c r="BK78" s="2">
        <v>-2004</v>
      </c>
      <c r="BL78" s="2">
        <v>-4113</v>
      </c>
    </row>
    <row r="79" spans="1:64" x14ac:dyDescent="0.25">
      <c r="A79" s="1" t="s">
        <v>74</v>
      </c>
      <c r="B79" t="s">
        <v>520</v>
      </c>
      <c r="C79" t="s">
        <v>970</v>
      </c>
      <c r="D79" s="2">
        <v>446</v>
      </c>
      <c r="E79" s="2">
        <v>992</v>
      </c>
      <c r="F79" s="2">
        <f t="shared" si="10"/>
        <v>1438</v>
      </c>
      <c r="G79" s="2">
        <v>49</v>
      </c>
      <c r="H79" s="2">
        <v>0</v>
      </c>
      <c r="I79" s="2">
        <v>80</v>
      </c>
      <c r="J79" s="2">
        <f t="shared" si="11"/>
        <v>80</v>
      </c>
      <c r="K79" s="2">
        <v>1154</v>
      </c>
      <c r="L79" s="2">
        <v>0</v>
      </c>
      <c r="M79" s="2">
        <v>741</v>
      </c>
      <c r="N79" s="2">
        <f t="shared" si="12"/>
        <v>1895</v>
      </c>
      <c r="O79" s="2">
        <v>4570</v>
      </c>
      <c r="P79" s="2">
        <v>512</v>
      </c>
      <c r="Q79" s="2">
        <v>891</v>
      </c>
      <c r="R79" s="2">
        <v>1020</v>
      </c>
      <c r="S79" s="2">
        <f t="shared" si="13"/>
        <v>2423</v>
      </c>
      <c r="T79" s="2">
        <v>24</v>
      </c>
      <c r="U79" s="2">
        <v>3060</v>
      </c>
      <c r="V79" s="2">
        <f t="shared" si="14"/>
        <v>3084</v>
      </c>
      <c r="W79" s="2">
        <v>2853</v>
      </c>
      <c r="X79" s="2">
        <v>34116</v>
      </c>
      <c r="Y79">
        <v>14456</v>
      </c>
      <c r="Z79" s="2">
        <v>34597</v>
      </c>
      <c r="AA79" s="2">
        <v>4846</v>
      </c>
      <c r="AB79" s="2">
        <f t="shared" si="15"/>
        <v>39443</v>
      </c>
      <c r="AC79" s="2">
        <v>542</v>
      </c>
      <c r="AD79" s="2">
        <v>0</v>
      </c>
      <c r="AE79" s="2">
        <v>0</v>
      </c>
      <c r="AF79" s="2">
        <v>69</v>
      </c>
      <c r="AG79" s="2">
        <f t="shared" si="16"/>
        <v>90562</v>
      </c>
      <c r="AH79" s="2">
        <f t="shared" si="17"/>
        <v>105018</v>
      </c>
      <c r="AI79" s="2">
        <v>420356</v>
      </c>
      <c r="AJ79" s="2">
        <v>478178</v>
      </c>
      <c r="AK79" s="2">
        <v>29599</v>
      </c>
      <c r="AL79" s="2">
        <v>4096</v>
      </c>
      <c r="AM79" s="2">
        <v>8472</v>
      </c>
      <c r="AN79" s="2">
        <v>0</v>
      </c>
      <c r="AO79" s="2">
        <v>0</v>
      </c>
      <c r="AP79" s="2">
        <v>11</v>
      </c>
      <c r="AQ79" s="2">
        <v>0</v>
      </c>
      <c r="AR79" s="2">
        <v>0</v>
      </c>
      <c r="AS79" s="2">
        <v>0</v>
      </c>
      <c r="AT79" s="2">
        <v>101</v>
      </c>
      <c r="AU79" s="2">
        <v>-2031</v>
      </c>
      <c r="AV79" s="2">
        <v>0</v>
      </c>
      <c r="AW79" s="2">
        <v>0</v>
      </c>
      <c r="AX79" s="2">
        <v>0</v>
      </c>
      <c r="AY79" s="2">
        <v>0</v>
      </c>
      <c r="AZ79" s="2">
        <v>0</v>
      </c>
      <c r="BA79" s="2">
        <f t="shared" si="18"/>
        <v>130810</v>
      </c>
      <c r="BB79" s="2">
        <f t="shared" si="19"/>
        <v>145266</v>
      </c>
      <c r="BC79" s="2">
        <v>577247</v>
      </c>
      <c r="BD79" s="2">
        <v>635069</v>
      </c>
      <c r="BE79" s="2">
        <v>0</v>
      </c>
      <c r="BF79" s="2">
        <v>0</v>
      </c>
      <c r="BG79" s="2">
        <v>0</v>
      </c>
      <c r="BH79" s="2">
        <v>0</v>
      </c>
      <c r="BI79" s="2">
        <v>1280</v>
      </c>
      <c r="BJ79" s="2">
        <v>5121</v>
      </c>
      <c r="BK79" s="2">
        <v>-152</v>
      </c>
      <c r="BL79" s="2">
        <v>-607</v>
      </c>
    </row>
    <row r="80" spans="1:64" x14ac:dyDescent="0.25">
      <c r="A80" s="1" t="s">
        <v>75</v>
      </c>
      <c r="B80" t="s">
        <v>521</v>
      </c>
      <c r="C80" t="s">
        <v>971</v>
      </c>
      <c r="D80" s="2">
        <v>345</v>
      </c>
      <c r="E80" s="2">
        <v>31</v>
      </c>
      <c r="F80" s="2">
        <f t="shared" si="10"/>
        <v>376</v>
      </c>
      <c r="G80" s="2">
        <v>59</v>
      </c>
      <c r="H80" s="2">
        <v>-191</v>
      </c>
      <c r="I80" s="2">
        <v>12</v>
      </c>
      <c r="J80" s="2">
        <f t="shared" si="11"/>
        <v>-179</v>
      </c>
      <c r="K80" s="2">
        <v>3659</v>
      </c>
      <c r="L80" s="2">
        <v>0</v>
      </c>
      <c r="M80" s="2">
        <v>109</v>
      </c>
      <c r="N80" s="2">
        <f t="shared" si="12"/>
        <v>3768</v>
      </c>
      <c r="O80" s="2">
        <v>2042</v>
      </c>
      <c r="P80" s="2">
        <v>691</v>
      </c>
      <c r="Q80" s="2">
        <v>24</v>
      </c>
      <c r="R80" s="2">
        <v>429</v>
      </c>
      <c r="S80" s="2">
        <f t="shared" si="13"/>
        <v>1144</v>
      </c>
      <c r="T80" s="2">
        <v>1326</v>
      </c>
      <c r="U80" s="2">
        <v>2046</v>
      </c>
      <c r="V80" s="2">
        <f t="shared" si="14"/>
        <v>3372</v>
      </c>
      <c r="W80" s="2">
        <v>1621</v>
      </c>
      <c r="X80" s="2">
        <v>29076</v>
      </c>
      <c r="Y80">
        <v>54650</v>
      </c>
      <c r="Z80" s="2">
        <v>13944</v>
      </c>
      <c r="AA80" s="2">
        <v>0</v>
      </c>
      <c r="AB80" s="2">
        <f t="shared" si="15"/>
        <v>13944</v>
      </c>
      <c r="AC80" s="2">
        <v>1077</v>
      </c>
      <c r="AD80" s="2">
        <v>0</v>
      </c>
      <c r="AE80" s="2">
        <v>0</v>
      </c>
      <c r="AF80" s="2">
        <v>0</v>
      </c>
      <c r="AG80" s="2">
        <f t="shared" si="16"/>
        <v>56300</v>
      </c>
      <c r="AH80" s="2">
        <f t="shared" si="17"/>
        <v>110950</v>
      </c>
      <c r="AI80" s="2">
        <v>484408</v>
      </c>
      <c r="AJ80" s="2">
        <v>623749</v>
      </c>
      <c r="AK80" s="2">
        <v>0</v>
      </c>
      <c r="AL80" s="2">
        <v>0</v>
      </c>
      <c r="AM80" s="2">
        <v>0</v>
      </c>
      <c r="AN80" s="2">
        <v>0</v>
      </c>
      <c r="AO80" s="2">
        <v>0</v>
      </c>
      <c r="AP80" s="2">
        <v>0</v>
      </c>
      <c r="AQ80" s="2">
        <v>0</v>
      </c>
      <c r="AR80" s="2">
        <v>0</v>
      </c>
      <c r="AS80" s="2">
        <v>0</v>
      </c>
      <c r="AT80" s="2">
        <v>150</v>
      </c>
      <c r="AU80" s="2">
        <v>0</v>
      </c>
      <c r="AV80" s="2">
        <v>0</v>
      </c>
      <c r="AW80" s="2">
        <v>78</v>
      </c>
      <c r="AX80" s="2">
        <v>0</v>
      </c>
      <c r="AY80" s="2">
        <v>0</v>
      </c>
      <c r="AZ80" s="2">
        <v>0</v>
      </c>
      <c r="BA80" s="2">
        <f t="shared" si="18"/>
        <v>56528</v>
      </c>
      <c r="BB80" s="2">
        <f t="shared" si="19"/>
        <v>111178</v>
      </c>
      <c r="BC80" s="2">
        <v>484518</v>
      </c>
      <c r="BD80" s="2">
        <v>623859</v>
      </c>
      <c r="BE80" s="2">
        <v>0</v>
      </c>
      <c r="BF80" s="2">
        <v>0</v>
      </c>
      <c r="BG80" s="2">
        <v>0</v>
      </c>
      <c r="BH80" s="2">
        <v>0</v>
      </c>
      <c r="BI80" s="2">
        <v>1117</v>
      </c>
      <c r="BJ80" s="2">
        <v>13500</v>
      </c>
      <c r="BK80" s="2">
        <v>0</v>
      </c>
      <c r="BL80" s="2">
        <v>-2400</v>
      </c>
    </row>
    <row r="81" spans="1:64" x14ac:dyDescent="0.25">
      <c r="A81" s="1" t="s">
        <v>76</v>
      </c>
      <c r="B81" t="s">
        <v>522</v>
      </c>
      <c r="C81" t="s">
        <v>972</v>
      </c>
      <c r="D81" s="2">
        <v>-247</v>
      </c>
      <c r="E81" s="2">
        <v>799</v>
      </c>
      <c r="F81" s="2">
        <f t="shared" si="10"/>
        <v>552</v>
      </c>
      <c r="G81" s="2">
        <v>3</v>
      </c>
      <c r="H81" s="2">
        <v>72</v>
      </c>
      <c r="I81" s="2">
        <v>0</v>
      </c>
      <c r="J81" s="2">
        <f t="shared" si="11"/>
        <v>72</v>
      </c>
      <c r="K81" s="2">
        <v>-43</v>
      </c>
      <c r="L81" s="2">
        <v>0</v>
      </c>
      <c r="M81" s="2">
        <v>290</v>
      </c>
      <c r="N81" s="2">
        <f t="shared" si="12"/>
        <v>247</v>
      </c>
      <c r="O81" s="2">
        <v>1034</v>
      </c>
      <c r="P81" s="2">
        <v>3</v>
      </c>
      <c r="Q81" s="2">
        <v>28</v>
      </c>
      <c r="R81" s="2">
        <v>323</v>
      </c>
      <c r="S81" s="2">
        <f t="shared" si="13"/>
        <v>354</v>
      </c>
      <c r="T81" s="2">
        <v>0</v>
      </c>
      <c r="U81" s="2">
        <v>0</v>
      </c>
      <c r="V81" s="2">
        <f t="shared" si="14"/>
        <v>0</v>
      </c>
      <c r="W81" s="2">
        <v>1333</v>
      </c>
      <c r="X81" s="2">
        <v>0</v>
      </c>
      <c r="Y81">
        <v>0</v>
      </c>
      <c r="Z81" s="2">
        <v>0</v>
      </c>
      <c r="AA81" s="2">
        <v>263</v>
      </c>
      <c r="AB81" s="2">
        <f t="shared" si="15"/>
        <v>263</v>
      </c>
      <c r="AC81" s="2">
        <v>160</v>
      </c>
      <c r="AD81" s="2">
        <v>0</v>
      </c>
      <c r="AE81" s="2">
        <v>-17</v>
      </c>
      <c r="AF81" s="2">
        <v>0</v>
      </c>
      <c r="AG81" s="2">
        <f t="shared" si="16"/>
        <v>4001</v>
      </c>
      <c r="AH81" s="2">
        <f t="shared" si="17"/>
        <v>4001</v>
      </c>
      <c r="AI81" s="2">
        <v>15941</v>
      </c>
      <c r="AJ81" s="2">
        <v>15941</v>
      </c>
      <c r="AK81" s="2">
        <v>9920</v>
      </c>
      <c r="AL81" s="2">
        <v>0</v>
      </c>
      <c r="AM81" s="2">
        <v>2062</v>
      </c>
      <c r="AN81" s="2">
        <v>0</v>
      </c>
      <c r="AO81" s="2">
        <v>0</v>
      </c>
      <c r="AP81" s="2">
        <v>0</v>
      </c>
      <c r="AQ81" s="2">
        <v>0</v>
      </c>
      <c r="AR81" s="2">
        <v>0</v>
      </c>
      <c r="AS81" s="2">
        <v>0</v>
      </c>
      <c r="AT81" s="2">
        <v>49</v>
      </c>
      <c r="AU81" s="2">
        <v>-127</v>
      </c>
      <c r="AV81" s="2">
        <v>0</v>
      </c>
      <c r="AW81" s="2">
        <v>0</v>
      </c>
      <c r="AX81" s="2">
        <v>0</v>
      </c>
      <c r="AY81" s="2">
        <v>0</v>
      </c>
      <c r="AZ81" s="2">
        <v>0</v>
      </c>
      <c r="BA81" s="2">
        <f t="shared" si="18"/>
        <v>15905</v>
      </c>
      <c r="BB81" s="2">
        <f t="shared" si="19"/>
        <v>15905</v>
      </c>
      <c r="BC81" s="2">
        <v>63474</v>
      </c>
      <c r="BD81" s="2">
        <v>63474</v>
      </c>
      <c r="BE81" s="2">
        <v>0</v>
      </c>
      <c r="BF81" s="2">
        <v>0</v>
      </c>
      <c r="BG81" s="2">
        <v>0</v>
      </c>
      <c r="BH81" s="2">
        <v>0</v>
      </c>
      <c r="BI81" s="2">
        <v>626</v>
      </c>
      <c r="BJ81" s="2">
        <v>2505</v>
      </c>
      <c r="BK81" s="2">
        <v>-12</v>
      </c>
      <c r="BL81" s="2">
        <v>-50</v>
      </c>
    </row>
    <row r="82" spans="1:64" x14ac:dyDescent="0.25">
      <c r="A82" s="1" t="s">
        <v>77</v>
      </c>
      <c r="B82" t="s">
        <v>523</v>
      </c>
      <c r="C82" t="s">
        <v>972</v>
      </c>
      <c r="D82" s="2">
        <v>-59</v>
      </c>
      <c r="E82" s="2">
        <v>1025</v>
      </c>
      <c r="F82" s="2">
        <f t="shared" si="10"/>
        <v>966</v>
      </c>
      <c r="G82" s="2">
        <v>2</v>
      </c>
      <c r="H82" s="2">
        <v>116</v>
      </c>
      <c r="I82" s="2">
        <v>0</v>
      </c>
      <c r="J82" s="2">
        <f t="shared" si="11"/>
        <v>116</v>
      </c>
      <c r="K82" s="2">
        <v>-76</v>
      </c>
      <c r="L82" s="2">
        <v>0</v>
      </c>
      <c r="M82" s="2">
        <v>78</v>
      </c>
      <c r="N82" s="2">
        <f t="shared" si="12"/>
        <v>2</v>
      </c>
      <c r="O82" s="2">
        <v>1330</v>
      </c>
      <c r="P82" s="2">
        <v>25</v>
      </c>
      <c r="Q82" s="2">
        <v>193</v>
      </c>
      <c r="R82" s="2">
        <v>538</v>
      </c>
      <c r="S82" s="2">
        <f t="shared" si="13"/>
        <v>756</v>
      </c>
      <c r="T82" s="2">
        <v>0</v>
      </c>
      <c r="U82" s="2">
        <v>0</v>
      </c>
      <c r="V82" s="2">
        <f t="shared" si="14"/>
        <v>0</v>
      </c>
      <c r="W82" s="2">
        <v>880</v>
      </c>
      <c r="X82" s="2">
        <v>0</v>
      </c>
      <c r="Y82">
        <v>0</v>
      </c>
      <c r="Z82" s="2">
        <v>0</v>
      </c>
      <c r="AA82" s="2">
        <v>483</v>
      </c>
      <c r="AB82" s="2">
        <f t="shared" si="15"/>
        <v>483</v>
      </c>
      <c r="AC82" s="2">
        <v>81</v>
      </c>
      <c r="AD82" s="2">
        <v>0</v>
      </c>
      <c r="AE82" s="2">
        <v>0</v>
      </c>
      <c r="AF82" s="2">
        <v>0</v>
      </c>
      <c r="AG82" s="2">
        <f t="shared" si="16"/>
        <v>4616</v>
      </c>
      <c r="AH82" s="2">
        <f t="shared" si="17"/>
        <v>4616</v>
      </c>
      <c r="AI82" s="2">
        <v>15833</v>
      </c>
      <c r="AJ82" s="2">
        <v>15833</v>
      </c>
      <c r="AK82" s="2">
        <v>13607</v>
      </c>
      <c r="AL82" s="2">
        <v>0</v>
      </c>
      <c r="AM82" s="2">
        <v>0</v>
      </c>
      <c r="AN82" s="2">
        <v>0</v>
      </c>
      <c r="AO82" s="2">
        <v>0</v>
      </c>
      <c r="AP82" s="2">
        <v>0</v>
      </c>
      <c r="AQ82" s="2">
        <v>0</v>
      </c>
      <c r="AR82" s="2">
        <v>0</v>
      </c>
      <c r="AS82" s="2">
        <v>0</v>
      </c>
      <c r="AT82" s="2">
        <v>0</v>
      </c>
      <c r="AU82" s="2">
        <v>0</v>
      </c>
      <c r="AV82" s="2">
        <v>0</v>
      </c>
      <c r="AW82" s="2">
        <v>0</v>
      </c>
      <c r="AX82" s="2">
        <v>0</v>
      </c>
      <c r="AY82" s="2">
        <v>0</v>
      </c>
      <c r="AZ82" s="2">
        <v>0</v>
      </c>
      <c r="BA82" s="2">
        <f t="shared" si="18"/>
        <v>18223</v>
      </c>
      <c r="BB82" s="2">
        <f t="shared" si="19"/>
        <v>18223</v>
      </c>
      <c r="BC82" s="2">
        <v>68261</v>
      </c>
      <c r="BD82" s="2">
        <v>68261</v>
      </c>
      <c r="BE82" s="2">
        <v>0</v>
      </c>
      <c r="BF82" s="2">
        <v>0</v>
      </c>
      <c r="BG82" s="2">
        <v>0</v>
      </c>
      <c r="BH82" s="2">
        <v>0</v>
      </c>
      <c r="BI82" s="2">
        <v>136</v>
      </c>
      <c r="BJ82" s="2">
        <v>555</v>
      </c>
      <c r="BK82" s="2">
        <v>-94</v>
      </c>
      <c r="BL82" s="2">
        <v>-385</v>
      </c>
    </row>
    <row r="83" spans="1:64" x14ac:dyDescent="0.25">
      <c r="A83" s="1" t="s">
        <v>78</v>
      </c>
      <c r="B83" t="s">
        <v>524</v>
      </c>
      <c r="C83" t="s">
        <v>972</v>
      </c>
      <c r="D83" s="2">
        <v>21</v>
      </c>
      <c r="E83" s="2">
        <v>782</v>
      </c>
      <c r="F83" s="2">
        <f t="shared" si="10"/>
        <v>803</v>
      </c>
      <c r="G83" s="2">
        <v>6</v>
      </c>
      <c r="H83" s="2">
        <v>2</v>
      </c>
      <c r="I83" s="2">
        <v>0</v>
      </c>
      <c r="J83" s="2">
        <f t="shared" si="11"/>
        <v>2</v>
      </c>
      <c r="K83" s="2">
        <v>-80</v>
      </c>
      <c r="L83" s="2">
        <v>0</v>
      </c>
      <c r="M83" s="2">
        <v>413</v>
      </c>
      <c r="N83" s="2">
        <f t="shared" si="12"/>
        <v>333</v>
      </c>
      <c r="O83" s="2">
        <v>909</v>
      </c>
      <c r="P83" s="2">
        <v>0</v>
      </c>
      <c r="Q83" s="2">
        <v>128</v>
      </c>
      <c r="R83" s="2">
        <v>135</v>
      </c>
      <c r="S83" s="2">
        <f t="shared" si="13"/>
        <v>263</v>
      </c>
      <c r="T83" s="2">
        <v>0</v>
      </c>
      <c r="U83" s="2">
        <v>0</v>
      </c>
      <c r="V83" s="2">
        <f t="shared" si="14"/>
        <v>0</v>
      </c>
      <c r="W83" s="2">
        <v>382</v>
      </c>
      <c r="X83" s="2">
        <v>0</v>
      </c>
      <c r="Y83">
        <v>0</v>
      </c>
      <c r="Z83" s="2">
        <v>0</v>
      </c>
      <c r="AA83" s="2">
        <v>229</v>
      </c>
      <c r="AB83" s="2">
        <f t="shared" si="15"/>
        <v>229</v>
      </c>
      <c r="AC83" s="2">
        <v>23</v>
      </c>
      <c r="AD83" s="2">
        <v>0</v>
      </c>
      <c r="AE83" s="2">
        <v>10</v>
      </c>
      <c r="AF83" s="2">
        <v>0</v>
      </c>
      <c r="AG83" s="2">
        <f t="shared" si="16"/>
        <v>2960</v>
      </c>
      <c r="AH83" s="2">
        <f t="shared" si="17"/>
        <v>2960</v>
      </c>
      <c r="AI83" s="2">
        <v>13072</v>
      </c>
      <c r="AJ83" s="2">
        <v>13072</v>
      </c>
      <c r="AK83" s="2">
        <v>6743</v>
      </c>
      <c r="AL83" s="2">
        <v>58</v>
      </c>
      <c r="AM83" s="2">
        <v>2181</v>
      </c>
      <c r="AN83" s="2">
        <v>0</v>
      </c>
      <c r="AO83" s="2">
        <v>40</v>
      </c>
      <c r="AP83" s="2">
        <v>696</v>
      </c>
      <c r="AQ83" s="2">
        <v>0</v>
      </c>
      <c r="AR83" s="2">
        <v>0</v>
      </c>
      <c r="AS83" s="2">
        <v>0</v>
      </c>
      <c r="AT83" s="2">
        <v>0</v>
      </c>
      <c r="AU83" s="2">
        <v>-221</v>
      </c>
      <c r="AV83" s="2">
        <v>0</v>
      </c>
      <c r="AW83" s="2">
        <v>0</v>
      </c>
      <c r="AX83" s="2">
        <v>0</v>
      </c>
      <c r="AY83" s="2">
        <v>0</v>
      </c>
      <c r="AZ83" s="2">
        <v>0</v>
      </c>
      <c r="BA83" s="2">
        <f t="shared" si="18"/>
        <v>12457</v>
      </c>
      <c r="BB83" s="2">
        <f t="shared" si="19"/>
        <v>12457</v>
      </c>
      <c r="BC83" s="2">
        <v>51887</v>
      </c>
      <c r="BD83" s="2">
        <v>51887</v>
      </c>
      <c r="BE83" s="2">
        <v>0</v>
      </c>
      <c r="BF83" s="2">
        <v>0</v>
      </c>
      <c r="BG83" s="2">
        <v>0</v>
      </c>
      <c r="BH83" s="2">
        <v>0</v>
      </c>
      <c r="BI83" s="2">
        <v>0</v>
      </c>
      <c r="BJ83" s="2">
        <v>29</v>
      </c>
      <c r="BK83" s="2">
        <v>-15</v>
      </c>
      <c r="BL83" s="2">
        <v>-81</v>
      </c>
    </row>
    <row r="84" spans="1:64" x14ac:dyDescent="0.25">
      <c r="A84" s="1" t="s">
        <v>79</v>
      </c>
      <c r="B84" t="s">
        <v>525</v>
      </c>
      <c r="C84" t="s">
        <v>972</v>
      </c>
      <c r="D84" s="2">
        <v>21</v>
      </c>
      <c r="E84" s="2">
        <v>645</v>
      </c>
      <c r="F84" s="2">
        <f t="shared" si="10"/>
        <v>666</v>
      </c>
      <c r="G84" s="2">
        <v>12</v>
      </c>
      <c r="H84" s="2">
        <v>20</v>
      </c>
      <c r="I84" s="2">
        <v>0</v>
      </c>
      <c r="J84" s="2">
        <f t="shared" si="11"/>
        <v>20</v>
      </c>
      <c r="K84" s="2">
        <v>-166</v>
      </c>
      <c r="L84" s="2">
        <v>0</v>
      </c>
      <c r="M84" s="2">
        <v>254</v>
      </c>
      <c r="N84" s="2">
        <f t="shared" si="12"/>
        <v>88</v>
      </c>
      <c r="O84" s="2">
        <v>796</v>
      </c>
      <c r="P84" s="2">
        <v>0</v>
      </c>
      <c r="Q84" s="2">
        <v>56</v>
      </c>
      <c r="R84" s="2">
        <v>381</v>
      </c>
      <c r="S84" s="2">
        <f t="shared" si="13"/>
        <v>437</v>
      </c>
      <c r="T84" s="2">
        <v>0</v>
      </c>
      <c r="U84" s="2">
        <v>0</v>
      </c>
      <c r="V84" s="2">
        <f t="shared" si="14"/>
        <v>0</v>
      </c>
      <c r="W84" s="2">
        <v>635</v>
      </c>
      <c r="X84" s="2">
        <v>0</v>
      </c>
      <c r="Y84">
        <v>0</v>
      </c>
      <c r="Z84" s="2">
        <v>0</v>
      </c>
      <c r="AA84" s="2">
        <v>378</v>
      </c>
      <c r="AB84" s="2">
        <f t="shared" si="15"/>
        <v>378</v>
      </c>
      <c r="AC84" s="2">
        <v>0</v>
      </c>
      <c r="AD84" s="2">
        <v>115</v>
      </c>
      <c r="AE84" s="2">
        <v>0</v>
      </c>
      <c r="AF84" s="2">
        <v>206</v>
      </c>
      <c r="AG84" s="2">
        <f t="shared" si="16"/>
        <v>3353</v>
      </c>
      <c r="AH84" s="2">
        <f t="shared" si="17"/>
        <v>3353</v>
      </c>
      <c r="AI84" s="2">
        <v>13412</v>
      </c>
      <c r="AJ84" s="2">
        <v>13412</v>
      </c>
      <c r="AK84" s="2">
        <v>7307</v>
      </c>
      <c r="AL84" s="2">
        <v>0</v>
      </c>
      <c r="AM84" s="2">
        <v>0</v>
      </c>
      <c r="AN84" s="2">
        <v>0</v>
      </c>
      <c r="AO84" s="2">
        <v>0</v>
      </c>
      <c r="AP84" s="2">
        <v>316</v>
      </c>
      <c r="AQ84" s="2">
        <v>0</v>
      </c>
      <c r="AR84" s="2">
        <v>0</v>
      </c>
      <c r="AS84" s="2">
        <v>0</v>
      </c>
      <c r="AT84" s="2">
        <v>0</v>
      </c>
      <c r="AU84" s="2">
        <v>-104</v>
      </c>
      <c r="AV84" s="2">
        <v>0</v>
      </c>
      <c r="AW84" s="2">
        <v>0</v>
      </c>
      <c r="AX84" s="2">
        <v>0</v>
      </c>
      <c r="AY84" s="2">
        <v>0</v>
      </c>
      <c r="AZ84" s="2">
        <v>0</v>
      </c>
      <c r="BA84" s="2">
        <f t="shared" si="18"/>
        <v>10872</v>
      </c>
      <c r="BB84" s="2">
        <f t="shared" si="19"/>
        <v>10872</v>
      </c>
      <c r="BC84" s="2">
        <v>43487</v>
      </c>
      <c r="BD84" s="2">
        <v>43487</v>
      </c>
      <c r="BE84" s="2">
        <v>0</v>
      </c>
      <c r="BF84" s="2">
        <v>0</v>
      </c>
      <c r="BG84" s="2">
        <v>0</v>
      </c>
      <c r="BH84" s="2">
        <v>0</v>
      </c>
      <c r="BI84" s="2">
        <v>0</v>
      </c>
      <c r="BJ84" s="2">
        <v>0</v>
      </c>
      <c r="BK84" s="2">
        <v>-25</v>
      </c>
      <c r="BL84" s="2">
        <v>-100</v>
      </c>
    </row>
    <row r="85" spans="1:64" s="3" customFormat="1" x14ac:dyDescent="0.25">
      <c r="A85" s="4" t="s">
        <v>80</v>
      </c>
      <c r="B85" s="3" t="s">
        <v>526</v>
      </c>
      <c r="C85" t="s">
        <v>972</v>
      </c>
      <c r="D85" s="5">
        <v>46</v>
      </c>
      <c r="E85" s="5">
        <v>1225</v>
      </c>
      <c r="F85" s="2">
        <f t="shared" si="10"/>
        <v>1271</v>
      </c>
      <c r="G85" s="5">
        <v>12</v>
      </c>
      <c r="H85" s="5">
        <v>24</v>
      </c>
      <c r="I85" s="5">
        <v>0</v>
      </c>
      <c r="J85" s="2">
        <f t="shared" si="11"/>
        <v>24</v>
      </c>
      <c r="K85" s="5">
        <v>101</v>
      </c>
      <c r="L85" s="5">
        <v>0</v>
      </c>
      <c r="M85" s="5">
        <v>259</v>
      </c>
      <c r="N85" s="2">
        <f t="shared" si="12"/>
        <v>360</v>
      </c>
      <c r="O85" s="5">
        <v>868</v>
      </c>
      <c r="P85" s="5">
        <v>0</v>
      </c>
      <c r="Q85" s="5">
        <v>269</v>
      </c>
      <c r="R85" s="5">
        <v>838</v>
      </c>
      <c r="S85" s="2">
        <f t="shared" si="13"/>
        <v>1107</v>
      </c>
      <c r="T85" s="5">
        <v>0</v>
      </c>
      <c r="U85" s="5">
        <v>0</v>
      </c>
      <c r="V85" s="2">
        <f t="shared" si="14"/>
        <v>0</v>
      </c>
      <c r="W85" s="5">
        <v>205</v>
      </c>
      <c r="X85" s="5">
        <v>0</v>
      </c>
      <c r="Y85">
        <v>0</v>
      </c>
      <c r="Z85" s="5">
        <v>0</v>
      </c>
      <c r="AA85" s="5">
        <v>303</v>
      </c>
      <c r="AB85" s="2">
        <f t="shared" si="15"/>
        <v>303</v>
      </c>
      <c r="AC85" s="5">
        <v>154</v>
      </c>
      <c r="AD85" s="5">
        <v>0</v>
      </c>
      <c r="AE85" s="5">
        <v>11</v>
      </c>
      <c r="AF85" s="5">
        <v>0</v>
      </c>
      <c r="AG85" s="2">
        <f t="shared" si="16"/>
        <v>4315</v>
      </c>
      <c r="AH85" s="2">
        <f t="shared" si="17"/>
        <v>4315</v>
      </c>
      <c r="AI85" s="2">
        <v>17251</v>
      </c>
      <c r="AJ85" s="2">
        <v>17251</v>
      </c>
      <c r="AK85" s="5">
        <v>5716</v>
      </c>
      <c r="AL85" s="5">
        <v>23</v>
      </c>
      <c r="AM85" s="5">
        <v>2112</v>
      </c>
      <c r="AN85" s="5">
        <v>0</v>
      </c>
      <c r="AO85" s="5">
        <v>0</v>
      </c>
      <c r="AP85" s="5">
        <v>1388</v>
      </c>
      <c r="AQ85" s="5">
        <v>0</v>
      </c>
      <c r="AR85" s="5">
        <v>0</v>
      </c>
      <c r="AS85" s="5">
        <v>0</v>
      </c>
      <c r="AT85" s="5">
        <v>0</v>
      </c>
      <c r="AU85" s="5">
        <v>-2</v>
      </c>
      <c r="AV85" s="5">
        <v>0</v>
      </c>
      <c r="AW85" s="5">
        <v>0</v>
      </c>
      <c r="AX85" s="5">
        <v>0</v>
      </c>
      <c r="AY85" s="5">
        <v>0</v>
      </c>
      <c r="AZ85" s="5">
        <v>0</v>
      </c>
      <c r="BA85" s="2">
        <f t="shared" si="18"/>
        <v>13552</v>
      </c>
      <c r="BB85" s="2">
        <f t="shared" si="19"/>
        <v>13552</v>
      </c>
      <c r="BC85" s="2">
        <v>54000</v>
      </c>
      <c r="BD85" s="2">
        <v>54000</v>
      </c>
      <c r="BE85" s="5">
        <v>0</v>
      </c>
      <c r="BF85" s="5">
        <v>0</v>
      </c>
      <c r="BG85" s="5">
        <v>0</v>
      </c>
      <c r="BH85" s="5">
        <v>0</v>
      </c>
      <c r="BI85" s="5">
        <v>3</v>
      </c>
      <c r="BJ85" s="5">
        <v>12</v>
      </c>
      <c r="BK85" s="5">
        <v>-12</v>
      </c>
      <c r="BL85" s="5">
        <v>-80</v>
      </c>
    </row>
    <row r="86" spans="1:64" x14ac:dyDescent="0.25">
      <c r="A86" s="1" t="s">
        <v>81</v>
      </c>
      <c r="B86" t="s">
        <v>527</v>
      </c>
      <c r="C86" t="s">
        <v>970</v>
      </c>
      <c r="D86" s="2">
        <v>-216</v>
      </c>
      <c r="E86" s="2">
        <v>1405</v>
      </c>
      <c r="F86" s="2">
        <f t="shared" si="10"/>
        <v>1189</v>
      </c>
      <c r="G86" s="2">
        <v>23</v>
      </c>
      <c r="H86" s="2">
        <v>163</v>
      </c>
      <c r="I86" s="2">
        <v>0</v>
      </c>
      <c r="J86" s="2">
        <f t="shared" si="11"/>
        <v>163</v>
      </c>
      <c r="K86" s="2">
        <v>1367</v>
      </c>
      <c r="L86" s="2">
        <v>0</v>
      </c>
      <c r="M86" s="2">
        <v>426</v>
      </c>
      <c r="N86" s="2">
        <f t="shared" si="12"/>
        <v>1793</v>
      </c>
      <c r="O86" s="2">
        <v>3368</v>
      </c>
      <c r="P86" s="2">
        <v>190</v>
      </c>
      <c r="Q86" s="2">
        <v>249</v>
      </c>
      <c r="R86" s="2">
        <v>335</v>
      </c>
      <c r="S86" s="2">
        <f t="shared" si="13"/>
        <v>774</v>
      </c>
      <c r="T86" s="2">
        <v>354</v>
      </c>
      <c r="U86" s="2">
        <v>758</v>
      </c>
      <c r="V86" s="2">
        <f t="shared" si="14"/>
        <v>1112</v>
      </c>
      <c r="W86" s="2">
        <v>2603</v>
      </c>
      <c r="X86" s="2">
        <v>18950</v>
      </c>
      <c r="Y86">
        <v>5403.9103021330202</v>
      </c>
      <c r="Z86" s="2">
        <v>17008</v>
      </c>
      <c r="AA86" s="2">
        <v>1636</v>
      </c>
      <c r="AB86" s="2">
        <f t="shared" si="15"/>
        <v>18644</v>
      </c>
      <c r="AC86" s="2">
        <v>0</v>
      </c>
      <c r="AD86" s="2">
        <v>0</v>
      </c>
      <c r="AE86" s="2">
        <v>0</v>
      </c>
      <c r="AF86" s="2">
        <v>0</v>
      </c>
      <c r="AG86" s="2">
        <f t="shared" si="16"/>
        <v>48619</v>
      </c>
      <c r="AH86" s="2">
        <f t="shared" si="17"/>
        <v>54022.910302133023</v>
      </c>
      <c r="AI86" s="2">
        <v>202054</v>
      </c>
      <c r="AJ86" s="2">
        <v>288298</v>
      </c>
      <c r="AK86" s="2">
        <v>15453</v>
      </c>
      <c r="AL86" s="2">
        <v>0</v>
      </c>
      <c r="AM86" s="2">
        <v>5546</v>
      </c>
      <c r="AN86" s="2">
        <v>0</v>
      </c>
      <c r="AO86" s="2">
        <v>0</v>
      </c>
      <c r="AP86" s="2">
        <v>90</v>
      </c>
      <c r="AQ86" s="2">
        <v>0</v>
      </c>
      <c r="AR86" s="2">
        <v>0</v>
      </c>
      <c r="AS86" s="2">
        <v>0</v>
      </c>
      <c r="AT86" s="2">
        <v>125</v>
      </c>
      <c r="AU86" s="2">
        <v>-538</v>
      </c>
      <c r="AV86" s="2">
        <v>0</v>
      </c>
      <c r="AW86" s="2">
        <v>322</v>
      </c>
      <c r="AX86" s="2">
        <v>0</v>
      </c>
      <c r="AY86" s="2">
        <v>0</v>
      </c>
      <c r="AZ86" s="2">
        <v>0</v>
      </c>
      <c r="BA86" s="2">
        <f t="shared" si="18"/>
        <v>69617</v>
      </c>
      <c r="BB86" s="2">
        <f t="shared" si="19"/>
        <v>75020.910302133023</v>
      </c>
      <c r="BC86" s="2">
        <v>296436</v>
      </c>
      <c r="BD86" s="2">
        <v>382680</v>
      </c>
      <c r="BE86" s="2">
        <v>70</v>
      </c>
      <c r="BF86" s="2">
        <v>0</v>
      </c>
      <c r="BG86" s="2">
        <v>1</v>
      </c>
      <c r="BH86" s="2">
        <v>0</v>
      </c>
      <c r="BI86" s="2">
        <v>1964</v>
      </c>
      <c r="BJ86" s="2">
        <v>8101</v>
      </c>
      <c r="BK86" s="2">
        <v>-173</v>
      </c>
      <c r="BL86" s="2">
        <v>-703</v>
      </c>
    </row>
    <row r="87" spans="1:64" x14ac:dyDescent="0.25">
      <c r="A87" s="1" t="s">
        <v>82</v>
      </c>
      <c r="B87" t="s">
        <v>528</v>
      </c>
      <c r="C87" t="s">
        <v>970</v>
      </c>
      <c r="D87" s="2">
        <v>71</v>
      </c>
      <c r="E87" s="2">
        <v>580</v>
      </c>
      <c r="F87" s="2">
        <f t="shared" si="10"/>
        <v>651</v>
      </c>
      <c r="G87" s="2">
        <v>43</v>
      </c>
      <c r="H87" s="2">
        <v>129</v>
      </c>
      <c r="I87" s="2">
        <v>52</v>
      </c>
      <c r="J87" s="2">
        <f t="shared" si="11"/>
        <v>181</v>
      </c>
      <c r="K87" s="2">
        <v>311</v>
      </c>
      <c r="L87" s="2">
        <v>0</v>
      </c>
      <c r="M87" s="2">
        <v>322</v>
      </c>
      <c r="N87" s="2">
        <f t="shared" si="12"/>
        <v>633</v>
      </c>
      <c r="O87" s="2">
        <v>3404</v>
      </c>
      <c r="P87" s="2">
        <v>365</v>
      </c>
      <c r="Q87" s="2">
        <v>434</v>
      </c>
      <c r="R87" s="2">
        <v>516</v>
      </c>
      <c r="S87" s="2">
        <f t="shared" si="13"/>
        <v>1315</v>
      </c>
      <c r="T87" s="2">
        <v>698</v>
      </c>
      <c r="U87" s="2">
        <v>1952</v>
      </c>
      <c r="V87" s="2">
        <f t="shared" si="14"/>
        <v>2650</v>
      </c>
      <c r="W87" s="2">
        <v>1256</v>
      </c>
      <c r="X87" s="2">
        <v>2431</v>
      </c>
      <c r="Y87">
        <v>693.2404192340565</v>
      </c>
      <c r="Z87" s="2">
        <v>14522</v>
      </c>
      <c r="AA87" s="2">
        <v>1105</v>
      </c>
      <c r="AB87" s="2">
        <f t="shared" si="15"/>
        <v>15627</v>
      </c>
      <c r="AC87" s="2">
        <v>732</v>
      </c>
      <c r="AD87" s="2">
        <v>0</v>
      </c>
      <c r="AE87" s="2">
        <v>0</v>
      </c>
      <c r="AF87" s="2">
        <v>-27</v>
      </c>
      <c r="AG87" s="2">
        <f t="shared" si="16"/>
        <v>28896</v>
      </c>
      <c r="AH87" s="2">
        <f t="shared" si="17"/>
        <v>29589.240419234058</v>
      </c>
      <c r="AI87" s="2">
        <v>60000</v>
      </c>
      <c r="AJ87" s="2">
        <v>60000</v>
      </c>
      <c r="AK87" s="2">
        <v>8913</v>
      </c>
      <c r="AL87" s="2">
        <v>0</v>
      </c>
      <c r="AM87" s="2">
        <v>6530</v>
      </c>
      <c r="AN87" s="2">
        <v>0</v>
      </c>
      <c r="AO87" s="2">
        <v>0</v>
      </c>
      <c r="AP87" s="2">
        <v>0</v>
      </c>
      <c r="AQ87" s="2">
        <v>0</v>
      </c>
      <c r="AR87" s="2">
        <v>0</v>
      </c>
      <c r="AS87" s="2">
        <v>0</v>
      </c>
      <c r="AT87" s="2">
        <v>83</v>
      </c>
      <c r="AU87" s="2">
        <v>0</v>
      </c>
      <c r="AV87" s="2">
        <v>0</v>
      </c>
      <c r="AW87" s="2">
        <v>135</v>
      </c>
      <c r="AX87" s="2">
        <v>0</v>
      </c>
      <c r="AY87" s="2">
        <v>0</v>
      </c>
      <c r="AZ87" s="2">
        <v>0</v>
      </c>
      <c r="BA87" s="2">
        <f t="shared" si="18"/>
        <v>44557</v>
      </c>
      <c r="BB87" s="2">
        <f t="shared" si="19"/>
        <v>45250.240419234062</v>
      </c>
      <c r="BC87" s="2">
        <v>90000</v>
      </c>
      <c r="BD87" s="2">
        <v>84027</v>
      </c>
      <c r="BE87" s="2">
        <v>0</v>
      </c>
      <c r="BF87" s="2">
        <v>0</v>
      </c>
      <c r="BG87" s="2">
        <v>251</v>
      </c>
      <c r="BH87" s="2">
        <v>0</v>
      </c>
      <c r="BI87" s="2">
        <v>745</v>
      </c>
      <c r="BJ87" s="2">
        <v>1500</v>
      </c>
      <c r="BK87" s="2">
        <v>0</v>
      </c>
      <c r="BL87" s="2">
        <v>0</v>
      </c>
    </row>
    <row r="88" spans="1:64" x14ac:dyDescent="0.25">
      <c r="A88" s="1" t="s">
        <v>83</v>
      </c>
      <c r="B88" t="s">
        <v>529</v>
      </c>
      <c r="C88" t="s">
        <v>971</v>
      </c>
      <c r="D88" s="2">
        <v>124</v>
      </c>
      <c r="E88" s="2">
        <v>3642</v>
      </c>
      <c r="F88" s="2">
        <f t="shared" si="10"/>
        <v>3766</v>
      </c>
      <c r="G88" s="2">
        <v>608</v>
      </c>
      <c r="H88" s="2">
        <v>587</v>
      </c>
      <c r="I88" s="2">
        <v>315</v>
      </c>
      <c r="J88" s="2">
        <f t="shared" si="11"/>
        <v>902</v>
      </c>
      <c r="K88" s="2">
        <v>23075</v>
      </c>
      <c r="L88" s="2">
        <v>0</v>
      </c>
      <c r="M88" s="2">
        <v>994</v>
      </c>
      <c r="N88" s="2">
        <f t="shared" si="12"/>
        <v>24069</v>
      </c>
      <c r="O88" s="2">
        <v>24059</v>
      </c>
      <c r="P88" s="2">
        <v>1242</v>
      </c>
      <c r="Q88" s="2">
        <v>66</v>
      </c>
      <c r="R88" s="2">
        <v>259</v>
      </c>
      <c r="S88" s="2">
        <f t="shared" si="13"/>
        <v>1567</v>
      </c>
      <c r="T88" s="2">
        <v>4213</v>
      </c>
      <c r="U88" s="2">
        <v>6787</v>
      </c>
      <c r="V88" s="2">
        <f t="shared" si="14"/>
        <v>11000</v>
      </c>
      <c r="W88" s="2">
        <v>6762</v>
      </c>
      <c r="X88" s="2">
        <v>109275</v>
      </c>
      <c r="Y88">
        <v>31161.59885306521</v>
      </c>
      <c r="Z88" s="2">
        <v>130179</v>
      </c>
      <c r="AA88" s="2">
        <v>0</v>
      </c>
      <c r="AB88" s="2">
        <f t="shared" si="15"/>
        <v>130179</v>
      </c>
      <c r="AC88" s="2">
        <v>200</v>
      </c>
      <c r="AD88" s="2">
        <v>3</v>
      </c>
      <c r="AE88" s="2">
        <v>0</v>
      </c>
      <c r="AF88" s="2">
        <v>0</v>
      </c>
      <c r="AG88" s="2">
        <f t="shared" si="16"/>
        <v>312390</v>
      </c>
      <c r="AH88" s="2">
        <f t="shared" si="17"/>
        <v>343551.59885306522</v>
      </c>
      <c r="AI88" s="2">
        <v>1361950</v>
      </c>
      <c r="AJ88" s="2">
        <v>1584937</v>
      </c>
      <c r="AK88" s="2">
        <v>0</v>
      </c>
      <c r="AL88" s="2">
        <v>0</v>
      </c>
      <c r="AM88" s="2">
        <v>0</v>
      </c>
      <c r="AN88" s="2">
        <v>0</v>
      </c>
      <c r="AO88" s="2">
        <v>0</v>
      </c>
      <c r="AP88" s="2">
        <v>0</v>
      </c>
      <c r="AQ88" s="2">
        <v>0</v>
      </c>
      <c r="AR88" s="2">
        <v>0</v>
      </c>
      <c r="AS88" s="2">
        <v>0</v>
      </c>
      <c r="AT88" s="2">
        <v>1873</v>
      </c>
      <c r="AU88" s="2">
        <v>0</v>
      </c>
      <c r="AV88" s="2">
        <v>0</v>
      </c>
      <c r="AW88" s="2">
        <v>-3953</v>
      </c>
      <c r="AX88" s="2">
        <v>0</v>
      </c>
      <c r="AY88" s="2">
        <v>0</v>
      </c>
      <c r="AZ88" s="2">
        <v>0</v>
      </c>
      <c r="BA88" s="2">
        <f t="shared" si="18"/>
        <v>310310</v>
      </c>
      <c r="BB88" s="2">
        <f t="shared" si="19"/>
        <v>341471.59885306522</v>
      </c>
      <c r="BC88" s="2">
        <v>1358798</v>
      </c>
      <c r="BD88" s="2">
        <v>1581785</v>
      </c>
      <c r="BE88" s="2">
        <v>0</v>
      </c>
      <c r="BF88" s="2">
        <v>0</v>
      </c>
      <c r="BG88" s="2">
        <v>0</v>
      </c>
      <c r="BH88" s="2">
        <v>0</v>
      </c>
      <c r="BI88" s="2">
        <v>3188</v>
      </c>
      <c r="BJ88" s="2">
        <v>17059</v>
      </c>
      <c r="BK88" s="2">
        <v>-548</v>
      </c>
      <c r="BL88" s="2">
        <v>-930</v>
      </c>
    </row>
    <row r="89" spans="1:64" x14ac:dyDescent="0.25">
      <c r="A89" s="1" t="s">
        <v>84</v>
      </c>
      <c r="B89" t="s">
        <v>530</v>
      </c>
      <c r="C89" t="s">
        <v>972</v>
      </c>
      <c r="D89" s="2">
        <v>5</v>
      </c>
      <c r="E89" s="2">
        <v>7093</v>
      </c>
      <c r="F89" s="2">
        <f t="shared" si="10"/>
        <v>7098</v>
      </c>
      <c r="G89" s="2">
        <v>42</v>
      </c>
      <c r="H89" s="2">
        <v>70</v>
      </c>
      <c r="I89" s="2">
        <v>0</v>
      </c>
      <c r="J89" s="2">
        <f t="shared" si="11"/>
        <v>70</v>
      </c>
      <c r="K89" s="2">
        <v>163</v>
      </c>
      <c r="L89" s="2">
        <v>0</v>
      </c>
      <c r="M89" s="2">
        <v>1046</v>
      </c>
      <c r="N89" s="2">
        <f t="shared" si="12"/>
        <v>1209</v>
      </c>
      <c r="O89" s="2">
        <v>312</v>
      </c>
      <c r="P89" s="2">
        <v>12</v>
      </c>
      <c r="Q89" s="2">
        <v>57</v>
      </c>
      <c r="R89" s="2">
        <v>625</v>
      </c>
      <c r="S89" s="2">
        <f t="shared" si="13"/>
        <v>694</v>
      </c>
      <c r="T89" s="2">
        <v>0</v>
      </c>
      <c r="U89" s="2">
        <v>0</v>
      </c>
      <c r="V89" s="2">
        <f t="shared" si="14"/>
        <v>0</v>
      </c>
      <c r="W89" s="2">
        <v>1651</v>
      </c>
      <c r="X89" s="2">
        <v>0</v>
      </c>
      <c r="Y89">
        <v>0</v>
      </c>
      <c r="Z89" s="2">
        <v>109</v>
      </c>
      <c r="AA89" s="2">
        <v>-541</v>
      </c>
      <c r="AB89" s="2">
        <f t="shared" si="15"/>
        <v>-432</v>
      </c>
      <c r="AC89" s="2">
        <v>69</v>
      </c>
      <c r="AD89" s="2">
        <v>0</v>
      </c>
      <c r="AE89" s="2">
        <v>0</v>
      </c>
      <c r="AF89" s="2">
        <v>0</v>
      </c>
      <c r="AG89" s="2">
        <f t="shared" si="16"/>
        <v>10713</v>
      </c>
      <c r="AH89" s="2">
        <f t="shared" si="17"/>
        <v>10713</v>
      </c>
      <c r="AI89" s="2">
        <v>30190</v>
      </c>
      <c r="AJ89" s="2">
        <v>30190</v>
      </c>
      <c r="AK89" s="2">
        <v>9056</v>
      </c>
      <c r="AL89" s="2">
        <v>0</v>
      </c>
      <c r="AM89" s="2">
        <v>6287</v>
      </c>
      <c r="AN89" s="2">
        <v>0</v>
      </c>
      <c r="AO89" s="2">
        <v>0</v>
      </c>
      <c r="AP89" s="2">
        <v>188</v>
      </c>
      <c r="AQ89" s="2">
        <v>0</v>
      </c>
      <c r="AR89" s="2">
        <v>0</v>
      </c>
      <c r="AS89" s="2">
        <v>0</v>
      </c>
      <c r="AT89" s="2">
        <v>0</v>
      </c>
      <c r="AU89" s="2">
        <v>-936</v>
      </c>
      <c r="AV89" s="2">
        <v>0</v>
      </c>
      <c r="AW89" s="2">
        <v>946</v>
      </c>
      <c r="AX89" s="2">
        <v>0</v>
      </c>
      <c r="AY89" s="2">
        <v>0</v>
      </c>
      <c r="AZ89" s="2">
        <v>0</v>
      </c>
      <c r="BA89" s="2">
        <f t="shared" si="18"/>
        <v>26254</v>
      </c>
      <c r="BB89" s="2">
        <f t="shared" si="19"/>
        <v>26254</v>
      </c>
      <c r="BC89" s="2">
        <v>92061</v>
      </c>
      <c r="BD89" s="2">
        <v>92061</v>
      </c>
      <c r="BE89" s="2">
        <v>0</v>
      </c>
      <c r="BF89" s="2">
        <v>0</v>
      </c>
      <c r="BG89" s="2">
        <v>1</v>
      </c>
      <c r="BH89" s="2">
        <v>0</v>
      </c>
      <c r="BI89" s="2">
        <v>2326</v>
      </c>
      <c r="BJ89" s="2">
        <v>10570</v>
      </c>
      <c r="BK89" s="2">
        <v>-23</v>
      </c>
      <c r="BL89" s="2">
        <v>-1</v>
      </c>
    </row>
    <row r="90" spans="1:64" x14ac:dyDescent="0.25">
      <c r="A90" s="1" t="s">
        <v>85</v>
      </c>
      <c r="B90" t="s">
        <v>531</v>
      </c>
      <c r="C90" t="s">
        <v>972</v>
      </c>
      <c r="D90" s="2">
        <v>67</v>
      </c>
      <c r="E90" s="2">
        <v>1211.5999999999999</v>
      </c>
      <c r="F90" s="2">
        <f t="shared" si="10"/>
        <v>1278.5999999999999</v>
      </c>
      <c r="G90" s="2">
        <v>16.7</v>
      </c>
      <c r="H90" s="2">
        <v>70.900000000000006</v>
      </c>
      <c r="I90" s="2">
        <v>0</v>
      </c>
      <c r="J90" s="2">
        <f t="shared" si="11"/>
        <v>70.900000000000006</v>
      </c>
      <c r="K90" s="2">
        <v>-113.2</v>
      </c>
      <c r="L90" s="2">
        <v>0</v>
      </c>
      <c r="M90" s="2">
        <v>187.6</v>
      </c>
      <c r="N90" s="2">
        <f t="shared" si="12"/>
        <v>74.399999999999991</v>
      </c>
      <c r="O90" s="2">
        <v>1096.4000000000001</v>
      </c>
      <c r="P90" s="2">
        <v>0</v>
      </c>
      <c r="Q90" s="2">
        <v>173.4</v>
      </c>
      <c r="R90" s="2">
        <v>297.5</v>
      </c>
      <c r="S90" s="2">
        <f t="shared" si="13"/>
        <v>470.9</v>
      </c>
      <c r="T90" s="2">
        <v>0</v>
      </c>
      <c r="U90" s="2">
        <v>0</v>
      </c>
      <c r="V90" s="2">
        <f t="shared" si="14"/>
        <v>0</v>
      </c>
      <c r="W90" s="2">
        <v>448.1</v>
      </c>
      <c r="X90" s="2">
        <v>0</v>
      </c>
      <c r="Y90">
        <v>0</v>
      </c>
      <c r="Z90" s="2">
        <v>0</v>
      </c>
      <c r="AA90" s="2">
        <v>294.2</v>
      </c>
      <c r="AB90" s="2">
        <f t="shared" si="15"/>
        <v>294.2</v>
      </c>
      <c r="AC90" s="2">
        <v>551</v>
      </c>
      <c r="AD90" s="2">
        <v>0</v>
      </c>
      <c r="AE90" s="2">
        <v>0</v>
      </c>
      <c r="AF90" s="2">
        <v>-33.799999999999997</v>
      </c>
      <c r="AG90" s="2">
        <f t="shared" si="16"/>
        <v>4267.3999999999996</v>
      </c>
      <c r="AH90" s="2">
        <f t="shared" si="17"/>
        <v>4267.3999999999996</v>
      </c>
      <c r="AI90" s="2">
        <v>17070</v>
      </c>
      <c r="AJ90" s="2">
        <v>17070</v>
      </c>
      <c r="AK90" s="2">
        <v>10828.3</v>
      </c>
      <c r="AL90" s="2">
        <v>0</v>
      </c>
      <c r="AM90" s="2">
        <v>0</v>
      </c>
      <c r="AN90" s="2">
        <v>0</v>
      </c>
      <c r="AO90" s="2">
        <v>0</v>
      </c>
      <c r="AP90" s="2">
        <v>427.1</v>
      </c>
      <c r="AQ90" s="2">
        <v>0</v>
      </c>
      <c r="AR90" s="2">
        <v>0</v>
      </c>
      <c r="AS90" s="2">
        <v>0</v>
      </c>
      <c r="AT90" s="2">
        <v>0</v>
      </c>
      <c r="AU90" s="2">
        <v>-500.3</v>
      </c>
      <c r="AV90" s="2">
        <v>0</v>
      </c>
      <c r="AW90" s="2">
        <v>0</v>
      </c>
      <c r="AX90" s="2">
        <v>0</v>
      </c>
      <c r="AY90" s="2">
        <v>0</v>
      </c>
      <c r="AZ90" s="2">
        <v>0</v>
      </c>
      <c r="BA90" s="2">
        <f t="shared" si="18"/>
        <v>15022.5</v>
      </c>
      <c r="BB90" s="2">
        <f t="shared" si="19"/>
        <v>15022.5</v>
      </c>
      <c r="BC90" s="2">
        <v>60090</v>
      </c>
      <c r="BD90" s="2">
        <v>60090</v>
      </c>
      <c r="BE90" s="2">
        <v>0</v>
      </c>
      <c r="BF90" s="2">
        <v>0</v>
      </c>
      <c r="BG90" s="2">
        <v>0</v>
      </c>
      <c r="BH90" s="2">
        <v>0</v>
      </c>
      <c r="BI90" s="2">
        <v>70.5</v>
      </c>
      <c r="BJ90" s="2">
        <v>282</v>
      </c>
      <c r="BK90" s="2">
        <v>-137</v>
      </c>
      <c r="BL90" s="2">
        <v>-549</v>
      </c>
    </row>
    <row r="91" spans="1:64" x14ac:dyDescent="0.25">
      <c r="A91" s="1" t="s">
        <v>86</v>
      </c>
      <c r="B91" t="s">
        <v>532</v>
      </c>
      <c r="C91" t="s">
        <v>972</v>
      </c>
      <c r="D91" s="2">
        <v>41</v>
      </c>
      <c r="E91" s="2">
        <v>873</v>
      </c>
      <c r="F91" s="2">
        <f t="shared" si="10"/>
        <v>914</v>
      </c>
      <c r="G91" s="2">
        <v>0</v>
      </c>
      <c r="H91" s="2">
        <v>123</v>
      </c>
      <c r="I91" s="2">
        <v>0</v>
      </c>
      <c r="J91" s="2">
        <f t="shared" si="11"/>
        <v>123</v>
      </c>
      <c r="K91" s="2">
        <v>-316</v>
      </c>
      <c r="L91" s="2">
        <v>0</v>
      </c>
      <c r="M91" s="2">
        <v>180</v>
      </c>
      <c r="N91" s="2">
        <f t="shared" si="12"/>
        <v>-136</v>
      </c>
      <c r="O91" s="2">
        <v>-12</v>
      </c>
      <c r="P91" s="2">
        <v>0</v>
      </c>
      <c r="Q91" s="2">
        <v>73</v>
      </c>
      <c r="R91" s="2">
        <v>237</v>
      </c>
      <c r="S91" s="2">
        <f t="shared" si="13"/>
        <v>310</v>
      </c>
      <c r="T91" s="2">
        <v>0</v>
      </c>
      <c r="U91" s="2">
        <v>0</v>
      </c>
      <c r="V91" s="2">
        <f t="shared" si="14"/>
        <v>0</v>
      </c>
      <c r="W91" s="2">
        <v>288</v>
      </c>
      <c r="X91" s="2">
        <v>0</v>
      </c>
      <c r="Y91">
        <v>0</v>
      </c>
      <c r="Z91" s="2">
        <v>0</v>
      </c>
      <c r="AA91" s="2">
        <v>285</v>
      </c>
      <c r="AB91" s="2">
        <f t="shared" si="15"/>
        <v>285</v>
      </c>
      <c r="AC91" s="2">
        <v>0</v>
      </c>
      <c r="AD91" s="2">
        <v>0</v>
      </c>
      <c r="AE91" s="2">
        <v>0</v>
      </c>
      <c r="AF91" s="2">
        <v>0</v>
      </c>
      <c r="AG91" s="2">
        <f t="shared" si="16"/>
        <v>1772</v>
      </c>
      <c r="AH91" s="2">
        <f t="shared" si="17"/>
        <v>1772</v>
      </c>
      <c r="AI91" s="2">
        <v>10505</v>
      </c>
      <c r="AJ91" s="2">
        <v>10505</v>
      </c>
      <c r="AK91" s="2">
        <v>2284</v>
      </c>
      <c r="AL91" s="2">
        <v>63</v>
      </c>
      <c r="AM91" s="2">
        <v>1554</v>
      </c>
      <c r="AN91" s="2">
        <v>0</v>
      </c>
      <c r="AO91" s="2">
        <v>0</v>
      </c>
      <c r="AP91" s="2">
        <v>181</v>
      </c>
      <c r="AQ91" s="2">
        <v>0</v>
      </c>
      <c r="AR91" s="2">
        <v>0</v>
      </c>
      <c r="AS91" s="2">
        <v>0</v>
      </c>
      <c r="AT91" s="2">
        <v>0</v>
      </c>
      <c r="AU91" s="2">
        <v>0</v>
      </c>
      <c r="AV91" s="2">
        <v>0</v>
      </c>
      <c r="AW91" s="2">
        <v>0</v>
      </c>
      <c r="AX91" s="2">
        <v>0</v>
      </c>
      <c r="AY91" s="2">
        <v>0</v>
      </c>
      <c r="AZ91" s="2">
        <v>0</v>
      </c>
      <c r="BA91" s="2">
        <f t="shared" si="18"/>
        <v>5854</v>
      </c>
      <c r="BB91" s="2">
        <f t="shared" si="19"/>
        <v>5854</v>
      </c>
      <c r="BC91" s="2">
        <v>26162</v>
      </c>
      <c r="BD91" s="2">
        <v>26162</v>
      </c>
      <c r="BE91" s="2">
        <v>0</v>
      </c>
      <c r="BF91" s="2">
        <v>0</v>
      </c>
      <c r="BG91" s="2">
        <v>0</v>
      </c>
      <c r="BH91" s="2">
        <v>0</v>
      </c>
      <c r="BI91" s="2">
        <v>58</v>
      </c>
      <c r="BJ91" s="2">
        <v>250</v>
      </c>
      <c r="BK91" s="2">
        <v>-44</v>
      </c>
      <c r="BL91" s="2">
        <v>-206</v>
      </c>
    </row>
    <row r="92" spans="1:64" x14ac:dyDescent="0.25">
      <c r="A92" s="1" t="s">
        <v>87</v>
      </c>
      <c r="B92" t="s">
        <v>533</v>
      </c>
      <c r="C92" t="s">
        <v>972</v>
      </c>
      <c r="D92" s="2">
        <v>58</v>
      </c>
      <c r="E92" s="2">
        <v>25</v>
      </c>
      <c r="F92" s="2">
        <f t="shared" si="10"/>
        <v>83</v>
      </c>
      <c r="G92" s="2">
        <v>10</v>
      </c>
      <c r="H92" s="2">
        <v>24</v>
      </c>
      <c r="I92" s="2">
        <v>0</v>
      </c>
      <c r="J92" s="2">
        <f t="shared" si="11"/>
        <v>24</v>
      </c>
      <c r="K92" s="2">
        <v>154</v>
      </c>
      <c r="L92" s="2">
        <v>0</v>
      </c>
      <c r="M92" s="2">
        <v>89</v>
      </c>
      <c r="N92" s="2">
        <f t="shared" si="12"/>
        <v>243</v>
      </c>
      <c r="O92" s="2">
        <v>1031</v>
      </c>
      <c r="P92" s="2">
        <v>0</v>
      </c>
      <c r="Q92" s="2">
        <v>10</v>
      </c>
      <c r="R92" s="2">
        <v>98</v>
      </c>
      <c r="S92" s="2">
        <f t="shared" si="13"/>
        <v>108</v>
      </c>
      <c r="T92" s="2">
        <v>0</v>
      </c>
      <c r="U92" s="2">
        <v>0</v>
      </c>
      <c r="V92" s="2">
        <f t="shared" si="14"/>
        <v>0</v>
      </c>
      <c r="W92" s="2">
        <v>681</v>
      </c>
      <c r="X92" s="2">
        <v>0</v>
      </c>
      <c r="Y92">
        <v>0</v>
      </c>
      <c r="Z92" s="2">
        <v>0</v>
      </c>
      <c r="AA92" s="2">
        <v>525.84</v>
      </c>
      <c r="AB92" s="2">
        <f t="shared" si="15"/>
        <v>525.84</v>
      </c>
      <c r="AC92" s="2">
        <v>44</v>
      </c>
      <c r="AD92" s="2">
        <v>0</v>
      </c>
      <c r="AE92" s="2">
        <v>0</v>
      </c>
      <c r="AF92" s="2">
        <v>-5</v>
      </c>
      <c r="AG92" s="2">
        <f t="shared" si="16"/>
        <v>2744.84</v>
      </c>
      <c r="AH92" s="2">
        <f t="shared" si="17"/>
        <v>2744.84</v>
      </c>
      <c r="AI92" s="2">
        <v>13238</v>
      </c>
      <c r="AJ92" s="2">
        <v>13238</v>
      </c>
      <c r="AK92" s="2">
        <v>3880</v>
      </c>
      <c r="AL92" s="2">
        <v>151</v>
      </c>
      <c r="AM92" s="2">
        <v>917</v>
      </c>
      <c r="AN92" s="2">
        <v>0</v>
      </c>
      <c r="AO92" s="2">
        <v>0</v>
      </c>
      <c r="AP92" s="2">
        <v>63</v>
      </c>
      <c r="AQ92" s="2">
        <v>0</v>
      </c>
      <c r="AR92" s="2">
        <v>0</v>
      </c>
      <c r="AS92" s="2">
        <v>0</v>
      </c>
      <c r="AT92" s="2">
        <v>0</v>
      </c>
      <c r="AU92" s="2">
        <v>0</v>
      </c>
      <c r="AV92" s="2">
        <v>0</v>
      </c>
      <c r="AW92" s="2">
        <v>0</v>
      </c>
      <c r="AX92" s="2">
        <v>0</v>
      </c>
      <c r="AY92" s="2">
        <v>0</v>
      </c>
      <c r="AZ92" s="2">
        <v>0</v>
      </c>
      <c r="BA92" s="2">
        <f t="shared" si="18"/>
        <v>7755.84</v>
      </c>
      <c r="BB92" s="2">
        <f t="shared" si="19"/>
        <v>7755.84</v>
      </c>
      <c r="BC92" s="2">
        <v>38256</v>
      </c>
      <c r="BD92" s="2">
        <v>38256</v>
      </c>
      <c r="BE92" s="2">
        <v>0</v>
      </c>
      <c r="BF92" s="2">
        <v>0</v>
      </c>
      <c r="BG92" s="2">
        <v>0</v>
      </c>
      <c r="BH92" s="2">
        <v>0</v>
      </c>
      <c r="BI92" s="2">
        <v>52</v>
      </c>
      <c r="BJ92" s="2">
        <v>207</v>
      </c>
      <c r="BK92" s="2">
        <v>-14</v>
      </c>
      <c r="BL92" s="2">
        <v>-48</v>
      </c>
    </row>
    <row r="93" spans="1:64" x14ac:dyDescent="0.25">
      <c r="A93" s="1" t="s">
        <v>88</v>
      </c>
      <c r="B93" t="s">
        <v>534</v>
      </c>
      <c r="C93" t="s">
        <v>972</v>
      </c>
      <c r="D93" s="2">
        <v>-66</v>
      </c>
      <c r="E93" s="2">
        <v>1810</v>
      </c>
      <c r="F93" s="2">
        <f t="shared" si="10"/>
        <v>1744</v>
      </c>
      <c r="G93" s="2">
        <v>32</v>
      </c>
      <c r="H93" s="2">
        <v>184</v>
      </c>
      <c r="I93" s="2">
        <v>0</v>
      </c>
      <c r="J93" s="2">
        <f t="shared" si="11"/>
        <v>184</v>
      </c>
      <c r="K93" s="2">
        <v>-555</v>
      </c>
      <c r="L93" s="2">
        <v>0</v>
      </c>
      <c r="M93" s="2">
        <v>148</v>
      </c>
      <c r="N93" s="2">
        <f t="shared" si="12"/>
        <v>-407</v>
      </c>
      <c r="O93" s="2">
        <v>1345</v>
      </c>
      <c r="P93" s="2">
        <v>17</v>
      </c>
      <c r="Q93" s="2">
        <v>570</v>
      </c>
      <c r="R93" s="2">
        <v>397</v>
      </c>
      <c r="S93" s="2">
        <f t="shared" si="13"/>
        <v>984</v>
      </c>
      <c r="T93" s="2">
        <v>0</v>
      </c>
      <c r="U93" s="2">
        <v>0</v>
      </c>
      <c r="V93" s="2">
        <f t="shared" si="14"/>
        <v>0</v>
      </c>
      <c r="W93" s="2">
        <v>996</v>
      </c>
      <c r="X93" s="2">
        <v>0</v>
      </c>
      <c r="Y93">
        <v>0</v>
      </c>
      <c r="Z93" s="2">
        <v>0</v>
      </c>
      <c r="AA93" s="2">
        <v>660</v>
      </c>
      <c r="AB93" s="2">
        <f t="shared" si="15"/>
        <v>660</v>
      </c>
      <c r="AC93" s="2">
        <v>126</v>
      </c>
      <c r="AD93" s="2">
        <v>0</v>
      </c>
      <c r="AE93" s="2">
        <v>0</v>
      </c>
      <c r="AF93" s="2">
        <v>-22</v>
      </c>
      <c r="AG93" s="2">
        <f t="shared" si="16"/>
        <v>5642</v>
      </c>
      <c r="AH93" s="2">
        <f t="shared" si="17"/>
        <v>5642</v>
      </c>
      <c r="AI93" s="2">
        <v>20197</v>
      </c>
      <c r="AJ93" s="2">
        <v>20197</v>
      </c>
      <c r="AK93" s="2">
        <v>11383</v>
      </c>
      <c r="AL93" s="2">
        <v>460</v>
      </c>
      <c r="AM93" s="2">
        <v>0</v>
      </c>
      <c r="AN93" s="2">
        <v>0</v>
      </c>
      <c r="AO93" s="2">
        <v>0</v>
      </c>
      <c r="AP93" s="2">
        <v>550</v>
      </c>
      <c r="AQ93" s="2">
        <v>0</v>
      </c>
      <c r="AR93" s="2">
        <v>0</v>
      </c>
      <c r="AS93" s="2">
        <v>0</v>
      </c>
      <c r="AT93" s="2">
        <v>0</v>
      </c>
      <c r="AU93" s="2">
        <v>-1081</v>
      </c>
      <c r="AV93" s="2">
        <v>0</v>
      </c>
      <c r="AW93" s="2">
        <v>65</v>
      </c>
      <c r="AX93" s="2">
        <v>0</v>
      </c>
      <c r="AY93" s="2">
        <v>0</v>
      </c>
      <c r="AZ93" s="2">
        <v>0</v>
      </c>
      <c r="BA93" s="2">
        <f t="shared" si="18"/>
        <v>17019</v>
      </c>
      <c r="BB93" s="2">
        <f t="shared" si="19"/>
        <v>17019</v>
      </c>
      <c r="BC93" s="2">
        <v>62555</v>
      </c>
      <c r="BD93" s="2">
        <v>62555</v>
      </c>
      <c r="BE93" s="2">
        <v>48</v>
      </c>
      <c r="BF93" s="2">
        <v>0</v>
      </c>
      <c r="BG93" s="2">
        <v>42</v>
      </c>
      <c r="BH93" s="2">
        <v>0</v>
      </c>
      <c r="BI93" s="2">
        <v>0</v>
      </c>
      <c r="BJ93" s="2">
        <v>0</v>
      </c>
      <c r="BK93" s="2">
        <v>124</v>
      </c>
      <c r="BL93" s="2">
        <v>0</v>
      </c>
    </row>
    <row r="94" spans="1:64" x14ac:dyDescent="0.25">
      <c r="A94" s="1" t="s">
        <v>89</v>
      </c>
      <c r="B94" t="s">
        <v>535</v>
      </c>
      <c r="C94" t="s">
        <v>972</v>
      </c>
      <c r="D94" s="2">
        <v>-135</v>
      </c>
      <c r="E94" s="2">
        <v>-1353</v>
      </c>
      <c r="F94" s="2">
        <f t="shared" si="10"/>
        <v>-1488</v>
      </c>
      <c r="G94" s="2">
        <v>25</v>
      </c>
      <c r="H94" s="2">
        <v>163</v>
      </c>
      <c r="I94" s="2">
        <v>0</v>
      </c>
      <c r="J94" s="2">
        <f t="shared" si="11"/>
        <v>163</v>
      </c>
      <c r="K94" s="2">
        <v>518</v>
      </c>
      <c r="L94" s="2">
        <v>0</v>
      </c>
      <c r="M94" s="2">
        <v>-205</v>
      </c>
      <c r="N94" s="2">
        <f t="shared" si="12"/>
        <v>313</v>
      </c>
      <c r="O94" s="2">
        <v>1905</v>
      </c>
      <c r="P94" s="2">
        <v>9</v>
      </c>
      <c r="Q94" s="2">
        <v>276</v>
      </c>
      <c r="R94" s="2">
        <v>465</v>
      </c>
      <c r="S94" s="2">
        <f t="shared" si="13"/>
        <v>750</v>
      </c>
      <c r="T94" s="2">
        <v>0</v>
      </c>
      <c r="U94" s="2">
        <v>0</v>
      </c>
      <c r="V94" s="2">
        <f t="shared" si="14"/>
        <v>0</v>
      </c>
      <c r="W94" s="2">
        <v>1142</v>
      </c>
      <c r="X94" s="2">
        <v>0</v>
      </c>
      <c r="Y94">
        <v>0</v>
      </c>
      <c r="Z94" s="2">
        <v>0</v>
      </c>
      <c r="AA94" s="2">
        <v>98</v>
      </c>
      <c r="AB94" s="2">
        <f t="shared" si="15"/>
        <v>98</v>
      </c>
      <c r="AC94" s="2">
        <v>2250</v>
      </c>
      <c r="AD94" s="2">
        <v>0</v>
      </c>
      <c r="AE94" s="2">
        <v>0</v>
      </c>
      <c r="AF94" s="2">
        <v>0</v>
      </c>
      <c r="AG94" s="2">
        <f t="shared" si="16"/>
        <v>5158</v>
      </c>
      <c r="AH94" s="2">
        <f t="shared" si="17"/>
        <v>5158</v>
      </c>
      <c r="AI94" s="2">
        <v>24143</v>
      </c>
      <c r="AJ94" s="2">
        <v>24143</v>
      </c>
      <c r="AK94" s="2">
        <v>8944</v>
      </c>
      <c r="AL94" s="2">
        <v>0</v>
      </c>
      <c r="AM94" s="2">
        <v>4415</v>
      </c>
      <c r="AN94" s="2">
        <v>0</v>
      </c>
      <c r="AO94" s="2">
        <v>0</v>
      </c>
      <c r="AP94" s="2">
        <v>640</v>
      </c>
      <c r="AQ94" s="2">
        <v>0</v>
      </c>
      <c r="AR94" s="2">
        <v>0</v>
      </c>
      <c r="AS94" s="2">
        <v>0</v>
      </c>
      <c r="AT94" s="2">
        <v>0</v>
      </c>
      <c r="AU94" s="2">
        <v>-228</v>
      </c>
      <c r="AV94" s="2">
        <v>0</v>
      </c>
      <c r="AW94" s="2">
        <v>2</v>
      </c>
      <c r="AX94" s="2">
        <v>0</v>
      </c>
      <c r="AY94" s="2">
        <v>0</v>
      </c>
      <c r="AZ94" s="2">
        <v>0</v>
      </c>
      <c r="BA94" s="2">
        <f t="shared" si="18"/>
        <v>18931</v>
      </c>
      <c r="BB94" s="2">
        <f t="shared" si="19"/>
        <v>18931</v>
      </c>
      <c r="BC94" s="2">
        <v>80847</v>
      </c>
      <c r="BD94" s="2">
        <v>80847</v>
      </c>
      <c r="BE94" s="2">
        <v>0</v>
      </c>
      <c r="BF94" s="2">
        <v>0</v>
      </c>
      <c r="BG94" s="2">
        <v>0</v>
      </c>
      <c r="BH94" s="2">
        <v>0</v>
      </c>
      <c r="BI94" s="2">
        <v>279</v>
      </c>
      <c r="BJ94" s="2">
        <v>6332</v>
      </c>
      <c r="BK94" s="2">
        <v>25</v>
      </c>
      <c r="BL94" s="2">
        <v>-165</v>
      </c>
    </row>
    <row r="95" spans="1:64" x14ac:dyDescent="0.25">
      <c r="A95" s="1" t="s">
        <v>90</v>
      </c>
      <c r="B95" t="s">
        <v>536</v>
      </c>
      <c r="C95" t="s">
        <v>972</v>
      </c>
      <c r="D95" s="2">
        <v>20</v>
      </c>
      <c r="E95" s="2">
        <v>1344</v>
      </c>
      <c r="F95" s="2">
        <f t="shared" si="10"/>
        <v>1364</v>
      </c>
      <c r="G95" s="2">
        <v>29</v>
      </c>
      <c r="H95" s="2">
        <v>27</v>
      </c>
      <c r="I95" s="2">
        <v>0</v>
      </c>
      <c r="J95" s="2">
        <f t="shared" si="11"/>
        <v>27</v>
      </c>
      <c r="K95" s="2">
        <v>163</v>
      </c>
      <c r="L95" s="2">
        <v>0</v>
      </c>
      <c r="M95" s="2">
        <v>296</v>
      </c>
      <c r="N95" s="2">
        <f t="shared" si="12"/>
        <v>459</v>
      </c>
      <c r="O95" s="2">
        <v>413</v>
      </c>
      <c r="P95" s="2">
        <v>0</v>
      </c>
      <c r="Q95" s="2">
        <v>395</v>
      </c>
      <c r="R95" s="2">
        <v>592</v>
      </c>
      <c r="S95" s="2">
        <f t="shared" si="13"/>
        <v>987</v>
      </c>
      <c r="T95" s="2">
        <v>0</v>
      </c>
      <c r="U95" s="2">
        <v>0</v>
      </c>
      <c r="V95" s="2">
        <f t="shared" si="14"/>
        <v>0</v>
      </c>
      <c r="W95" s="2">
        <v>412</v>
      </c>
      <c r="X95" s="2">
        <v>0</v>
      </c>
      <c r="Y95">
        <v>0</v>
      </c>
      <c r="Z95" s="2">
        <v>0</v>
      </c>
      <c r="AA95" s="2">
        <v>341</v>
      </c>
      <c r="AB95" s="2">
        <f t="shared" si="15"/>
        <v>341</v>
      </c>
      <c r="AC95" s="2">
        <v>0</v>
      </c>
      <c r="AD95" s="2">
        <v>0</v>
      </c>
      <c r="AE95" s="2">
        <v>0</v>
      </c>
      <c r="AF95" s="2">
        <v>0</v>
      </c>
      <c r="AG95" s="2">
        <f t="shared" si="16"/>
        <v>4032</v>
      </c>
      <c r="AH95" s="2">
        <f t="shared" si="17"/>
        <v>4032</v>
      </c>
      <c r="AI95" s="2">
        <v>19222</v>
      </c>
      <c r="AJ95" s="2">
        <v>19222</v>
      </c>
      <c r="AK95" s="2">
        <v>4908</v>
      </c>
      <c r="AL95" s="2">
        <v>0</v>
      </c>
      <c r="AM95" s="2">
        <v>2464</v>
      </c>
      <c r="AN95" s="2">
        <v>0</v>
      </c>
      <c r="AO95" s="2">
        <v>0</v>
      </c>
      <c r="AP95" s="2">
        <v>1768</v>
      </c>
      <c r="AQ95" s="2">
        <v>0</v>
      </c>
      <c r="AR95" s="2">
        <v>0</v>
      </c>
      <c r="AS95" s="2">
        <v>0</v>
      </c>
      <c r="AT95" s="2">
        <v>240</v>
      </c>
      <c r="AU95" s="2">
        <v>0</v>
      </c>
      <c r="AV95" s="2">
        <v>0</v>
      </c>
      <c r="AW95" s="2">
        <v>-1431</v>
      </c>
      <c r="AX95" s="2">
        <v>0</v>
      </c>
      <c r="AY95" s="2">
        <v>0</v>
      </c>
      <c r="AZ95" s="2">
        <v>0</v>
      </c>
      <c r="BA95" s="2">
        <f t="shared" si="18"/>
        <v>11981</v>
      </c>
      <c r="BB95" s="2">
        <f t="shared" si="19"/>
        <v>11981</v>
      </c>
      <c r="BC95" s="2">
        <v>58538</v>
      </c>
      <c r="BD95" s="2">
        <v>58538</v>
      </c>
      <c r="BE95" s="2">
        <v>0</v>
      </c>
      <c r="BF95" s="2">
        <v>0</v>
      </c>
      <c r="BG95" s="2">
        <v>0</v>
      </c>
      <c r="BH95" s="2">
        <v>0</v>
      </c>
      <c r="BI95" s="2">
        <v>114</v>
      </c>
      <c r="BJ95" s="2">
        <v>457</v>
      </c>
      <c r="BK95" s="2">
        <v>-103</v>
      </c>
      <c r="BL95" s="2">
        <v>-470</v>
      </c>
    </row>
    <row r="96" spans="1:64" x14ac:dyDescent="0.25">
      <c r="A96" s="1" t="s">
        <v>91</v>
      </c>
      <c r="B96" t="s">
        <v>537</v>
      </c>
      <c r="C96" t="s">
        <v>972</v>
      </c>
      <c r="D96" s="2">
        <v>9</v>
      </c>
      <c r="E96" s="2">
        <v>1613</v>
      </c>
      <c r="F96" s="2">
        <f t="shared" si="10"/>
        <v>1622</v>
      </c>
      <c r="G96" s="2">
        <v>7</v>
      </c>
      <c r="H96" s="2">
        <v>68</v>
      </c>
      <c r="I96" s="2">
        <v>0</v>
      </c>
      <c r="J96" s="2">
        <f t="shared" si="11"/>
        <v>68</v>
      </c>
      <c r="K96" s="2">
        <v>38</v>
      </c>
      <c r="L96" s="2">
        <v>0</v>
      </c>
      <c r="M96" s="2">
        <v>-435</v>
      </c>
      <c r="N96" s="2">
        <f t="shared" si="12"/>
        <v>-397</v>
      </c>
      <c r="O96" s="2">
        <v>688</v>
      </c>
      <c r="P96" s="2">
        <v>0</v>
      </c>
      <c r="Q96" s="2">
        <v>5</v>
      </c>
      <c r="R96" s="2">
        <v>105</v>
      </c>
      <c r="S96" s="2">
        <f t="shared" si="13"/>
        <v>110</v>
      </c>
      <c r="T96" s="2">
        <v>0</v>
      </c>
      <c r="U96" s="2">
        <v>0</v>
      </c>
      <c r="V96" s="2">
        <f t="shared" si="14"/>
        <v>0</v>
      </c>
      <c r="W96" s="2">
        <v>635</v>
      </c>
      <c r="X96" s="2">
        <v>0</v>
      </c>
      <c r="Y96">
        <v>0</v>
      </c>
      <c r="Z96" s="2">
        <v>47</v>
      </c>
      <c r="AA96" s="2">
        <v>251</v>
      </c>
      <c r="AB96" s="2">
        <f t="shared" si="15"/>
        <v>298</v>
      </c>
      <c r="AC96" s="2">
        <v>2574</v>
      </c>
      <c r="AD96" s="2">
        <v>0</v>
      </c>
      <c r="AE96" s="2">
        <v>0</v>
      </c>
      <c r="AF96" s="2">
        <v>104</v>
      </c>
      <c r="AG96" s="2">
        <f t="shared" si="16"/>
        <v>5709</v>
      </c>
      <c r="AH96" s="2">
        <f t="shared" si="17"/>
        <v>5709</v>
      </c>
      <c r="AI96" s="2">
        <v>11616</v>
      </c>
      <c r="AJ96" s="2">
        <v>11616</v>
      </c>
      <c r="AK96" s="2">
        <v>3473</v>
      </c>
      <c r="AL96" s="2">
        <v>0</v>
      </c>
      <c r="AM96" s="2">
        <v>3411</v>
      </c>
      <c r="AN96" s="2">
        <v>0</v>
      </c>
      <c r="AO96" s="2">
        <v>123</v>
      </c>
      <c r="AP96" s="2">
        <v>0</v>
      </c>
      <c r="AQ96" s="2">
        <v>0</v>
      </c>
      <c r="AR96" s="2">
        <v>0</v>
      </c>
      <c r="AS96" s="2">
        <v>0</v>
      </c>
      <c r="AT96" s="2">
        <v>0</v>
      </c>
      <c r="AU96" s="2">
        <v>5</v>
      </c>
      <c r="AV96" s="2">
        <v>0</v>
      </c>
      <c r="AW96" s="2">
        <v>0</v>
      </c>
      <c r="AX96" s="2">
        <v>0</v>
      </c>
      <c r="AY96" s="2">
        <v>0</v>
      </c>
      <c r="AZ96" s="2">
        <v>0</v>
      </c>
      <c r="BA96" s="2">
        <f t="shared" si="18"/>
        <v>12721</v>
      </c>
      <c r="BB96" s="2">
        <f t="shared" si="19"/>
        <v>12721</v>
      </c>
      <c r="BC96" s="2">
        <v>53617</v>
      </c>
      <c r="BD96" s="2">
        <v>53617</v>
      </c>
      <c r="BE96" s="2">
        <v>0</v>
      </c>
      <c r="BF96" s="2">
        <v>0</v>
      </c>
      <c r="BG96" s="2">
        <v>0</v>
      </c>
      <c r="BH96" s="2">
        <v>0</v>
      </c>
      <c r="BI96" s="2">
        <v>0</v>
      </c>
      <c r="BJ96" s="2">
        <v>279</v>
      </c>
      <c r="BK96" s="2">
        <v>0</v>
      </c>
      <c r="BL96" s="2">
        <v>-132</v>
      </c>
    </row>
    <row r="97" spans="1:64" x14ac:dyDescent="0.25">
      <c r="A97" s="1" t="s">
        <v>92</v>
      </c>
      <c r="B97" t="s">
        <v>538</v>
      </c>
      <c r="C97" t="s">
        <v>972</v>
      </c>
      <c r="D97" s="2">
        <v>22</v>
      </c>
      <c r="E97" s="2">
        <v>750</v>
      </c>
      <c r="F97" s="2">
        <f t="shared" si="10"/>
        <v>772</v>
      </c>
      <c r="G97" s="2">
        <v>14</v>
      </c>
      <c r="H97" s="2">
        <v>41</v>
      </c>
      <c r="I97" s="2">
        <v>0</v>
      </c>
      <c r="J97" s="2">
        <f t="shared" si="11"/>
        <v>41</v>
      </c>
      <c r="K97" s="2">
        <v>-90</v>
      </c>
      <c r="L97" s="2">
        <v>0</v>
      </c>
      <c r="M97" s="2">
        <v>146</v>
      </c>
      <c r="N97" s="2">
        <f t="shared" si="12"/>
        <v>56</v>
      </c>
      <c r="O97" s="2">
        <v>629</v>
      </c>
      <c r="P97" s="2">
        <v>0</v>
      </c>
      <c r="Q97" s="2">
        <v>89</v>
      </c>
      <c r="R97" s="2">
        <v>232</v>
      </c>
      <c r="S97" s="2">
        <f t="shared" si="13"/>
        <v>321</v>
      </c>
      <c r="T97" s="2">
        <v>0</v>
      </c>
      <c r="U97" s="2">
        <v>0</v>
      </c>
      <c r="V97" s="2">
        <f t="shared" si="14"/>
        <v>0</v>
      </c>
      <c r="W97" s="2">
        <v>314</v>
      </c>
      <c r="X97" s="2">
        <v>0</v>
      </c>
      <c r="Y97">
        <v>0</v>
      </c>
      <c r="Z97" s="2">
        <v>0</v>
      </c>
      <c r="AA97" s="2">
        <v>188</v>
      </c>
      <c r="AB97" s="2">
        <f t="shared" si="15"/>
        <v>188</v>
      </c>
      <c r="AC97" s="2">
        <v>0</v>
      </c>
      <c r="AD97" s="2">
        <v>0</v>
      </c>
      <c r="AE97" s="2">
        <v>0</v>
      </c>
      <c r="AF97" s="2">
        <v>0</v>
      </c>
      <c r="AG97" s="2">
        <f t="shared" si="16"/>
        <v>2335</v>
      </c>
      <c r="AH97" s="2">
        <f t="shared" si="17"/>
        <v>2335</v>
      </c>
      <c r="AI97" s="2">
        <v>9222</v>
      </c>
      <c r="AJ97" s="2">
        <v>9222</v>
      </c>
      <c r="AK97" s="2">
        <v>2515</v>
      </c>
      <c r="AL97" s="2">
        <v>0</v>
      </c>
      <c r="AM97" s="2">
        <v>0</v>
      </c>
      <c r="AN97" s="2">
        <v>0</v>
      </c>
      <c r="AO97" s="2">
        <v>0</v>
      </c>
      <c r="AP97" s="2">
        <v>269</v>
      </c>
      <c r="AQ97" s="2">
        <v>0</v>
      </c>
      <c r="AR97" s="2">
        <v>0</v>
      </c>
      <c r="AS97" s="2">
        <v>0</v>
      </c>
      <c r="AT97" s="2">
        <v>0</v>
      </c>
      <c r="AU97" s="2">
        <v>-46</v>
      </c>
      <c r="AV97" s="2">
        <v>0</v>
      </c>
      <c r="AW97" s="2">
        <v>0</v>
      </c>
      <c r="AX97" s="2">
        <v>0</v>
      </c>
      <c r="AY97" s="2">
        <v>0</v>
      </c>
      <c r="AZ97" s="2">
        <v>0</v>
      </c>
      <c r="BA97" s="2">
        <f t="shared" si="18"/>
        <v>5073</v>
      </c>
      <c r="BB97" s="2">
        <f t="shared" si="19"/>
        <v>5073</v>
      </c>
      <c r="BC97" s="2">
        <v>25055</v>
      </c>
      <c r="BD97" s="2">
        <v>25055</v>
      </c>
      <c r="BE97" s="2">
        <v>0</v>
      </c>
      <c r="BF97" s="2">
        <v>0</v>
      </c>
      <c r="BG97" s="2">
        <v>0</v>
      </c>
      <c r="BH97" s="2">
        <v>0</v>
      </c>
      <c r="BI97" s="2">
        <v>0</v>
      </c>
      <c r="BJ97" s="2">
        <v>0</v>
      </c>
      <c r="BK97" s="2">
        <v>-43</v>
      </c>
      <c r="BL97" s="2">
        <v>-94</v>
      </c>
    </row>
    <row r="98" spans="1:64" x14ac:dyDescent="0.25">
      <c r="A98" s="1" t="s">
        <v>93</v>
      </c>
      <c r="B98" t="s">
        <v>539</v>
      </c>
      <c r="C98" t="s">
        <v>972</v>
      </c>
      <c r="D98" s="2">
        <v>-37</v>
      </c>
      <c r="E98" s="2">
        <v>1082</v>
      </c>
      <c r="F98" s="2">
        <f t="shared" si="10"/>
        <v>1045</v>
      </c>
      <c r="G98" s="2">
        <v>10</v>
      </c>
      <c r="H98" s="2">
        <v>0</v>
      </c>
      <c r="I98" s="2">
        <v>0</v>
      </c>
      <c r="J98" s="2">
        <f t="shared" si="11"/>
        <v>0</v>
      </c>
      <c r="K98" s="2">
        <v>-86</v>
      </c>
      <c r="L98" s="2">
        <v>0</v>
      </c>
      <c r="M98" s="2">
        <v>45</v>
      </c>
      <c r="N98" s="2">
        <f t="shared" si="12"/>
        <v>-41</v>
      </c>
      <c r="O98" s="2">
        <v>274</v>
      </c>
      <c r="P98" s="2">
        <v>0</v>
      </c>
      <c r="Q98" s="2">
        <v>27</v>
      </c>
      <c r="R98" s="2">
        <v>10</v>
      </c>
      <c r="S98" s="2">
        <f t="shared" si="13"/>
        <v>37</v>
      </c>
      <c r="T98" s="2">
        <v>0</v>
      </c>
      <c r="U98" s="2">
        <v>0</v>
      </c>
      <c r="V98" s="2">
        <f t="shared" si="14"/>
        <v>0</v>
      </c>
      <c r="W98" s="2">
        <v>78</v>
      </c>
      <c r="X98" s="2">
        <v>0</v>
      </c>
      <c r="Y98">
        <v>0</v>
      </c>
      <c r="Z98" s="2">
        <v>1</v>
      </c>
      <c r="AA98" s="2">
        <v>111</v>
      </c>
      <c r="AB98" s="2">
        <f t="shared" si="15"/>
        <v>112</v>
      </c>
      <c r="AC98" s="2">
        <v>0</v>
      </c>
      <c r="AD98" s="2">
        <v>0</v>
      </c>
      <c r="AE98" s="2">
        <v>0</v>
      </c>
      <c r="AF98" s="2">
        <v>0</v>
      </c>
      <c r="AG98" s="2">
        <f t="shared" si="16"/>
        <v>1515</v>
      </c>
      <c r="AH98" s="2">
        <f t="shared" si="17"/>
        <v>1515</v>
      </c>
      <c r="AI98" s="2">
        <v>9373</v>
      </c>
      <c r="AJ98" s="2">
        <v>9373</v>
      </c>
      <c r="AK98" s="2">
        <v>4210</v>
      </c>
      <c r="AL98" s="2">
        <v>0</v>
      </c>
      <c r="AM98" s="2">
        <v>0</v>
      </c>
      <c r="AN98" s="2">
        <v>0</v>
      </c>
      <c r="AO98" s="2">
        <v>0</v>
      </c>
      <c r="AP98" s="2">
        <v>323</v>
      </c>
      <c r="AQ98" s="2">
        <v>0</v>
      </c>
      <c r="AR98" s="2">
        <v>0</v>
      </c>
      <c r="AS98" s="2">
        <v>0</v>
      </c>
      <c r="AT98" s="2">
        <v>0</v>
      </c>
      <c r="AU98" s="2">
        <v>0</v>
      </c>
      <c r="AV98" s="2">
        <v>0</v>
      </c>
      <c r="AW98" s="2">
        <v>0</v>
      </c>
      <c r="AX98" s="2">
        <v>0</v>
      </c>
      <c r="AY98" s="2">
        <v>0</v>
      </c>
      <c r="AZ98" s="2">
        <v>0</v>
      </c>
      <c r="BA98" s="2">
        <f t="shared" si="18"/>
        <v>6048</v>
      </c>
      <c r="BB98" s="2">
        <f t="shared" si="19"/>
        <v>6048</v>
      </c>
      <c r="BC98" s="2">
        <v>29131</v>
      </c>
      <c r="BD98" s="2">
        <v>29131</v>
      </c>
      <c r="BE98" s="2">
        <v>0</v>
      </c>
      <c r="BF98" s="2">
        <v>0</v>
      </c>
      <c r="BG98" s="2">
        <v>0</v>
      </c>
      <c r="BH98" s="2">
        <v>0</v>
      </c>
      <c r="BI98" s="2">
        <v>0</v>
      </c>
      <c r="BJ98" s="2">
        <v>0</v>
      </c>
      <c r="BK98" s="2">
        <v>9</v>
      </c>
      <c r="BL98" s="2">
        <v>-52</v>
      </c>
    </row>
    <row r="99" spans="1:64" x14ac:dyDescent="0.25">
      <c r="A99" s="1" t="s">
        <v>94</v>
      </c>
      <c r="B99" t="s">
        <v>540</v>
      </c>
      <c r="C99" t="s">
        <v>972</v>
      </c>
      <c r="D99" s="2">
        <v>-107</v>
      </c>
      <c r="E99" s="2">
        <v>915</v>
      </c>
      <c r="F99" s="2">
        <f t="shared" si="10"/>
        <v>808</v>
      </c>
      <c r="G99" s="2">
        <v>24</v>
      </c>
      <c r="H99" s="2">
        <v>40</v>
      </c>
      <c r="I99" s="2">
        <v>0</v>
      </c>
      <c r="J99" s="2">
        <f t="shared" si="11"/>
        <v>40</v>
      </c>
      <c r="K99" s="2">
        <v>125</v>
      </c>
      <c r="L99" s="2">
        <v>0</v>
      </c>
      <c r="M99" s="2">
        <v>517</v>
      </c>
      <c r="N99" s="2">
        <f t="shared" si="12"/>
        <v>642</v>
      </c>
      <c r="O99" s="2">
        <v>605</v>
      </c>
      <c r="P99" s="2">
        <v>1</v>
      </c>
      <c r="Q99" s="2">
        <v>97</v>
      </c>
      <c r="R99" s="2">
        <v>92</v>
      </c>
      <c r="S99" s="2">
        <f t="shared" si="13"/>
        <v>190</v>
      </c>
      <c r="T99" s="2">
        <v>0</v>
      </c>
      <c r="U99" s="2">
        <v>0</v>
      </c>
      <c r="V99" s="2">
        <f t="shared" si="14"/>
        <v>0</v>
      </c>
      <c r="W99" s="2">
        <v>243</v>
      </c>
      <c r="X99" s="2">
        <v>0</v>
      </c>
      <c r="Y99">
        <v>0</v>
      </c>
      <c r="Z99" s="2">
        <v>-22</v>
      </c>
      <c r="AA99" s="2">
        <v>467</v>
      </c>
      <c r="AB99" s="2">
        <f t="shared" si="15"/>
        <v>445</v>
      </c>
      <c r="AC99" s="2">
        <v>1539</v>
      </c>
      <c r="AD99" s="2">
        <v>6</v>
      </c>
      <c r="AE99" s="2">
        <v>0</v>
      </c>
      <c r="AF99" s="2">
        <v>0</v>
      </c>
      <c r="AG99" s="2">
        <f t="shared" si="16"/>
        <v>4542</v>
      </c>
      <c r="AH99" s="2">
        <f t="shared" si="17"/>
        <v>4542</v>
      </c>
      <c r="AI99" s="2">
        <v>27812</v>
      </c>
      <c r="AJ99" s="2">
        <v>27812</v>
      </c>
      <c r="AK99" s="2">
        <v>13080</v>
      </c>
      <c r="AL99" s="2">
        <v>5</v>
      </c>
      <c r="AM99" s="2">
        <v>2360</v>
      </c>
      <c r="AN99" s="2">
        <v>0</v>
      </c>
      <c r="AO99" s="2">
        <v>7</v>
      </c>
      <c r="AP99" s="2">
        <v>340</v>
      </c>
      <c r="AQ99" s="2">
        <v>0</v>
      </c>
      <c r="AR99" s="2">
        <v>0</v>
      </c>
      <c r="AS99" s="2">
        <v>0</v>
      </c>
      <c r="AT99" s="2">
        <v>0</v>
      </c>
      <c r="AU99" s="2">
        <v>0</v>
      </c>
      <c r="AV99" s="2">
        <v>0</v>
      </c>
      <c r="AW99" s="2">
        <v>0</v>
      </c>
      <c r="AX99" s="2">
        <v>0</v>
      </c>
      <c r="AY99" s="2">
        <v>0</v>
      </c>
      <c r="AZ99" s="2">
        <v>0</v>
      </c>
      <c r="BA99" s="2">
        <f t="shared" si="18"/>
        <v>20334</v>
      </c>
      <c r="BB99" s="2">
        <f t="shared" si="19"/>
        <v>20334</v>
      </c>
      <c r="BC99" s="2">
        <v>94385</v>
      </c>
      <c r="BD99" s="2">
        <v>94385</v>
      </c>
      <c r="BE99" s="2">
        <v>0</v>
      </c>
      <c r="BF99" s="2">
        <v>0</v>
      </c>
      <c r="BG99" s="2">
        <v>0</v>
      </c>
      <c r="BH99" s="2">
        <v>0</v>
      </c>
      <c r="BI99" s="2">
        <v>1</v>
      </c>
      <c r="BJ99" s="2">
        <v>110</v>
      </c>
      <c r="BK99" s="2">
        <v>-72</v>
      </c>
      <c r="BL99" s="2">
        <v>-273</v>
      </c>
    </row>
    <row r="100" spans="1:64" x14ac:dyDescent="0.25">
      <c r="A100" s="1" t="s">
        <v>95</v>
      </c>
      <c r="B100" t="s">
        <v>541</v>
      </c>
      <c r="C100" t="s">
        <v>972</v>
      </c>
      <c r="D100" s="2">
        <v>9.4924999999999997</v>
      </c>
      <c r="E100" s="2">
        <v>639.65975000000003</v>
      </c>
      <c r="F100" s="2">
        <f t="shared" si="10"/>
        <v>649.15224999999998</v>
      </c>
      <c r="G100" s="2">
        <v>17.84</v>
      </c>
      <c r="H100" s="2">
        <v>56.717500000000001</v>
      </c>
      <c r="I100" s="2">
        <v>0</v>
      </c>
      <c r="J100" s="2">
        <f t="shared" si="11"/>
        <v>56.717500000000001</v>
      </c>
      <c r="K100" s="2">
        <v>-143.495</v>
      </c>
      <c r="L100" s="2">
        <v>0</v>
      </c>
      <c r="M100" s="2">
        <v>24.355</v>
      </c>
      <c r="N100" s="2">
        <f t="shared" si="12"/>
        <v>-119.14</v>
      </c>
      <c r="O100" s="2">
        <v>659.29399999999998</v>
      </c>
      <c r="P100" s="2">
        <v>0</v>
      </c>
      <c r="Q100" s="2">
        <v>27.22</v>
      </c>
      <c r="R100" s="2">
        <v>251.13</v>
      </c>
      <c r="S100" s="2">
        <f t="shared" si="13"/>
        <v>278.35000000000002</v>
      </c>
      <c r="T100" s="2">
        <v>0</v>
      </c>
      <c r="U100" s="2">
        <v>0</v>
      </c>
      <c r="V100" s="2">
        <f t="shared" si="14"/>
        <v>0</v>
      </c>
      <c r="W100" s="2">
        <v>426.90899999999999</v>
      </c>
      <c r="X100" s="2">
        <v>0</v>
      </c>
      <c r="Y100">
        <v>0</v>
      </c>
      <c r="Z100" s="2">
        <v>44.6875</v>
      </c>
      <c r="AA100" s="2">
        <v>298.5095</v>
      </c>
      <c r="AB100" s="2">
        <f t="shared" si="15"/>
        <v>343.197</v>
      </c>
      <c r="AC100" s="2">
        <v>23.392499999999998</v>
      </c>
      <c r="AD100" s="2">
        <v>0</v>
      </c>
      <c r="AE100" s="2">
        <v>0</v>
      </c>
      <c r="AF100" s="2">
        <v>0</v>
      </c>
      <c r="AG100" s="2">
        <f t="shared" si="16"/>
        <v>2335.7122499999996</v>
      </c>
      <c r="AH100" s="2">
        <f t="shared" si="17"/>
        <v>2335.7122499999996</v>
      </c>
      <c r="AI100" s="2">
        <v>9324</v>
      </c>
      <c r="AJ100" s="2">
        <v>9324</v>
      </c>
      <c r="AK100" s="2">
        <v>2357.37</v>
      </c>
      <c r="AL100" s="2">
        <v>11.25</v>
      </c>
      <c r="AM100" s="2">
        <v>1612.9935</v>
      </c>
      <c r="AN100" s="2">
        <v>0</v>
      </c>
      <c r="AO100" s="2">
        <v>0</v>
      </c>
      <c r="AP100" s="2">
        <v>622.08000000000004</v>
      </c>
      <c r="AQ100" s="2">
        <v>0</v>
      </c>
      <c r="AR100" s="2">
        <v>0</v>
      </c>
      <c r="AS100" s="2">
        <v>0</v>
      </c>
      <c r="AT100" s="2">
        <v>0</v>
      </c>
      <c r="AU100" s="2">
        <v>0</v>
      </c>
      <c r="AV100" s="2">
        <v>0</v>
      </c>
      <c r="AW100" s="2">
        <v>0</v>
      </c>
      <c r="AX100" s="2">
        <v>0</v>
      </c>
      <c r="AY100" s="2">
        <v>0</v>
      </c>
      <c r="AZ100" s="2">
        <v>0</v>
      </c>
      <c r="BA100" s="2">
        <f t="shared" si="18"/>
        <v>6939.4057499999999</v>
      </c>
      <c r="BB100" s="2">
        <f t="shared" si="19"/>
        <v>6939.4057499999999</v>
      </c>
      <c r="BC100" s="2">
        <v>27739</v>
      </c>
      <c r="BD100" s="2">
        <v>27739</v>
      </c>
      <c r="BE100" s="2">
        <v>0</v>
      </c>
      <c r="BF100" s="2">
        <v>0</v>
      </c>
      <c r="BG100" s="2">
        <v>0</v>
      </c>
      <c r="BH100" s="2">
        <v>0</v>
      </c>
      <c r="BI100" s="2">
        <v>0</v>
      </c>
      <c r="BJ100" s="2">
        <v>0</v>
      </c>
      <c r="BK100" s="2">
        <v>-12.46</v>
      </c>
      <c r="BL100" s="2">
        <v>-50</v>
      </c>
    </row>
    <row r="101" spans="1:64" x14ac:dyDescent="0.25">
      <c r="A101" s="1" t="s">
        <v>96</v>
      </c>
      <c r="B101" t="s">
        <v>542</v>
      </c>
      <c r="C101" t="s">
        <v>971</v>
      </c>
      <c r="D101" s="2">
        <v>317</v>
      </c>
      <c r="E101" s="2">
        <v>701</v>
      </c>
      <c r="F101" s="2">
        <f t="shared" si="10"/>
        <v>1018</v>
      </c>
      <c r="G101" s="2">
        <v>37</v>
      </c>
      <c r="H101" s="2">
        <v>1</v>
      </c>
      <c r="I101" s="2">
        <v>6458</v>
      </c>
      <c r="J101" s="2">
        <f t="shared" si="11"/>
        <v>6459</v>
      </c>
      <c r="K101" s="2">
        <v>5064</v>
      </c>
      <c r="L101" s="2">
        <v>0</v>
      </c>
      <c r="M101" s="2">
        <v>616</v>
      </c>
      <c r="N101" s="2">
        <f t="shared" si="12"/>
        <v>5680</v>
      </c>
      <c r="O101" s="2">
        <v>4399</v>
      </c>
      <c r="P101" s="2">
        <v>777</v>
      </c>
      <c r="Q101" s="2">
        <v>57</v>
      </c>
      <c r="R101" s="2">
        <v>103</v>
      </c>
      <c r="S101" s="2">
        <f t="shared" si="13"/>
        <v>937</v>
      </c>
      <c r="T101" s="2">
        <v>505</v>
      </c>
      <c r="U101" s="2">
        <v>4183</v>
      </c>
      <c r="V101" s="2">
        <f t="shared" si="14"/>
        <v>4688</v>
      </c>
      <c r="W101" s="2">
        <v>1100</v>
      </c>
      <c r="X101" s="2">
        <v>48133</v>
      </c>
      <c r="Y101">
        <v>13725.93216741787</v>
      </c>
      <c r="Z101" s="2">
        <v>47847</v>
      </c>
      <c r="AA101" s="2">
        <v>0</v>
      </c>
      <c r="AB101" s="2">
        <f t="shared" si="15"/>
        <v>47847</v>
      </c>
      <c r="AC101" s="2">
        <v>3221</v>
      </c>
      <c r="AD101" s="2">
        <v>107</v>
      </c>
      <c r="AE101" s="2">
        <v>0</v>
      </c>
      <c r="AF101" s="2">
        <v>0</v>
      </c>
      <c r="AG101" s="2">
        <f t="shared" si="16"/>
        <v>123626</v>
      </c>
      <c r="AH101" s="2">
        <f t="shared" si="17"/>
        <v>137351.93216741786</v>
      </c>
      <c r="AI101" s="2">
        <v>422446</v>
      </c>
      <c r="AJ101" s="2">
        <v>510002</v>
      </c>
      <c r="AK101" s="2">
        <v>0</v>
      </c>
      <c r="AL101" s="2">
        <v>0</v>
      </c>
      <c r="AM101" s="2">
        <v>0</v>
      </c>
      <c r="AN101" s="2">
        <v>0</v>
      </c>
      <c r="AO101" s="2">
        <v>0</v>
      </c>
      <c r="AP101" s="2">
        <v>0</v>
      </c>
      <c r="AQ101" s="2">
        <v>0</v>
      </c>
      <c r="AR101" s="2">
        <v>0</v>
      </c>
      <c r="AS101" s="2">
        <v>0</v>
      </c>
      <c r="AT101" s="2">
        <v>0</v>
      </c>
      <c r="AU101" s="2">
        <v>0</v>
      </c>
      <c r="AV101" s="2">
        <v>0</v>
      </c>
      <c r="AW101" s="2">
        <v>0</v>
      </c>
      <c r="AX101" s="2">
        <v>0</v>
      </c>
      <c r="AY101" s="2">
        <v>0</v>
      </c>
      <c r="AZ101" s="2">
        <v>0</v>
      </c>
      <c r="BA101" s="2">
        <f t="shared" si="18"/>
        <v>123626</v>
      </c>
      <c r="BB101" s="2">
        <f t="shared" si="19"/>
        <v>137351.93216741786</v>
      </c>
      <c r="BC101" s="2">
        <v>422446</v>
      </c>
      <c r="BD101" s="2">
        <v>510002</v>
      </c>
      <c r="BE101" s="2">
        <v>0</v>
      </c>
      <c r="BF101" s="2">
        <v>0</v>
      </c>
      <c r="BG101" s="2">
        <v>0</v>
      </c>
      <c r="BH101" s="2">
        <v>0</v>
      </c>
      <c r="BI101" s="2">
        <v>3920</v>
      </c>
      <c r="BJ101" s="2">
        <v>15678</v>
      </c>
      <c r="BK101" s="2">
        <v>-581</v>
      </c>
      <c r="BL101" s="2">
        <v>-2773</v>
      </c>
    </row>
    <row r="102" spans="1:64" x14ac:dyDescent="0.25">
      <c r="A102" s="1" t="s">
        <v>97</v>
      </c>
      <c r="B102" t="s">
        <v>543</v>
      </c>
      <c r="C102" t="s">
        <v>972</v>
      </c>
      <c r="D102" s="2">
        <v>-196</v>
      </c>
      <c r="E102" s="2">
        <v>1422</v>
      </c>
      <c r="F102" s="2">
        <f t="shared" si="10"/>
        <v>1226</v>
      </c>
      <c r="G102" s="2">
        <v>0</v>
      </c>
      <c r="H102" s="2">
        <v>-74</v>
      </c>
      <c r="I102" s="2">
        <v>0</v>
      </c>
      <c r="J102" s="2">
        <f t="shared" si="11"/>
        <v>-74</v>
      </c>
      <c r="K102" s="2">
        <v>-151</v>
      </c>
      <c r="L102" s="2">
        <v>0</v>
      </c>
      <c r="M102" s="2">
        <v>149</v>
      </c>
      <c r="N102" s="2">
        <f t="shared" si="12"/>
        <v>-2</v>
      </c>
      <c r="O102" s="2">
        <v>1255</v>
      </c>
      <c r="P102" s="2">
        <v>0</v>
      </c>
      <c r="Q102" s="2">
        <v>56</v>
      </c>
      <c r="R102" s="2">
        <v>200</v>
      </c>
      <c r="S102" s="2">
        <f t="shared" si="13"/>
        <v>256</v>
      </c>
      <c r="T102" s="2">
        <v>0</v>
      </c>
      <c r="U102" s="2">
        <v>0</v>
      </c>
      <c r="V102" s="2">
        <f t="shared" si="14"/>
        <v>0</v>
      </c>
      <c r="W102" s="2">
        <v>735</v>
      </c>
      <c r="X102" s="2">
        <v>0</v>
      </c>
      <c r="Y102">
        <v>0</v>
      </c>
      <c r="Z102" s="2">
        <v>0</v>
      </c>
      <c r="AA102" s="2">
        <v>140</v>
      </c>
      <c r="AB102" s="2">
        <f t="shared" si="15"/>
        <v>140</v>
      </c>
      <c r="AC102" s="2">
        <v>441</v>
      </c>
      <c r="AD102" s="2">
        <v>0</v>
      </c>
      <c r="AE102" s="2">
        <v>0</v>
      </c>
      <c r="AF102" s="2">
        <v>0</v>
      </c>
      <c r="AG102" s="2">
        <f t="shared" si="16"/>
        <v>3977</v>
      </c>
      <c r="AH102" s="2">
        <f t="shared" si="17"/>
        <v>3977</v>
      </c>
      <c r="AI102" s="2">
        <v>8443</v>
      </c>
      <c r="AJ102" s="2">
        <v>8443</v>
      </c>
      <c r="AK102" s="2">
        <v>4976</v>
      </c>
      <c r="AL102" s="2">
        <v>0</v>
      </c>
      <c r="AM102" s="2">
        <v>2825</v>
      </c>
      <c r="AN102" s="2">
        <v>0</v>
      </c>
      <c r="AO102" s="2">
        <v>0</v>
      </c>
      <c r="AP102" s="2">
        <v>46</v>
      </c>
      <c r="AQ102" s="2">
        <v>0</v>
      </c>
      <c r="AR102" s="2">
        <v>0</v>
      </c>
      <c r="AS102" s="2">
        <v>0</v>
      </c>
      <c r="AT102" s="2">
        <v>0</v>
      </c>
      <c r="AU102" s="2">
        <v>-675</v>
      </c>
      <c r="AV102" s="2">
        <v>0</v>
      </c>
      <c r="AW102" s="2">
        <v>0</v>
      </c>
      <c r="AX102" s="2">
        <v>0</v>
      </c>
      <c r="AY102" s="2">
        <v>0</v>
      </c>
      <c r="AZ102" s="2">
        <v>0</v>
      </c>
      <c r="BA102" s="2">
        <f t="shared" si="18"/>
        <v>11149</v>
      </c>
      <c r="BB102" s="2">
        <f t="shared" si="19"/>
        <v>11149</v>
      </c>
      <c r="BC102" s="2">
        <v>45945</v>
      </c>
      <c r="BD102" s="2">
        <v>45945</v>
      </c>
      <c r="BE102" s="2">
        <v>0</v>
      </c>
      <c r="BF102" s="2">
        <v>0</v>
      </c>
      <c r="BG102" s="2">
        <v>0</v>
      </c>
      <c r="BH102" s="2">
        <v>0</v>
      </c>
      <c r="BI102" s="2">
        <v>96</v>
      </c>
      <c r="BJ102" s="2">
        <v>383</v>
      </c>
      <c r="BK102" s="2">
        <v>12</v>
      </c>
      <c r="BL102" s="2">
        <v>60</v>
      </c>
    </row>
    <row r="103" spans="1:64" x14ac:dyDescent="0.25">
      <c r="A103" s="1" t="s">
        <v>98</v>
      </c>
      <c r="B103" t="s">
        <v>544</v>
      </c>
      <c r="C103" t="s">
        <v>972</v>
      </c>
      <c r="D103" s="2">
        <v>161</v>
      </c>
      <c r="E103" s="2">
        <v>845</v>
      </c>
      <c r="F103" s="2">
        <f t="shared" si="10"/>
        <v>1006</v>
      </c>
      <c r="G103" s="2">
        <v>9</v>
      </c>
      <c r="H103" s="2">
        <v>14</v>
      </c>
      <c r="I103" s="2">
        <v>0</v>
      </c>
      <c r="J103" s="2">
        <f t="shared" si="11"/>
        <v>14</v>
      </c>
      <c r="K103" s="2">
        <v>-162</v>
      </c>
      <c r="L103" s="2">
        <v>0</v>
      </c>
      <c r="M103" s="2">
        <v>298</v>
      </c>
      <c r="N103" s="2">
        <f t="shared" si="12"/>
        <v>136</v>
      </c>
      <c r="O103" s="2">
        <v>1050</v>
      </c>
      <c r="P103" s="2">
        <v>0</v>
      </c>
      <c r="Q103" s="2">
        <v>196</v>
      </c>
      <c r="R103" s="2">
        <v>68</v>
      </c>
      <c r="S103" s="2">
        <f t="shared" si="13"/>
        <v>264</v>
      </c>
      <c r="T103" s="2">
        <v>0</v>
      </c>
      <c r="U103" s="2">
        <v>0</v>
      </c>
      <c r="V103" s="2">
        <f t="shared" si="14"/>
        <v>0</v>
      </c>
      <c r="W103" s="2">
        <v>-5</v>
      </c>
      <c r="X103" s="2">
        <v>0</v>
      </c>
      <c r="Y103">
        <v>0</v>
      </c>
      <c r="Z103" s="2">
        <v>0</v>
      </c>
      <c r="AA103" s="2">
        <v>6</v>
      </c>
      <c r="AB103" s="2">
        <f t="shared" si="15"/>
        <v>6</v>
      </c>
      <c r="AC103" s="2">
        <v>357</v>
      </c>
      <c r="AD103" s="2">
        <v>0</v>
      </c>
      <c r="AE103" s="2">
        <v>0</v>
      </c>
      <c r="AF103" s="2">
        <v>0</v>
      </c>
      <c r="AG103" s="2">
        <f t="shared" si="16"/>
        <v>2837</v>
      </c>
      <c r="AH103" s="2">
        <f t="shared" si="17"/>
        <v>2837</v>
      </c>
      <c r="AI103" s="2">
        <v>4245</v>
      </c>
      <c r="AJ103" s="2">
        <v>4245</v>
      </c>
      <c r="AK103" s="2">
        <v>4749</v>
      </c>
      <c r="AL103" s="2">
        <v>0</v>
      </c>
      <c r="AM103" s="2">
        <v>0</v>
      </c>
      <c r="AN103" s="2">
        <v>0</v>
      </c>
      <c r="AO103" s="2">
        <v>0</v>
      </c>
      <c r="AP103" s="2">
        <v>449</v>
      </c>
      <c r="AQ103" s="2">
        <v>0</v>
      </c>
      <c r="AR103" s="2">
        <v>0</v>
      </c>
      <c r="AS103" s="2">
        <v>0</v>
      </c>
      <c r="AT103" s="2">
        <v>0</v>
      </c>
      <c r="AU103" s="2">
        <v>-171</v>
      </c>
      <c r="AV103" s="2">
        <v>0</v>
      </c>
      <c r="AW103" s="2">
        <v>0</v>
      </c>
      <c r="AX103" s="2">
        <v>0</v>
      </c>
      <c r="AY103" s="2">
        <v>0</v>
      </c>
      <c r="AZ103" s="2">
        <v>0</v>
      </c>
      <c r="BA103" s="2">
        <f t="shared" si="18"/>
        <v>7864</v>
      </c>
      <c r="BB103" s="2">
        <f t="shared" si="19"/>
        <v>7864</v>
      </c>
      <c r="BC103" s="2">
        <v>9735</v>
      </c>
      <c r="BD103" s="2">
        <v>9735</v>
      </c>
      <c r="BE103" s="2">
        <v>0</v>
      </c>
      <c r="BF103" s="2">
        <v>0</v>
      </c>
      <c r="BG103" s="2">
        <v>0</v>
      </c>
      <c r="BH103" s="2">
        <v>0</v>
      </c>
      <c r="BI103" s="2">
        <v>0</v>
      </c>
      <c r="BJ103" s="2">
        <v>0</v>
      </c>
      <c r="BK103" s="2">
        <v>-58</v>
      </c>
      <c r="BL103" s="2">
        <v>-58</v>
      </c>
    </row>
    <row r="104" spans="1:64" x14ac:dyDescent="0.25">
      <c r="A104" s="1" t="s">
        <v>99</v>
      </c>
      <c r="B104" t="s">
        <v>545</v>
      </c>
      <c r="C104" t="s">
        <v>972</v>
      </c>
      <c r="D104" s="2">
        <v>29</v>
      </c>
      <c r="E104" s="2">
        <v>890</v>
      </c>
      <c r="F104" s="2">
        <f t="shared" si="10"/>
        <v>919</v>
      </c>
      <c r="G104" s="2">
        <v>24</v>
      </c>
      <c r="H104" s="2">
        <v>131</v>
      </c>
      <c r="I104" s="2">
        <v>0</v>
      </c>
      <c r="J104" s="2">
        <f t="shared" si="11"/>
        <v>131</v>
      </c>
      <c r="K104" s="2">
        <v>-4</v>
      </c>
      <c r="L104" s="2">
        <v>0</v>
      </c>
      <c r="M104" s="2">
        <v>129</v>
      </c>
      <c r="N104" s="2">
        <f t="shared" si="12"/>
        <v>125</v>
      </c>
      <c r="O104" s="2">
        <v>275</v>
      </c>
      <c r="P104" s="2">
        <v>0</v>
      </c>
      <c r="Q104" s="2">
        <v>-305</v>
      </c>
      <c r="R104" s="2">
        <v>423</v>
      </c>
      <c r="S104" s="2">
        <f t="shared" si="13"/>
        <v>118</v>
      </c>
      <c r="T104" s="2">
        <v>0</v>
      </c>
      <c r="U104" s="2">
        <v>0</v>
      </c>
      <c r="V104" s="2">
        <f t="shared" si="14"/>
        <v>0</v>
      </c>
      <c r="W104" s="2">
        <v>64</v>
      </c>
      <c r="X104" s="2">
        <v>0</v>
      </c>
      <c r="Y104">
        <v>0</v>
      </c>
      <c r="Z104" s="2">
        <v>0</v>
      </c>
      <c r="AA104" s="2">
        <v>-224</v>
      </c>
      <c r="AB104" s="2">
        <f t="shared" si="15"/>
        <v>-224</v>
      </c>
      <c r="AC104" s="2">
        <v>254</v>
      </c>
      <c r="AD104" s="2">
        <v>0</v>
      </c>
      <c r="AE104" s="2">
        <v>0</v>
      </c>
      <c r="AF104" s="2">
        <v>0</v>
      </c>
      <c r="AG104" s="2">
        <f t="shared" si="16"/>
        <v>1686</v>
      </c>
      <c r="AH104" s="2">
        <f t="shared" si="17"/>
        <v>1686</v>
      </c>
      <c r="AI104" s="2">
        <v>4456</v>
      </c>
      <c r="AJ104" s="2">
        <v>4456</v>
      </c>
      <c r="AK104" s="2">
        <v>4181</v>
      </c>
      <c r="AL104" s="2">
        <v>0</v>
      </c>
      <c r="AM104" s="2">
        <v>0</v>
      </c>
      <c r="AN104" s="2">
        <v>0</v>
      </c>
      <c r="AO104" s="2">
        <v>0</v>
      </c>
      <c r="AP104" s="2">
        <v>502</v>
      </c>
      <c r="AQ104" s="2">
        <v>0</v>
      </c>
      <c r="AR104" s="2">
        <v>0</v>
      </c>
      <c r="AS104" s="2">
        <v>0</v>
      </c>
      <c r="AT104" s="2">
        <v>0</v>
      </c>
      <c r="AU104" s="2">
        <v>0</v>
      </c>
      <c r="AV104" s="2">
        <v>0</v>
      </c>
      <c r="AW104" s="2">
        <v>0</v>
      </c>
      <c r="AX104" s="2">
        <v>0</v>
      </c>
      <c r="AY104" s="2">
        <v>0</v>
      </c>
      <c r="AZ104" s="2">
        <v>0</v>
      </c>
      <c r="BA104" s="2">
        <f t="shared" si="18"/>
        <v>6369</v>
      </c>
      <c r="BB104" s="2">
        <f t="shared" si="19"/>
        <v>6369</v>
      </c>
      <c r="BC104" s="2">
        <v>5219</v>
      </c>
      <c r="BD104" s="2">
        <v>5219</v>
      </c>
      <c r="BE104" s="2">
        <v>0</v>
      </c>
      <c r="BF104" s="2">
        <v>0</v>
      </c>
      <c r="BG104" s="2">
        <v>0</v>
      </c>
      <c r="BH104" s="2">
        <v>0</v>
      </c>
      <c r="BI104" s="2">
        <v>0</v>
      </c>
      <c r="BJ104" s="2">
        <v>0</v>
      </c>
      <c r="BK104" s="2">
        <v>-42</v>
      </c>
      <c r="BL104" s="2">
        <v>-36</v>
      </c>
    </row>
    <row r="105" spans="1:64" x14ac:dyDescent="0.25">
      <c r="A105" s="1" t="s">
        <v>100</v>
      </c>
      <c r="B105" t="s">
        <v>546</v>
      </c>
      <c r="C105" t="s">
        <v>972</v>
      </c>
      <c r="D105" s="2">
        <v>-238</v>
      </c>
      <c r="E105" s="2">
        <v>1604</v>
      </c>
      <c r="F105" s="2">
        <f t="shared" si="10"/>
        <v>1366</v>
      </c>
      <c r="G105" s="2">
        <v>0</v>
      </c>
      <c r="H105" s="2">
        <v>-108</v>
      </c>
      <c r="I105" s="2">
        <v>2</v>
      </c>
      <c r="J105" s="2">
        <f t="shared" si="11"/>
        <v>-106</v>
      </c>
      <c r="K105" s="2">
        <v>-300</v>
      </c>
      <c r="L105" s="2">
        <v>19</v>
      </c>
      <c r="M105" s="2">
        <v>19</v>
      </c>
      <c r="N105" s="2">
        <f t="shared" si="12"/>
        <v>-262</v>
      </c>
      <c r="O105" s="2">
        <v>778</v>
      </c>
      <c r="P105" s="2">
        <v>0</v>
      </c>
      <c r="Q105" s="2">
        <v>25</v>
      </c>
      <c r="R105" s="2">
        <v>48</v>
      </c>
      <c r="S105" s="2">
        <f t="shared" si="13"/>
        <v>73</v>
      </c>
      <c r="T105" s="2">
        <v>0</v>
      </c>
      <c r="U105" s="2">
        <v>0</v>
      </c>
      <c r="V105" s="2">
        <f t="shared" si="14"/>
        <v>0</v>
      </c>
      <c r="W105" s="2">
        <v>340</v>
      </c>
      <c r="X105" s="2">
        <v>0</v>
      </c>
      <c r="Y105">
        <v>0</v>
      </c>
      <c r="Z105" s="2">
        <v>0</v>
      </c>
      <c r="AA105" s="2">
        <v>581</v>
      </c>
      <c r="AB105" s="2">
        <f t="shared" si="15"/>
        <v>581</v>
      </c>
      <c r="AC105" s="2">
        <v>0</v>
      </c>
      <c r="AD105" s="2">
        <v>0</v>
      </c>
      <c r="AE105" s="2">
        <v>0</v>
      </c>
      <c r="AF105" s="2">
        <v>0</v>
      </c>
      <c r="AG105" s="2">
        <f t="shared" si="16"/>
        <v>2770</v>
      </c>
      <c r="AH105" s="2">
        <f t="shared" si="17"/>
        <v>2770</v>
      </c>
      <c r="AI105" s="2">
        <v>16155</v>
      </c>
      <c r="AJ105" s="2">
        <v>16155</v>
      </c>
      <c r="AK105" s="2">
        <v>10537</v>
      </c>
      <c r="AL105" s="2">
        <v>0</v>
      </c>
      <c r="AM105" s="2">
        <v>0</v>
      </c>
      <c r="AN105" s="2">
        <v>0</v>
      </c>
      <c r="AO105" s="2">
        <v>0</v>
      </c>
      <c r="AP105" s="2">
        <v>61</v>
      </c>
      <c r="AQ105" s="2">
        <v>0</v>
      </c>
      <c r="AR105" s="2">
        <v>0</v>
      </c>
      <c r="AS105" s="2">
        <v>0</v>
      </c>
      <c r="AT105" s="2">
        <v>0</v>
      </c>
      <c r="AU105" s="2">
        <v>0</v>
      </c>
      <c r="AV105" s="2">
        <v>0</v>
      </c>
      <c r="AW105" s="2">
        <v>0</v>
      </c>
      <c r="AX105" s="2">
        <v>0</v>
      </c>
      <c r="AY105" s="2">
        <v>0</v>
      </c>
      <c r="AZ105" s="2">
        <v>0</v>
      </c>
      <c r="BA105" s="2">
        <f t="shared" si="18"/>
        <v>13368</v>
      </c>
      <c r="BB105" s="2">
        <f t="shared" si="19"/>
        <v>13368</v>
      </c>
      <c r="BC105" s="2">
        <v>61581</v>
      </c>
      <c r="BD105" s="2">
        <v>61581</v>
      </c>
      <c r="BE105" s="2">
        <v>0</v>
      </c>
      <c r="BF105" s="2">
        <v>0</v>
      </c>
      <c r="BG105" s="2">
        <v>0</v>
      </c>
      <c r="BH105" s="2">
        <v>0</v>
      </c>
      <c r="BI105" s="2">
        <v>101</v>
      </c>
      <c r="BJ105" s="2">
        <v>267</v>
      </c>
      <c r="BK105" s="2">
        <v>-364</v>
      </c>
      <c r="BL105" s="2">
        <v>-1367</v>
      </c>
    </row>
    <row r="106" spans="1:64" x14ac:dyDescent="0.25">
      <c r="A106" s="1" t="s">
        <v>101</v>
      </c>
      <c r="B106" t="s">
        <v>547</v>
      </c>
      <c r="C106" t="s">
        <v>972</v>
      </c>
      <c r="D106" s="2">
        <v>143</v>
      </c>
      <c r="E106" s="2">
        <v>-1440</v>
      </c>
      <c r="F106" s="2">
        <f t="shared" si="10"/>
        <v>-1297</v>
      </c>
      <c r="G106" s="2">
        <v>22</v>
      </c>
      <c r="H106" s="2">
        <v>125</v>
      </c>
      <c r="I106" s="2">
        <v>0</v>
      </c>
      <c r="J106" s="2">
        <f t="shared" si="11"/>
        <v>125</v>
      </c>
      <c r="K106" s="2">
        <v>-56</v>
      </c>
      <c r="L106" s="2">
        <v>0</v>
      </c>
      <c r="M106" s="2">
        <v>705</v>
      </c>
      <c r="N106" s="2">
        <f t="shared" si="12"/>
        <v>649</v>
      </c>
      <c r="O106" s="2">
        <v>875</v>
      </c>
      <c r="P106" s="2">
        <v>0</v>
      </c>
      <c r="Q106" s="2">
        <v>260</v>
      </c>
      <c r="R106" s="2">
        <v>811</v>
      </c>
      <c r="S106" s="2">
        <f t="shared" si="13"/>
        <v>1071</v>
      </c>
      <c r="T106" s="2">
        <v>0</v>
      </c>
      <c r="U106" s="2">
        <v>0</v>
      </c>
      <c r="V106" s="2">
        <f t="shared" si="14"/>
        <v>0</v>
      </c>
      <c r="W106" s="2">
        <v>415</v>
      </c>
      <c r="X106" s="2">
        <v>0</v>
      </c>
      <c r="Y106">
        <v>0</v>
      </c>
      <c r="Z106" s="2">
        <v>0</v>
      </c>
      <c r="AA106" s="2">
        <v>457</v>
      </c>
      <c r="AB106" s="2">
        <f t="shared" si="15"/>
        <v>457</v>
      </c>
      <c r="AC106" s="2">
        <v>29</v>
      </c>
      <c r="AD106" s="2">
        <v>0</v>
      </c>
      <c r="AE106" s="2">
        <v>0</v>
      </c>
      <c r="AF106" s="2">
        <v>0</v>
      </c>
      <c r="AG106" s="2">
        <f t="shared" si="16"/>
        <v>2346</v>
      </c>
      <c r="AH106" s="2">
        <f t="shared" si="17"/>
        <v>2346</v>
      </c>
      <c r="AI106" s="2">
        <v>14269</v>
      </c>
      <c r="AJ106" s="2">
        <v>14269</v>
      </c>
      <c r="AK106" s="2">
        <v>3255</v>
      </c>
      <c r="AL106" s="2">
        <v>0</v>
      </c>
      <c r="AM106" s="2">
        <v>2906</v>
      </c>
      <c r="AN106" s="2">
        <v>0</v>
      </c>
      <c r="AO106" s="2">
        <v>1</v>
      </c>
      <c r="AP106" s="2">
        <v>1437</v>
      </c>
      <c r="AQ106" s="2">
        <v>0</v>
      </c>
      <c r="AR106" s="2">
        <v>0</v>
      </c>
      <c r="AS106" s="2">
        <v>0</v>
      </c>
      <c r="AT106" s="2">
        <v>53</v>
      </c>
      <c r="AU106" s="2">
        <v>0</v>
      </c>
      <c r="AV106" s="2">
        <v>0</v>
      </c>
      <c r="AW106" s="2">
        <v>0</v>
      </c>
      <c r="AX106" s="2">
        <v>0</v>
      </c>
      <c r="AY106" s="2">
        <v>0</v>
      </c>
      <c r="AZ106" s="2">
        <v>0</v>
      </c>
      <c r="BA106" s="2">
        <f t="shared" si="18"/>
        <v>9998</v>
      </c>
      <c r="BB106" s="2">
        <f t="shared" si="19"/>
        <v>9998</v>
      </c>
      <c r="BC106" s="2">
        <v>42268</v>
      </c>
      <c r="BD106" s="2">
        <v>42268</v>
      </c>
      <c r="BE106" s="2">
        <v>0</v>
      </c>
      <c r="BF106" s="2">
        <v>0</v>
      </c>
      <c r="BG106" s="2">
        <v>0</v>
      </c>
      <c r="BH106" s="2">
        <v>0</v>
      </c>
      <c r="BI106" s="2">
        <v>0</v>
      </c>
      <c r="BJ106" s="2">
        <v>0</v>
      </c>
      <c r="BK106" s="2">
        <v>-108</v>
      </c>
      <c r="BL106" s="2">
        <v>-180</v>
      </c>
    </row>
    <row r="107" spans="1:64" x14ac:dyDescent="0.25">
      <c r="A107" s="1" t="s">
        <v>102</v>
      </c>
      <c r="B107" t="s">
        <v>548</v>
      </c>
      <c r="C107" t="s">
        <v>972</v>
      </c>
      <c r="D107" s="2">
        <v>9</v>
      </c>
      <c r="E107" s="2">
        <v>996</v>
      </c>
      <c r="F107" s="2">
        <f t="shared" si="10"/>
        <v>1005</v>
      </c>
      <c r="G107" s="2">
        <v>4</v>
      </c>
      <c r="H107" s="2">
        <v>20</v>
      </c>
      <c r="I107" s="2">
        <v>0</v>
      </c>
      <c r="J107" s="2">
        <f t="shared" si="11"/>
        <v>20</v>
      </c>
      <c r="K107" s="2">
        <v>130</v>
      </c>
      <c r="L107" s="2">
        <v>0</v>
      </c>
      <c r="M107" s="2">
        <v>228</v>
      </c>
      <c r="N107" s="2">
        <f t="shared" si="12"/>
        <v>358</v>
      </c>
      <c r="O107" s="2">
        <v>712</v>
      </c>
      <c r="P107" s="2">
        <v>0</v>
      </c>
      <c r="Q107" s="2">
        <v>132</v>
      </c>
      <c r="R107" s="2">
        <v>98</v>
      </c>
      <c r="S107" s="2">
        <f t="shared" si="13"/>
        <v>230</v>
      </c>
      <c r="T107" s="2">
        <v>0</v>
      </c>
      <c r="U107" s="2">
        <v>0</v>
      </c>
      <c r="V107" s="2">
        <f t="shared" si="14"/>
        <v>0</v>
      </c>
      <c r="W107" s="2">
        <v>208</v>
      </c>
      <c r="X107" s="2">
        <v>0</v>
      </c>
      <c r="Y107">
        <v>0</v>
      </c>
      <c r="Z107" s="2">
        <v>0</v>
      </c>
      <c r="AA107" s="2">
        <v>154</v>
      </c>
      <c r="AB107" s="2">
        <f t="shared" si="15"/>
        <v>154</v>
      </c>
      <c r="AC107" s="2">
        <v>235</v>
      </c>
      <c r="AD107" s="2">
        <v>0</v>
      </c>
      <c r="AE107" s="2">
        <v>0</v>
      </c>
      <c r="AF107" s="2">
        <v>0</v>
      </c>
      <c r="AG107" s="2">
        <f t="shared" si="16"/>
        <v>2926</v>
      </c>
      <c r="AH107" s="2">
        <f t="shared" si="17"/>
        <v>2926</v>
      </c>
      <c r="AI107" s="2">
        <v>10576</v>
      </c>
      <c r="AJ107" s="2">
        <v>10576</v>
      </c>
      <c r="AK107" s="2">
        <v>3959</v>
      </c>
      <c r="AL107" s="2">
        <v>13</v>
      </c>
      <c r="AM107" s="2">
        <v>0</v>
      </c>
      <c r="AN107" s="2">
        <v>0</v>
      </c>
      <c r="AO107" s="2">
        <v>0</v>
      </c>
      <c r="AP107" s="2">
        <v>921</v>
      </c>
      <c r="AQ107" s="2">
        <v>0</v>
      </c>
      <c r="AR107" s="2">
        <v>0</v>
      </c>
      <c r="AS107" s="2">
        <v>0</v>
      </c>
      <c r="AT107" s="2">
        <v>0</v>
      </c>
      <c r="AU107" s="2">
        <v>-36</v>
      </c>
      <c r="AV107" s="2">
        <v>0</v>
      </c>
      <c r="AW107" s="2">
        <v>0</v>
      </c>
      <c r="AX107" s="2">
        <v>0</v>
      </c>
      <c r="AY107" s="2">
        <v>0</v>
      </c>
      <c r="AZ107" s="2">
        <v>0</v>
      </c>
      <c r="BA107" s="2">
        <f t="shared" si="18"/>
        <v>7783</v>
      </c>
      <c r="BB107" s="2">
        <f t="shared" si="19"/>
        <v>7783</v>
      </c>
      <c r="BC107" s="2">
        <v>31219</v>
      </c>
      <c r="BD107" s="2">
        <v>31219</v>
      </c>
      <c r="BE107" s="2">
        <v>0</v>
      </c>
      <c r="BF107" s="2">
        <v>0</v>
      </c>
      <c r="BG107" s="2">
        <v>0</v>
      </c>
      <c r="BH107" s="2">
        <v>0</v>
      </c>
      <c r="BI107" s="2">
        <v>0</v>
      </c>
      <c r="BJ107" s="2">
        <v>0</v>
      </c>
      <c r="BK107" s="2">
        <v>-29</v>
      </c>
      <c r="BL107" s="2">
        <v>-101</v>
      </c>
    </row>
    <row r="108" spans="1:64" x14ac:dyDescent="0.25">
      <c r="A108" s="1" t="s">
        <v>103</v>
      </c>
      <c r="B108" t="s">
        <v>549</v>
      </c>
      <c r="C108" t="s">
        <v>970</v>
      </c>
      <c r="D108" s="2">
        <v>-39</v>
      </c>
      <c r="E108" s="2">
        <v>2308</v>
      </c>
      <c r="F108" s="2">
        <f t="shared" si="10"/>
        <v>2269</v>
      </c>
      <c r="G108" s="2">
        <v>55</v>
      </c>
      <c r="H108" s="2">
        <v>1171</v>
      </c>
      <c r="I108" s="2">
        <v>0</v>
      </c>
      <c r="J108" s="2">
        <f t="shared" si="11"/>
        <v>1171</v>
      </c>
      <c r="K108" s="2">
        <v>2275</v>
      </c>
      <c r="L108" s="2">
        <v>0</v>
      </c>
      <c r="M108" s="2">
        <v>-191</v>
      </c>
      <c r="N108" s="2">
        <f t="shared" si="12"/>
        <v>2084</v>
      </c>
      <c r="O108" s="2">
        <v>3324</v>
      </c>
      <c r="P108" s="2">
        <v>280</v>
      </c>
      <c r="Q108" s="2">
        <v>164</v>
      </c>
      <c r="R108" s="2">
        <v>-501</v>
      </c>
      <c r="S108" s="2">
        <f t="shared" si="13"/>
        <v>-57</v>
      </c>
      <c r="T108" s="2">
        <v>882</v>
      </c>
      <c r="U108" s="2">
        <v>2624</v>
      </c>
      <c r="V108" s="2">
        <f t="shared" si="14"/>
        <v>3506</v>
      </c>
      <c r="W108" s="2">
        <v>3184</v>
      </c>
      <c r="X108" s="2">
        <v>31605</v>
      </c>
      <c r="Y108">
        <v>9012.6957835838566</v>
      </c>
      <c r="Z108" s="2">
        <v>18723</v>
      </c>
      <c r="AA108" s="2">
        <v>1521</v>
      </c>
      <c r="AB108" s="2">
        <f t="shared" si="15"/>
        <v>20244</v>
      </c>
      <c r="AC108" s="2">
        <v>0</v>
      </c>
      <c r="AD108" s="2">
        <v>0</v>
      </c>
      <c r="AE108" s="2">
        <v>0</v>
      </c>
      <c r="AF108" s="2">
        <v>-11</v>
      </c>
      <c r="AG108" s="2">
        <f t="shared" si="16"/>
        <v>67374</v>
      </c>
      <c r="AH108" s="2">
        <f t="shared" si="17"/>
        <v>76386.695783583855</v>
      </c>
      <c r="AI108" s="2">
        <v>275531</v>
      </c>
      <c r="AJ108" s="2">
        <v>302371</v>
      </c>
      <c r="AK108" s="2">
        <v>20301</v>
      </c>
      <c r="AL108" s="2">
        <v>1091</v>
      </c>
      <c r="AM108" s="2">
        <v>10372</v>
      </c>
      <c r="AN108" s="2">
        <v>0</v>
      </c>
      <c r="AO108" s="2">
        <v>0</v>
      </c>
      <c r="AP108" s="2">
        <v>0</v>
      </c>
      <c r="AQ108" s="2">
        <v>0</v>
      </c>
      <c r="AR108" s="2">
        <v>0</v>
      </c>
      <c r="AS108" s="2">
        <v>0</v>
      </c>
      <c r="AT108" s="2">
        <v>209</v>
      </c>
      <c r="AU108" s="2">
        <v>-1926</v>
      </c>
      <c r="AV108" s="2">
        <v>0</v>
      </c>
      <c r="AW108" s="2">
        <v>0</v>
      </c>
      <c r="AX108" s="2">
        <v>0</v>
      </c>
      <c r="AY108" s="2">
        <v>0</v>
      </c>
      <c r="AZ108" s="2">
        <v>0</v>
      </c>
      <c r="BA108" s="2">
        <f t="shared" si="18"/>
        <v>97421</v>
      </c>
      <c r="BB108" s="2">
        <f t="shared" si="19"/>
        <v>106433.69578358385</v>
      </c>
      <c r="BC108" s="2">
        <v>382213</v>
      </c>
      <c r="BD108" s="2">
        <v>409053</v>
      </c>
      <c r="BE108" s="2">
        <v>0</v>
      </c>
      <c r="BF108" s="2">
        <v>0</v>
      </c>
      <c r="BG108" s="2">
        <v>0</v>
      </c>
      <c r="BH108" s="2">
        <v>0</v>
      </c>
      <c r="BI108" s="2">
        <v>2028</v>
      </c>
      <c r="BJ108" s="2">
        <v>0</v>
      </c>
      <c r="BK108" s="2">
        <v>-1046</v>
      </c>
      <c r="BL108" s="2">
        <v>0</v>
      </c>
    </row>
    <row r="109" spans="1:64" x14ac:dyDescent="0.25">
      <c r="A109" s="1" t="s">
        <v>104</v>
      </c>
      <c r="B109" t="s">
        <v>550</v>
      </c>
      <c r="C109" t="s">
        <v>970</v>
      </c>
      <c r="D109" s="2">
        <v>-47</v>
      </c>
      <c r="E109" s="2">
        <v>2200</v>
      </c>
      <c r="F109" s="2">
        <f t="shared" si="10"/>
        <v>2153</v>
      </c>
      <c r="G109" s="2">
        <v>55</v>
      </c>
      <c r="H109" s="2">
        <v>222</v>
      </c>
      <c r="I109" s="2">
        <v>140</v>
      </c>
      <c r="J109" s="2">
        <f t="shared" si="11"/>
        <v>362</v>
      </c>
      <c r="K109" s="2">
        <v>1928</v>
      </c>
      <c r="L109" s="2">
        <v>0</v>
      </c>
      <c r="M109" s="2">
        <v>399</v>
      </c>
      <c r="N109" s="2">
        <f t="shared" si="12"/>
        <v>2327</v>
      </c>
      <c r="O109" s="2">
        <v>3967</v>
      </c>
      <c r="P109" s="2">
        <v>1206</v>
      </c>
      <c r="Q109" s="2">
        <v>215</v>
      </c>
      <c r="R109" s="2">
        <v>856</v>
      </c>
      <c r="S109" s="2">
        <f t="shared" si="13"/>
        <v>2277</v>
      </c>
      <c r="T109" s="2">
        <v>913</v>
      </c>
      <c r="U109" s="2">
        <v>3377</v>
      </c>
      <c r="V109" s="2">
        <f t="shared" si="14"/>
        <v>4290</v>
      </c>
      <c r="W109" s="2">
        <v>3403</v>
      </c>
      <c r="X109" s="2">
        <v>23665</v>
      </c>
      <c r="Y109">
        <v>6748.4716253286497</v>
      </c>
      <c r="Z109" s="2">
        <v>27387</v>
      </c>
      <c r="AA109" s="2">
        <v>2638</v>
      </c>
      <c r="AB109" s="2">
        <f t="shared" si="15"/>
        <v>30025</v>
      </c>
      <c r="AC109" s="2">
        <v>1813</v>
      </c>
      <c r="AD109" s="2">
        <v>0</v>
      </c>
      <c r="AE109" s="2">
        <v>0</v>
      </c>
      <c r="AF109" s="2">
        <v>63</v>
      </c>
      <c r="AG109" s="2">
        <f t="shared" si="16"/>
        <v>74400</v>
      </c>
      <c r="AH109" s="2">
        <f t="shared" si="17"/>
        <v>81148.471625328646</v>
      </c>
      <c r="AI109" s="2">
        <v>297577</v>
      </c>
      <c r="AJ109" s="2">
        <v>355864</v>
      </c>
      <c r="AK109" s="2">
        <v>18185</v>
      </c>
      <c r="AL109" s="2">
        <v>2</v>
      </c>
      <c r="AM109" s="2">
        <v>10471</v>
      </c>
      <c r="AN109" s="2">
        <v>0</v>
      </c>
      <c r="AO109" s="2">
        <v>109</v>
      </c>
      <c r="AP109" s="2">
        <v>0</v>
      </c>
      <c r="AQ109" s="2">
        <v>0</v>
      </c>
      <c r="AR109" s="2">
        <v>0</v>
      </c>
      <c r="AS109" s="2">
        <v>0</v>
      </c>
      <c r="AT109" s="2">
        <v>8</v>
      </c>
      <c r="AU109" s="2">
        <v>-1099</v>
      </c>
      <c r="AV109" s="2">
        <v>0</v>
      </c>
      <c r="AW109" s="2">
        <v>0</v>
      </c>
      <c r="AX109" s="2">
        <v>0</v>
      </c>
      <c r="AY109" s="2">
        <v>0</v>
      </c>
      <c r="AZ109" s="2">
        <v>0</v>
      </c>
      <c r="BA109" s="2">
        <f t="shared" si="18"/>
        <v>102076</v>
      </c>
      <c r="BB109" s="2">
        <f t="shared" si="19"/>
        <v>108824.47162532865</v>
      </c>
      <c r="BC109" s="2">
        <v>408283</v>
      </c>
      <c r="BD109" s="2">
        <v>466570</v>
      </c>
      <c r="BE109" s="2">
        <v>0</v>
      </c>
      <c r="BF109" s="2">
        <v>0</v>
      </c>
      <c r="BG109" s="2">
        <v>0</v>
      </c>
      <c r="BH109" s="2">
        <v>0</v>
      </c>
      <c r="BI109" s="2">
        <v>2740</v>
      </c>
      <c r="BJ109" s="2">
        <v>10961</v>
      </c>
      <c r="BK109" s="2">
        <v>-154</v>
      </c>
      <c r="BL109" s="2">
        <v>-616</v>
      </c>
    </row>
    <row r="110" spans="1:64" x14ac:dyDescent="0.25">
      <c r="A110" s="1" t="s">
        <v>105</v>
      </c>
      <c r="B110" t="s">
        <v>551</v>
      </c>
      <c r="C110" t="s">
        <v>971</v>
      </c>
      <c r="D110" s="2">
        <v>273</v>
      </c>
      <c r="E110" s="2">
        <v>3069</v>
      </c>
      <c r="F110" s="2">
        <f t="shared" si="10"/>
        <v>3342</v>
      </c>
      <c r="G110" s="2">
        <v>86</v>
      </c>
      <c r="H110" s="2">
        <v>77</v>
      </c>
      <c r="I110" s="2">
        <v>467</v>
      </c>
      <c r="J110" s="2">
        <f t="shared" si="11"/>
        <v>544</v>
      </c>
      <c r="K110" s="2">
        <v>11674</v>
      </c>
      <c r="L110" s="2">
        <v>0</v>
      </c>
      <c r="M110" s="2">
        <v>1953</v>
      </c>
      <c r="N110" s="2">
        <f t="shared" si="12"/>
        <v>13627</v>
      </c>
      <c r="O110" s="2">
        <v>10251</v>
      </c>
      <c r="P110" s="2">
        <v>2189</v>
      </c>
      <c r="Q110" s="2">
        <v>3</v>
      </c>
      <c r="R110" s="2">
        <v>653</v>
      </c>
      <c r="S110" s="2">
        <f t="shared" si="13"/>
        <v>2845</v>
      </c>
      <c r="T110" s="2">
        <v>3237</v>
      </c>
      <c r="U110" s="2">
        <v>5320</v>
      </c>
      <c r="V110" s="2">
        <f t="shared" si="14"/>
        <v>8557</v>
      </c>
      <c r="W110" s="2">
        <v>7664</v>
      </c>
      <c r="X110" s="2">
        <v>146362</v>
      </c>
      <c r="Y110">
        <v>52722</v>
      </c>
      <c r="Z110" s="2">
        <v>86926</v>
      </c>
      <c r="AA110" s="2">
        <v>4193</v>
      </c>
      <c r="AB110" s="2">
        <f t="shared" si="15"/>
        <v>91119</v>
      </c>
      <c r="AC110" s="2">
        <v>23</v>
      </c>
      <c r="AD110" s="2">
        <v>0</v>
      </c>
      <c r="AE110" s="2">
        <v>26</v>
      </c>
      <c r="AF110" s="2">
        <v>279</v>
      </c>
      <c r="AG110" s="2">
        <f t="shared" si="16"/>
        <v>284725</v>
      </c>
      <c r="AH110" s="2">
        <f t="shared" si="17"/>
        <v>337447</v>
      </c>
      <c r="AI110" s="2">
        <v>1246609</v>
      </c>
      <c r="AJ110" s="2">
        <v>1463877</v>
      </c>
      <c r="AK110" s="2">
        <v>0</v>
      </c>
      <c r="AL110" s="2">
        <v>0</v>
      </c>
      <c r="AM110" s="2">
        <v>0</v>
      </c>
      <c r="AN110" s="2">
        <v>0</v>
      </c>
      <c r="AO110" s="2">
        <v>0</v>
      </c>
      <c r="AP110" s="2">
        <v>0</v>
      </c>
      <c r="AQ110" s="2">
        <v>0</v>
      </c>
      <c r="AR110" s="2">
        <v>0</v>
      </c>
      <c r="AS110" s="2">
        <v>0</v>
      </c>
      <c r="AT110" s="2">
        <v>47</v>
      </c>
      <c r="AU110" s="2">
        <v>19</v>
      </c>
      <c r="AV110" s="2">
        <v>0</v>
      </c>
      <c r="AW110" s="2">
        <v>-187</v>
      </c>
      <c r="AX110" s="2">
        <v>0</v>
      </c>
      <c r="AY110" s="2">
        <v>0</v>
      </c>
      <c r="AZ110" s="2">
        <v>0</v>
      </c>
      <c r="BA110" s="2">
        <f t="shared" si="18"/>
        <v>284604</v>
      </c>
      <c r="BB110" s="2">
        <f t="shared" si="19"/>
        <v>337326</v>
      </c>
      <c r="BC110" s="2">
        <v>1246125</v>
      </c>
      <c r="BD110" s="2">
        <v>1463393</v>
      </c>
      <c r="BE110" s="2">
        <v>0</v>
      </c>
      <c r="BF110" s="2">
        <v>0</v>
      </c>
      <c r="BG110" s="2">
        <v>373</v>
      </c>
      <c r="BH110" s="2">
        <v>0</v>
      </c>
      <c r="BI110" s="2">
        <v>7396</v>
      </c>
      <c r="BJ110" s="2">
        <v>29582</v>
      </c>
      <c r="BK110" s="2">
        <v>-1813</v>
      </c>
      <c r="BL110" s="2">
        <v>-7250</v>
      </c>
    </row>
    <row r="111" spans="1:64" x14ac:dyDescent="0.25">
      <c r="A111" s="1" t="s">
        <v>106</v>
      </c>
      <c r="B111" t="s">
        <v>552</v>
      </c>
      <c r="C111" t="s">
        <v>972</v>
      </c>
      <c r="D111" s="2">
        <v>72</v>
      </c>
      <c r="E111" s="2">
        <v>1261</v>
      </c>
      <c r="F111" s="2">
        <f t="shared" si="10"/>
        <v>1333</v>
      </c>
      <c r="G111" s="2">
        <v>21</v>
      </c>
      <c r="H111" s="2">
        <v>217</v>
      </c>
      <c r="I111" s="2">
        <v>0</v>
      </c>
      <c r="J111" s="2">
        <f t="shared" si="11"/>
        <v>217</v>
      </c>
      <c r="K111" s="2">
        <v>-1</v>
      </c>
      <c r="L111" s="2">
        <v>0</v>
      </c>
      <c r="M111" s="2">
        <v>275</v>
      </c>
      <c r="N111" s="2">
        <f t="shared" si="12"/>
        <v>274</v>
      </c>
      <c r="O111" s="2">
        <v>1627</v>
      </c>
      <c r="P111" s="2">
        <v>0</v>
      </c>
      <c r="Q111" s="2">
        <v>239</v>
      </c>
      <c r="R111" s="2">
        <v>801</v>
      </c>
      <c r="S111" s="2">
        <f t="shared" si="13"/>
        <v>1040</v>
      </c>
      <c r="T111" s="2">
        <v>0</v>
      </c>
      <c r="U111" s="2">
        <v>0</v>
      </c>
      <c r="V111" s="2">
        <f t="shared" si="14"/>
        <v>0</v>
      </c>
      <c r="W111" s="2">
        <v>1787</v>
      </c>
      <c r="X111" s="2">
        <v>0</v>
      </c>
      <c r="Y111">
        <v>0</v>
      </c>
      <c r="Z111" s="2">
        <v>0</v>
      </c>
      <c r="AA111" s="2">
        <v>536</v>
      </c>
      <c r="AB111" s="2">
        <f t="shared" si="15"/>
        <v>536</v>
      </c>
      <c r="AC111" s="2">
        <v>371</v>
      </c>
      <c r="AD111" s="2">
        <v>0</v>
      </c>
      <c r="AE111" s="2">
        <v>0</v>
      </c>
      <c r="AF111" s="2">
        <v>0</v>
      </c>
      <c r="AG111" s="2">
        <f t="shared" si="16"/>
        <v>7206</v>
      </c>
      <c r="AH111" s="2">
        <f t="shared" si="17"/>
        <v>7206</v>
      </c>
      <c r="AI111" s="2">
        <v>28825</v>
      </c>
      <c r="AJ111" s="2">
        <v>28825</v>
      </c>
      <c r="AK111" s="2">
        <v>12280</v>
      </c>
      <c r="AL111" s="2">
        <v>36</v>
      </c>
      <c r="AM111" s="2">
        <v>0</v>
      </c>
      <c r="AN111" s="2">
        <v>0</v>
      </c>
      <c r="AO111" s="2">
        <v>0</v>
      </c>
      <c r="AP111" s="2">
        <v>282</v>
      </c>
      <c r="AQ111" s="2">
        <v>0</v>
      </c>
      <c r="AR111" s="2">
        <v>0</v>
      </c>
      <c r="AS111" s="2">
        <v>0</v>
      </c>
      <c r="AT111" s="2">
        <v>0</v>
      </c>
      <c r="AU111" s="2">
        <v>-3265</v>
      </c>
      <c r="AV111" s="2">
        <v>0</v>
      </c>
      <c r="AW111" s="2">
        <v>0</v>
      </c>
      <c r="AX111" s="2">
        <v>0</v>
      </c>
      <c r="AY111" s="2">
        <v>0</v>
      </c>
      <c r="AZ111" s="2">
        <v>0</v>
      </c>
      <c r="BA111" s="2">
        <f t="shared" si="18"/>
        <v>16539</v>
      </c>
      <c r="BB111" s="2">
        <f t="shared" si="19"/>
        <v>16539</v>
      </c>
      <c r="BC111" s="2">
        <v>66158</v>
      </c>
      <c r="BD111" s="2">
        <v>66158</v>
      </c>
      <c r="BE111" s="2">
        <v>0</v>
      </c>
      <c r="BF111" s="2">
        <v>0</v>
      </c>
      <c r="BG111" s="2">
        <v>0</v>
      </c>
      <c r="BH111" s="2">
        <v>0</v>
      </c>
      <c r="BI111" s="2">
        <v>5</v>
      </c>
      <c r="BJ111" s="2">
        <v>18</v>
      </c>
      <c r="BK111" s="2">
        <v>-842</v>
      </c>
      <c r="BL111" s="2">
        <v>-3368</v>
      </c>
    </row>
    <row r="112" spans="1:64" x14ac:dyDescent="0.25">
      <c r="A112" s="1" t="s">
        <v>107</v>
      </c>
      <c r="B112" t="s">
        <v>553</v>
      </c>
      <c r="C112" t="s">
        <v>972</v>
      </c>
      <c r="D112" s="2">
        <v>37</v>
      </c>
      <c r="E112" s="2">
        <v>891</v>
      </c>
      <c r="F112" s="2">
        <f t="shared" si="10"/>
        <v>928</v>
      </c>
      <c r="G112" s="2">
        <v>17</v>
      </c>
      <c r="H112" s="2">
        <v>66</v>
      </c>
      <c r="I112" s="2">
        <v>0</v>
      </c>
      <c r="J112" s="2">
        <f t="shared" si="11"/>
        <v>66</v>
      </c>
      <c r="K112" s="2">
        <v>-201</v>
      </c>
      <c r="L112" s="2">
        <v>0</v>
      </c>
      <c r="M112" s="2">
        <v>322</v>
      </c>
      <c r="N112" s="2">
        <f t="shared" si="12"/>
        <v>121</v>
      </c>
      <c r="O112" s="2">
        <v>976</v>
      </c>
      <c r="P112" s="2">
        <v>6</v>
      </c>
      <c r="Q112" s="2">
        <v>88</v>
      </c>
      <c r="R112" s="2">
        <v>564</v>
      </c>
      <c r="S112" s="2">
        <f t="shared" si="13"/>
        <v>658</v>
      </c>
      <c r="T112" s="2">
        <v>0</v>
      </c>
      <c r="U112" s="2">
        <v>0</v>
      </c>
      <c r="V112" s="2">
        <f t="shared" si="14"/>
        <v>0</v>
      </c>
      <c r="W112" s="2">
        <v>413</v>
      </c>
      <c r="X112" s="2">
        <v>0</v>
      </c>
      <c r="Y112">
        <v>0</v>
      </c>
      <c r="Z112" s="2">
        <v>0</v>
      </c>
      <c r="AA112" s="2">
        <v>349</v>
      </c>
      <c r="AB112" s="2">
        <f t="shared" si="15"/>
        <v>349</v>
      </c>
      <c r="AC112" s="2">
        <v>117</v>
      </c>
      <c r="AD112" s="2">
        <v>0</v>
      </c>
      <c r="AE112" s="2">
        <v>0</v>
      </c>
      <c r="AF112" s="2">
        <v>305</v>
      </c>
      <c r="AG112" s="2">
        <f t="shared" si="16"/>
        <v>3950</v>
      </c>
      <c r="AH112" s="2">
        <f t="shared" si="17"/>
        <v>3950</v>
      </c>
      <c r="AI112" s="2">
        <v>14113</v>
      </c>
      <c r="AJ112" s="2">
        <v>14113</v>
      </c>
      <c r="AK112" s="2">
        <v>5972</v>
      </c>
      <c r="AL112" s="2">
        <v>0</v>
      </c>
      <c r="AM112" s="2">
        <v>0</v>
      </c>
      <c r="AN112" s="2">
        <v>0</v>
      </c>
      <c r="AO112" s="2">
        <v>0</v>
      </c>
      <c r="AP112" s="2">
        <v>809</v>
      </c>
      <c r="AQ112" s="2">
        <v>0</v>
      </c>
      <c r="AR112" s="2">
        <v>0</v>
      </c>
      <c r="AS112" s="2">
        <v>0</v>
      </c>
      <c r="AT112" s="2">
        <v>0</v>
      </c>
      <c r="AU112" s="2">
        <v>0</v>
      </c>
      <c r="AV112" s="2">
        <v>0</v>
      </c>
      <c r="AW112" s="2">
        <v>0</v>
      </c>
      <c r="AX112" s="2">
        <v>0</v>
      </c>
      <c r="AY112" s="2">
        <v>0</v>
      </c>
      <c r="AZ112" s="2">
        <v>0</v>
      </c>
      <c r="BA112" s="2">
        <f t="shared" si="18"/>
        <v>10731</v>
      </c>
      <c r="BB112" s="2">
        <f t="shared" si="19"/>
        <v>10731</v>
      </c>
      <c r="BC112" s="2">
        <v>41235</v>
      </c>
      <c r="BD112" s="2">
        <v>41235</v>
      </c>
      <c r="BE112" s="2">
        <v>0</v>
      </c>
      <c r="BF112" s="2">
        <v>0</v>
      </c>
      <c r="BG112" s="2">
        <v>0</v>
      </c>
      <c r="BH112" s="2">
        <v>0</v>
      </c>
      <c r="BI112" s="2">
        <v>0</v>
      </c>
      <c r="BJ112" s="2">
        <v>0</v>
      </c>
      <c r="BK112" s="2">
        <v>-117</v>
      </c>
      <c r="BL112" s="2">
        <v>-468</v>
      </c>
    </row>
    <row r="113" spans="1:64" x14ac:dyDescent="0.25">
      <c r="A113" s="1" t="s">
        <v>108</v>
      </c>
      <c r="B113" t="s">
        <v>554</v>
      </c>
      <c r="C113" t="s">
        <v>972</v>
      </c>
      <c r="D113" s="2">
        <v>-29</v>
      </c>
      <c r="E113" s="2">
        <v>1726</v>
      </c>
      <c r="F113" s="2">
        <f t="shared" si="10"/>
        <v>1697</v>
      </c>
      <c r="G113" s="2">
        <v>0</v>
      </c>
      <c r="H113" s="2">
        <v>146</v>
      </c>
      <c r="I113" s="2">
        <v>0</v>
      </c>
      <c r="J113" s="2">
        <f t="shared" si="11"/>
        <v>146</v>
      </c>
      <c r="K113" s="2">
        <v>1639</v>
      </c>
      <c r="L113" s="2">
        <v>0</v>
      </c>
      <c r="M113" s="2">
        <v>457</v>
      </c>
      <c r="N113" s="2">
        <f t="shared" si="12"/>
        <v>2096</v>
      </c>
      <c r="O113" s="2">
        <v>-398</v>
      </c>
      <c r="P113" s="2">
        <v>1</v>
      </c>
      <c r="Q113" s="2">
        <v>-4</v>
      </c>
      <c r="R113" s="2">
        <v>383</v>
      </c>
      <c r="S113" s="2">
        <f t="shared" si="13"/>
        <v>380</v>
      </c>
      <c r="T113" s="2">
        <v>0</v>
      </c>
      <c r="U113" s="2">
        <v>0</v>
      </c>
      <c r="V113" s="2">
        <f t="shared" si="14"/>
        <v>0</v>
      </c>
      <c r="W113" s="2">
        <v>-11</v>
      </c>
      <c r="X113" s="2">
        <v>0</v>
      </c>
      <c r="Y113">
        <v>0</v>
      </c>
      <c r="Z113" s="2">
        <v>0</v>
      </c>
      <c r="AA113" s="2">
        <v>110</v>
      </c>
      <c r="AB113" s="2">
        <f t="shared" si="15"/>
        <v>110</v>
      </c>
      <c r="AC113" s="2">
        <v>0</v>
      </c>
      <c r="AD113" s="2">
        <v>0</v>
      </c>
      <c r="AE113" s="2">
        <v>0</v>
      </c>
      <c r="AF113" s="2">
        <v>565</v>
      </c>
      <c r="AG113" s="2">
        <f t="shared" si="16"/>
        <v>4585</v>
      </c>
      <c r="AH113" s="2">
        <f t="shared" si="17"/>
        <v>4585</v>
      </c>
      <c r="AI113" s="2">
        <v>16949</v>
      </c>
      <c r="AJ113" s="2">
        <v>16949</v>
      </c>
      <c r="AK113" s="2">
        <v>9680</v>
      </c>
      <c r="AL113" s="2">
        <v>12</v>
      </c>
      <c r="AM113" s="2">
        <v>0</v>
      </c>
      <c r="AN113" s="2">
        <v>0</v>
      </c>
      <c r="AO113" s="2">
        <v>0</v>
      </c>
      <c r="AP113" s="2">
        <v>679</v>
      </c>
      <c r="AQ113" s="2">
        <v>0</v>
      </c>
      <c r="AR113" s="2">
        <v>0</v>
      </c>
      <c r="AS113" s="2">
        <v>0</v>
      </c>
      <c r="AT113" s="2">
        <v>0</v>
      </c>
      <c r="AU113" s="2">
        <v>-1572</v>
      </c>
      <c r="AV113" s="2">
        <v>0</v>
      </c>
      <c r="AW113" s="2">
        <v>58</v>
      </c>
      <c r="AX113" s="2">
        <v>0</v>
      </c>
      <c r="AY113" s="2">
        <v>0</v>
      </c>
      <c r="AZ113" s="2">
        <v>0</v>
      </c>
      <c r="BA113" s="2">
        <f t="shared" si="18"/>
        <v>13442</v>
      </c>
      <c r="BB113" s="2">
        <f t="shared" si="19"/>
        <v>13442</v>
      </c>
      <c r="BC113" s="2">
        <v>45321</v>
      </c>
      <c r="BD113" s="2">
        <v>45321</v>
      </c>
      <c r="BE113" s="2">
        <v>0</v>
      </c>
      <c r="BF113" s="2">
        <v>0</v>
      </c>
      <c r="BG113" s="2">
        <v>0</v>
      </c>
      <c r="BH113" s="2">
        <v>0</v>
      </c>
      <c r="BI113" s="2">
        <v>166</v>
      </c>
      <c r="BJ113" s="2">
        <v>664</v>
      </c>
      <c r="BK113" s="2">
        <v>-20</v>
      </c>
      <c r="BL113" s="2">
        <v>-79</v>
      </c>
    </row>
    <row r="114" spans="1:64" x14ac:dyDescent="0.25">
      <c r="A114" s="1" t="s">
        <v>109</v>
      </c>
      <c r="B114" t="s">
        <v>555</v>
      </c>
      <c r="C114" t="s">
        <v>972</v>
      </c>
      <c r="D114" s="2">
        <v>36</v>
      </c>
      <c r="E114" s="2">
        <v>1930</v>
      </c>
      <c r="F114" s="2">
        <f t="shared" si="10"/>
        <v>1966</v>
      </c>
      <c r="G114" s="2">
        <v>24</v>
      </c>
      <c r="H114" s="2">
        <v>52</v>
      </c>
      <c r="I114" s="2">
        <v>0</v>
      </c>
      <c r="J114" s="2">
        <f t="shared" si="11"/>
        <v>52</v>
      </c>
      <c r="K114" s="2">
        <v>-40</v>
      </c>
      <c r="L114" s="2">
        <v>0</v>
      </c>
      <c r="M114" s="2">
        <v>158</v>
      </c>
      <c r="N114" s="2">
        <f t="shared" si="12"/>
        <v>118</v>
      </c>
      <c r="O114" s="2">
        <v>873</v>
      </c>
      <c r="P114" s="2">
        <v>-1</v>
      </c>
      <c r="Q114" s="2">
        <v>145</v>
      </c>
      <c r="R114" s="2">
        <v>326</v>
      </c>
      <c r="S114" s="2">
        <f t="shared" si="13"/>
        <v>470</v>
      </c>
      <c r="T114" s="2">
        <v>0</v>
      </c>
      <c r="U114" s="2">
        <v>0</v>
      </c>
      <c r="V114" s="2">
        <f t="shared" si="14"/>
        <v>0</v>
      </c>
      <c r="W114" s="2">
        <v>60</v>
      </c>
      <c r="X114" s="2">
        <v>0</v>
      </c>
      <c r="Y114">
        <v>0</v>
      </c>
      <c r="Z114" s="2">
        <v>0</v>
      </c>
      <c r="AA114" s="2">
        <v>184</v>
      </c>
      <c r="AB114" s="2">
        <f t="shared" si="15"/>
        <v>184</v>
      </c>
      <c r="AC114" s="2">
        <v>0</v>
      </c>
      <c r="AD114" s="2">
        <v>0</v>
      </c>
      <c r="AE114" s="2">
        <v>0</v>
      </c>
      <c r="AF114" s="2">
        <v>0</v>
      </c>
      <c r="AG114" s="2">
        <f t="shared" si="16"/>
        <v>3747</v>
      </c>
      <c r="AH114" s="2">
        <f t="shared" si="17"/>
        <v>3747</v>
      </c>
      <c r="AI114" s="2">
        <v>12107</v>
      </c>
      <c r="AJ114" s="2">
        <v>12107</v>
      </c>
      <c r="AK114" s="2">
        <v>3082</v>
      </c>
      <c r="AL114" s="2">
        <v>70</v>
      </c>
      <c r="AM114" s="2">
        <v>1476</v>
      </c>
      <c r="AN114" s="2">
        <v>0</v>
      </c>
      <c r="AO114" s="2">
        <v>0</v>
      </c>
      <c r="AP114" s="2">
        <v>0</v>
      </c>
      <c r="AQ114" s="2">
        <v>0</v>
      </c>
      <c r="AR114" s="2">
        <v>0</v>
      </c>
      <c r="AS114" s="2">
        <v>0</v>
      </c>
      <c r="AT114" s="2">
        <v>0</v>
      </c>
      <c r="AU114" s="2">
        <v>-1011</v>
      </c>
      <c r="AV114" s="2">
        <v>0</v>
      </c>
      <c r="AW114" s="2">
        <v>234</v>
      </c>
      <c r="AX114" s="2">
        <v>0</v>
      </c>
      <c r="AY114" s="2">
        <v>0</v>
      </c>
      <c r="AZ114" s="2">
        <v>0</v>
      </c>
      <c r="BA114" s="2">
        <f t="shared" si="18"/>
        <v>7598</v>
      </c>
      <c r="BB114" s="2">
        <f t="shared" si="19"/>
        <v>7598</v>
      </c>
      <c r="BC114" s="2">
        <v>28345</v>
      </c>
      <c r="BD114" s="2">
        <v>28345</v>
      </c>
      <c r="BE114" s="2">
        <v>0</v>
      </c>
      <c r="BF114" s="2">
        <v>0</v>
      </c>
      <c r="BG114" s="2">
        <v>0</v>
      </c>
      <c r="BH114" s="2">
        <v>0</v>
      </c>
      <c r="BI114" s="2">
        <v>0</v>
      </c>
      <c r="BJ114" s="2">
        <v>0</v>
      </c>
      <c r="BK114" s="2">
        <v>0</v>
      </c>
      <c r="BL114" s="2">
        <v>0</v>
      </c>
    </row>
    <row r="115" spans="1:64" x14ac:dyDescent="0.25">
      <c r="A115" s="1" t="s">
        <v>110</v>
      </c>
      <c r="B115" t="s">
        <v>556</v>
      </c>
      <c r="C115" t="s">
        <v>972</v>
      </c>
      <c r="D115" s="2">
        <v>37</v>
      </c>
      <c r="E115" s="2">
        <v>885</v>
      </c>
      <c r="F115" s="2">
        <f t="shared" si="10"/>
        <v>922</v>
      </c>
      <c r="G115" s="2">
        <v>31</v>
      </c>
      <c r="H115" s="2">
        <v>16</v>
      </c>
      <c r="I115" s="2">
        <v>0</v>
      </c>
      <c r="J115" s="2">
        <f t="shared" si="11"/>
        <v>16</v>
      </c>
      <c r="K115" s="2">
        <v>-78</v>
      </c>
      <c r="L115" s="2">
        <v>0</v>
      </c>
      <c r="M115" s="2">
        <v>143</v>
      </c>
      <c r="N115" s="2">
        <f t="shared" si="12"/>
        <v>65</v>
      </c>
      <c r="O115" s="2">
        <v>727</v>
      </c>
      <c r="P115" s="2">
        <v>2</v>
      </c>
      <c r="Q115" s="2">
        <v>101</v>
      </c>
      <c r="R115" s="2">
        <v>-12</v>
      </c>
      <c r="S115" s="2">
        <f t="shared" si="13"/>
        <v>91</v>
      </c>
      <c r="T115" s="2">
        <v>0</v>
      </c>
      <c r="U115" s="2">
        <v>0</v>
      </c>
      <c r="V115" s="2">
        <f t="shared" si="14"/>
        <v>0</v>
      </c>
      <c r="W115" s="2">
        <v>349</v>
      </c>
      <c r="X115" s="2">
        <v>0</v>
      </c>
      <c r="Y115">
        <v>0</v>
      </c>
      <c r="Z115" s="2">
        <v>0</v>
      </c>
      <c r="AA115" s="2">
        <v>294</v>
      </c>
      <c r="AB115" s="2">
        <f t="shared" si="15"/>
        <v>294</v>
      </c>
      <c r="AC115" s="2">
        <v>74</v>
      </c>
      <c r="AD115" s="2">
        <v>0</v>
      </c>
      <c r="AE115" s="2">
        <v>0</v>
      </c>
      <c r="AF115" s="2">
        <v>8</v>
      </c>
      <c r="AG115" s="2">
        <f t="shared" si="16"/>
        <v>2577</v>
      </c>
      <c r="AH115" s="2">
        <f t="shared" si="17"/>
        <v>2577</v>
      </c>
      <c r="AI115" s="2">
        <v>10556</v>
      </c>
      <c r="AJ115" s="2">
        <v>10556</v>
      </c>
      <c r="AK115" s="2">
        <v>4368</v>
      </c>
      <c r="AL115" s="2">
        <v>470</v>
      </c>
      <c r="AM115" s="2">
        <v>1874</v>
      </c>
      <c r="AN115" s="2">
        <v>0</v>
      </c>
      <c r="AO115" s="2">
        <v>0</v>
      </c>
      <c r="AP115" s="2">
        <v>0</v>
      </c>
      <c r="AQ115" s="2">
        <v>0</v>
      </c>
      <c r="AR115" s="2">
        <v>0</v>
      </c>
      <c r="AS115" s="2">
        <v>0</v>
      </c>
      <c r="AT115" s="2">
        <v>0</v>
      </c>
      <c r="AU115" s="2">
        <v>0</v>
      </c>
      <c r="AV115" s="2">
        <v>0</v>
      </c>
      <c r="AW115" s="2">
        <v>0</v>
      </c>
      <c r="AX115" s="2">
        <v>0</v>
      </c>
      <c r="AY115" s="2">
        <v>0</v>
      </c>
      <c r="AZ115" s="2">
        <v>0</v>
      </c>
      <c r="BA115" s="2">
        <f t="shared" si="18"/>
        <v>9289</v>
      </c>
      <c r="BB115" s="2">
        <f t="shared" si="19"/>
        <v>9289</v>
      </c>
      <c r="BC115" s="2">
        <v>41917</v>
      </c>
      <c r="BD115" s="2">
        <v>41917</v>
      </c>
      <c r="BE115" s="2">
        <v>0</v>
      </c>
      <c r="BF115" s="2">
        <v>0</v>
      </c>
      <c r="BG115" s="2">
        <v>0</v>
      </c>
      <c r="BH115" s="2">
        <v>0</v>
      </c>
      <c r="BI115" s="2">
        <v>572</v>
      </c>
      <c r="BJ115" s="2">
        <v>2255</v>
      </c>
      <c r="BK115" s="2">
        <v>-76</v>
      </c>
      <c r="BL115" s="2">
        <v>-302</v>
      </c>
    </row>
    <row r="116" spans="1:64" x14ac:dyDescent="0.25">
      <c r="A116" s="1" t="s">
        <v>111</v>
      </c>
      <c r="B116" t="s">
        <v>557</v>
      </c>
      <c r="C116" t="s">
        <v>972</v>
      </c>
      <c r="D116" s="2">
        <v>1</v>
      </c>
      <c r="E116" s="2">
        <v>512</v>
      </c>
      <c r="F116" s="2">
        <f t="shared" si="10"/>
        <v>513</v>
      </c>
      <c r="G116" s="2">
        <v>-2</v>
      </c>
      <c r="H116" s="2">
        <v>62</v>
      </c>
      <c r="I116" s="2">
        <v>0</v>
      </c>
      <c r="J116" s="2">
        <f t="shared" si="11"/>
        <v>62</v>
      </c>
      <c r="K116" s="2">
        <v>6</v>
      </c>
      <c r="L116" s="2">
        <v>0</v>
      </c>
      <c r="M116" s="2">
        <v>25</v>
      </c>
      <c r="N116" s="2">
        <f t="shared" si="12"/>
        <v>31</v>
      </c>
      <c r="O116" s="2">
        <v>357</v>
      </c>
      <c r="P116" s="2">
        <v>0</v>
      </c>
      <c r="Q116" s="2">
        <v>144</v>
      </c>
      <c r="R116" s="2">
        <v>-26</v>
      </c>
      <c r="S116" s="2">
        <f t="shared" si="13"/>
        <v>118</v>
      </c>
      <c r="T116" s="2">
        <v>0</v>
      </c>
      <c r="U116" s="2">
        <v>0</v>
      </c>
      <c r="V116" s="2">
        <f t="shared" si="14"/>
        <v>0</v>
      </c>
      <c r="W116" s="2">
        <v>338</v>
      </c>
      <c r="X116" s="2">
        <v>0</v>
      </c>
      <c r="Y116">
        <v>0</v>
      </c>
      <c r="Z116" s="2">
        <v>0</v>
      </c>
      <c r="AA116" s="2">
        <v>325</v>
      </c>
      <c r="AB116" s="2">
        <f t="shared" si="15"/>
        <v>325</v>
      </c>
      <c r="AC116" s="2">
        <v>0</v>
      </c>
      <c r="AD116" s="2">
        <v>0</v>
      </c>
      <c r="AE116" s="2">
        <v>0</v>
      </c>
      <c r="AF116" s="2">
        <v>0</v>
      </c>
      <c r="AG116" s="2">
        <f t="shared" si="16"/>
        <v>1742</v>
      </c>
      <c r="AH116" s="2">
        <f t="shared" si="17"/>
        <v>1742</v>
      </c>
      <c r="AI116" s="2">
        <v>12538</v>
      </c>
      <c r="AJ116" s="2">
        <v>12538</v>
      </c>
      <c r="AK116" s="2">
        <v>3539</v>
      </c>
      <c r="AL116" s="2">
        <v>0</v>
      </c>
      <c r="AM116" s="2">
        <v>0</v>
      </c>
      <c r="AN116" s="2">
        <v>0</v>
      </c>
      <c r="AO116" s="2">
        <v>0</v>
      </c>
      <c r="AP116" s="2">
        <v>1218</v>
      </c>
      <c r="AQ116" s="2">
        <v>0</v>
      </c>
      <c r="AR116" s="2">
        <v>0</v>
      </c>
      <c r="AS116" s="2">
        <v>0</v>
      </c>
      <c r="AT116" s="2">
        <v>0</v>
      </c>
      <c r="AU116" s="2">
        <v>0</v>
      </c>
      <c r="AV116" s="2">
        <v>0</v>
      </c>
      <c r="AW116" s="2">
        <v>0</v>
      </c>
      <c r="AX116" s="2">
        <v>0</v>
      </c>
      <c r="AY116" s="2">
        <v>0</v>
      </c>
      <c r="AZ116" s="2">
        <v>0</v>
      </c>
      <c r="BA116" s="2">
        <f t="shared" si="18"/>
        <v>6499</v>
      </c>
      <c r="BB116" s="2">
        <f t="shared" si="19"/>
        <v>6499</v>
      </c>
      <c r="BC116" s="2">
        <v>29778</v>
      </c>
      <c r="BD116" s="2">
        <v>29778</v>
      </c>
      <c r="BE116" s="2">
        <v>0</v>
      </c>
      <c r="BF116" s="2">
        <v>0</v>
      </c>
      <c r="BG116" s="2">
        <v>0</v>
      </c>
      <c r="BH116" s="2">
        <v>0</v>
      </c>
      <c r="BI116" s="2">
        <v>1</v>
      </c>
      <c r="BJ116" s="2">
        <v>1</v>
      </c>
      <c r="BK116" s="2">
        <v>-7</v>
      </c>
      <c r="BL116" s="2">
        <v>-96</v>
      </c>
    </row>
    <row r="117" spans="1:64" x14ac:dyDescent="0.25">
      <c r="A117" s="1" t="s">
        <v>112</v>
      </c>
      <c r="B117" t="s">
        <v>558</v>
      </c>
      <c r="C117" t="s">
        <v>972</v>
      </c>
      <c r="D117" s="2">
        <v>36</v>
      </c>
      <c r="E117" s="2">
        <v>1902</v>
      </c>
      <c r="F117" s="2">
        <f t="shared" si="10"/>
        <v>1938</v>
      </c>
      <c r="G117" s="2">
        <v>35</v>
      </c>
      <c r="H117" s="2">
        <v>27</v>
      </c>
      <c r="I117" s="2">
        <v>0</v>
      </c>
      <c r="J117" s="2">
        <f t="shared" si="11"/>
        <v>27</v>
      </c>
      <c r="K117" s="2">
        <v>-290</v>
      </c>
      <c r="L117" s="2">
        <v>0</v>
      </c>
      <c r="M117" s="2">
        <v>-247</v>
      </c>
      <c r="N117" s="2">
        <f t="shared" si="12"/>
        <v>-537</v>
      </c>
      <c r="O117" s="2">
        <v>991</v>
      </c>
      <c r="P117" s="2">
        <v>0</v>
      </c>
      <c r="Q117" s="2">
        <v>182</v>
      </c>
      <c r="R117" s="2">
        <v>70</v>
      </c>
      <c r="S117" s="2">
        <f t="shared" si="13"/>
        <v>252</v>
      </c>
      <c r="T117" s="2">
        <v>0</v>
      </c>
      <c r="U117" s="2">
        <v>0</v>
      </c>
      <c r="V117" s="2">
        <f t="shared" si="14"/>
        <v>0</v>
      </c>
      <c r="W117" s="2">
        <v>332</v>
      </c>
      <c r="X117" s="2">
        <v>0</v>
      </c>
      <c r="Y117">
        <v>0</v>
      </c>
      <c r="Z117" s="2">
        <v>0</v>
      </c>
      <c r="AA117" s="2">
        <v>420</v>
      </c>
      <c r="AB117" s="2">
        <f t="shared" si="15"/>
        <v>420</v>
      </c>
      <c r="AC117" s="2">
        <v>153</v>
      </c>
      <c r="AD117" s="2">
        <v>0</v>
      </c>
      <c r="AE117" s="2">
        <v>0</v>
      </c>
      <c r="AF117" s="2">
        <v>4</v>
      </c>
      <c r="AG117" s="2">
        <f t="shared" si="16"/>
        <v>3615</v>
      </c>
      <c r="AH117" s="2">
        <f t="shared" si="17"/>
        <v>3615</v>
      </c>
      <c r="AI117" s="2">
        <v>15853</v>
      </c>
      <c r="AJ117" s="2">
        <v>15853</v>
      </c>
      <c r="AK117" s="2">
        <v>7206</v>
      </c>
      <c r="AL117" s="2">
        <v>0</v>
      </c>
      <c r="AM117" s="2">
        <v>0</v>
      </c>
      <c r="AN117" s="2">
        <v>0</v>
      </c>
      <c r="AO117" s="2">
        <v>0</v>
      </c>
      <c r="AP117" s="2">
        <v>0</v>
      </c>
      <c r="AQ117" s="2">
        <v>0</v>
      </c>
      <c r="AR117" s="2">
        <v>0</v>
      </c>
      <c r="AS117" s="2">
        <v>0</v>
      </c>
      <c r="AT117" s="2">
        <v>0</v>
      </c>
      <c r="AU117" s="2">
        <v>0</v>
      </c>
      <c r="AV117" s="2">
        <v>0</v>
      </c>
      <c r="AW117" s="2">
        <v>0</v>
      </c>
      <c r="AX117" s="2">
        <v>0</v>
      </c>
      <c r="AY117" s="2">
        <v>0</v>
      </c>
      <c r="AZ117" s="2">
        <v>0</v>
      </c>
      <c r="BA117" s="2">
        <f t="shared" si="18"/>
        <v>10821</v>
      </c>
      <c r="BB117" s="2">
        <f t="shared" si="19"/>
        <v>10821</v>
      </c>
      <c r="BC117" s="2">
        <v>48839</v>
      </c>
      <c r="BD117" s="2">
        <v>48839</v>
      </c>
      <c r="BE117" s="2">
        <v>0</v>
      </c>
      <c r="BF117" s="2">
        <v>0</v>
      </c>
      <c r="BG117" s="2">
        <v>0</v>
      </c>
      <c r="BH117" s="2">
        <v>0</v>
      </c>
      <c r="BI117" s="2">
        <v>6</v>
      </c>
      <c r="BJ117" s="2">
        <v>108</v>
      </c>
      <c r="BK117" s="2">
        <v>-16</v>
      </c>
      <c r="BL117" s="2">
        <v>-56</v>
      </c>
    </row>
    <row r="118" spans="1:64" x14ac:dyDescent="0.25">
      <c r="A118" s="1" t="s">
        <v>113</v>
      </c>
      <c r="B118" t="s">
        <v>559</v>
      </c>
      <c r="C118" t="s">
        <v>972</v>
      </c>
      <c r="D118" s="2">
        <v>13</v>
      </c>
      <c r="E118" s="2">
        <v>1414</v>
      </c>
      <c r="F118" s="2">
        <f t="shared" si="10"/>
        <v>1427</v>
      </c>
      <c r="G118" s="2">
        <v>44</v>
      </c>
      <c r="H118" s="2">
        <v>105</v>
      </c>
      <c r="I118" s="2">
        <v>0</v>
      </c>
      <c r="J118" s="2">
        <f t="shared" si="11"/>
        <v>105</v>
      </c>
      <c r="K118" s="2">
        <v>-600</v>
      </c>
      <c r="L118" s="2">
        <v>0</v>
      </c>
      <c r="M118" s="2">
        <v>522</v>
      </c>
      <c r="N118" s="2">
        <f t="shared" si="12"/>
        <v>-78</v>
      </c>
      <c r="O118" s="2">
        <v>1570</v>
      </c>
      <c r="P118" s="2">
        <v>-13</v>
      </c>
      <c r="Q118" s="2">
        <v>106</v>
      </c>
      <c r="R118" s="2">
        <v>471</v>
      </c>
      <c r="S118" s="2">
        <f t="shared" si="13"/>
        <v>564</v>
      </c>
      <c r="T118" s="2">
        <v>0</v>
      </c>
      <c r="U118" s="2">
        <v>0</v>
      </c>
      <c r="V118" s="2">
        <f t="shared" si="14"/>
        <v>0</v>
      </c>
      <c r="W118" s="2">
        <v>618</v>
      </c>
      <c r="X118" s="2">
        <v>0</v>
      </c>
      <c r="Y118">
        <v>0</v>
      </c>
      <c r="Z118" s="2">
        <v>-263</v>
      </c>
      <c r="AA118" s="2">
        <v>477</v>
      </c>
      <c r="AB118" s="2">
        <f t="shared" si="15"/>
        <v>214</v>
      </c>
      <c r="AC118" s="2">
        <v>159</v>
      </c>
      <c r="AD118" s="2">
        <v>0</v>
      </c>
      <c r="AE118" s="2">
        <v>0</v>
      </c>
      <c r="AF118" s="2">
        <v>200</v>
      </c>
      <c r="AG118" s="2">
        <f t="shared" si="16"/>
        <v>4823</v>
      </c>
      <c r="AH118" s="2">
        <f t="shared" si="17"/>
        <v>4823</v>
      </c>
      <c r="AI118" s="2">
        <v>22630</v>
      </c>
      <c r="AJ118" s="2">
        <v>22630</v>
      </c>
      <c r="AK118" s="2">
        <v>7886</v>
      </c>
      <c r="AL118" s="2">
        <v>114</v>
      </c>
      <c r="AM118" s="2">
        <v>3449</v>
      </c>
      <c r="AN118" s="2">
        <v>0</v>
      </c>
      <c r="AO118" s="2">
        <v>0</v>
      </c>
      <c r="AP118" s="2">
        <v>1210</v>
      </c>
      <c r="AQ118" s="2">
        <v>0</v>
      </c>
      <c r="AR118" s="2">
        <v>0</v>
      </c>
      <c r="AS118" s="2">
        <v>0</v>
      </c>
      <c r="AT118" s="2">
        <v>0</v>
      </c>
      <c r="AU118" s="2">
        <v>-124</v>
      </c>
      <c r="AV118" s="2">
        <v>0</v>
      </c>
      <c r="AW118" s="2">
        <v>0</v>
      </c>
      <c r="AX118" s="2">
        <v>0</v>
      </c>
      <c r="AY118" s="2">
        <v>0</v>
      </c>
      <c r="AZ118" s="2">
        <v>238</v>
      </c>
      <c r="BA118" s="2">
        <f t="shared" si="18"/>
        <v>17596</v>
      </c>
      <c r="BB118" s="2">
        <f t="shared" si="19"/>
        <v>17596</v>
      </c>
      <c r="BC118" s="2">
        <v>67773</v>
      </c>
      <c r="BD118" s="2">
        <v>67773</v>
      </c>
      <c r="BE118" s="2">
        <v>0</v>
      </c>
      <c r="BF118" s="2">
        <v>0</v>
      </c>
      <c r="BG118" s="2">
        <v>0</v>
      </c>
      <c r="BH118" s="2">
        <v>0</v>
      </c>
      <c r="BI118" s="2">
        <v>-1115</v>
      </c>
      <c r="BJ118" s="2">
        <v>-4461</v>
      </c>
      <c r="BK118" s="2">
        <v>-79</v>
      </c>
      <c r="BL118" s="2">
        <v>-315</v>
      </c>
    </row>
    <row r="119" spans="1:64" x14ac:dyDescent="0.25">
      <c r="A119" s="1" t="s">
        <v>114</v>
      </c>
      <c r="B119" t="s">
        <v>560</v>
      </c>
      <c r="C119" t="s">
        <v>972</v>
      </c>
      <c r="D119" s="2">
        <v>-83</v>
      </c>
      <c r="E119" s="2">
        <v>911</v>
      </c>
      <c r="F119" s="2">
        <f t="shared" si="10"/>
        <v>828</v>
      </c>
      <c r="G119" s="2">
        <v>13</v>
      </c>
      <c r="H119" s="2">
        <v>158</v>
      </c>
      <c r="I119" s="2">
        <v>0</v>
      </c>
      <c r="J119" s="2">
        <f t="shared" si="11"/>
        <v>158</v>
      </c>
      <c r="K119" s="2">
        <v>-116</v>
      </c>
      <c r="L119" s="2">
        <v>0</v>
      </c>
      <c r="M119" s="2">
        <v>322</v>
      </c>
      <c r="N119" s="2">
        <f t="shared" si="12"/>
        <v>206</v>
      </c>
      <c r="O119" s="2">
        <v>994</v>
      </c>
      <c r="P119" s="2">
        <v>3</v>
      </c>
      <c r="Q119" s="2">
        <v>165</v>
      </c>
      <c r="R119" s="2">
        <v>353</v>
      </c>
      <c r="S119" s="2">
        <f t="shared" si="13"/>
        <v>521</v>
      </c>
      <c r="T119" s="2">
        <v>0</v>
      </c>
      <c r="U119" s="2">
        <v>0</v>
      </c>
      <c r="V119" s="2">
        <f t="shared" si="14"/>
        <v>0</v>
      </c>
      <c r="W119" s="2">
        <v>807</v>
      </c>
      <c r="X119" s="2">
        <v>0</v>
      </c>
      <c r="Y119">
        <v>0</v>
      </c>
      <c r="Z119" s="2">
        <v>4</v>
      </c>
      <c r="AA119" s="2">
        <v>236</v>
      </c>
      <c r="AB119" s="2">
        <f t="shared" si="15"/>
        <v>240</v>
      </c>
      <c r="AC119" s="2">
        <v>208</v>
      </c>
      <c r="AD119" s="2">
        <v>0</v>
      </c>
      <c r="AE119" s="2">
        <v>0</v>
      </c>
      <c r="AF119" s="2">
        <v>-204</v>
      </c>
      <c r="AG119" s="2">
        <f t="shared" si="16"/>
        <v>3771</v>
      </c>
      <c r="AH119" s="2">
        <f t="shared" si="17"/>
        <v>3771</v>
      </c>
      <c r="AI119" s="2">
        <v>15082</v>
      </c>
      <c r="AJ119" s="2">
        <v>15082</v>
      </c>
      <c r="AK119" s="2">
        <v>9494</v>
      </c>
      <c r="AL119" s="2">
        <v>13</v>
      </c>
      <c r="AM119" s="2">
        <v>0</v>
      </c>
      <c r="AN119" s="2">
        <v>0</v>
      </c>
      <c r="AO119" s="2">
        <v>0</v>
      </c>
      <c r="AP119" s="2">
        <v>0</v>
      </c>
      <c r="AQ119" s="2">
        <v>0</v>
      </c>
      <c r="AR119" s="2">
        <v>0</v>
      </c>
      <c r="AS119" s="2">
        <v>0</v>
      </c>
      <c r="AT119" s="2">
        <v>0</v>
      </c>
      <c r="AU119" s="2">
        <v>-442</v>
      </c>
      <c r="AV119" s="2">
        <v>0</v>
      </c>
      <c r="AW119" s="2">
        <v>-76</v>
      </c>
      <c r="AX119" s="2">
        <v>0</v>
      </c>
      <c r="AY119" s="2">
        <v>0</v>
      </c>
      <c r="AZ119" s="2">
        <v>0</v>
      </c>
      <c r="BA119" s="2">
        <f t="shared" si="18"/>
        <v>12760</v>
      </c>
      <c r="BB119" s="2">
        <f t="shared" si="19"/>
        <v>12760</v>
      </c>
      <c r="BC119" s="2">
        <v>51036</v>
      </c>
      <c r="BD119" s="2">
        <v>51036</v>
      </c>
      <c r="BE119" s="2">
        <v>12</v>
      </c>
      <c r="BF119" s="2">
        <v>0</v>
      </c>
      <c r="BG119" s="2">
        <v>70</v>
      </c>
      <c r="BH119" s="2">
        <v>0</v>
      </c>
      <c r="BI119" s="2">
        <v>0</v>
      </c>
      <c r="BJ119" s="2">
        <v>0</v>
      </c>
      <c r="BK119" s="2">
        <v>-205</v>
      </c>
      <c r="BL119" s="2">
        <v>-820</v>
      </c>
    </row>
    <row r="120" spans="1:64" x14ac:dyDescent="0.25">
      <c r="A120" s="1" t="s">
        <v>115</v>
      </c>
      <c r="B120" t="s">
        <v>561</v>
      </c>
      <c r="C120" t="s">
        <v>972</v>
      </c>
      <c r="D120" s="2">
        <v>13</v>
      </c>
      <c r="E120" s="2">
        <v>1578</v>
      </c>
      <c r="F120" s="2">
        <f t="shared" si="10"/>
        <v>1591</v>
      </c>
      <c r="G120" s="2">
        <v>21</v>
      </c>
      <c r="H120" s="2">
        <v>65</v>
      </c>
      <c r="I120" s="2">
        <v>0</v>
      </c>
      <c r="J120" s="2">
        <f t="shared" si="11"/>
        <v>65</v>
      </c>
      <c r="K120" s="2">
        <v>-383</v>
      </c>
      <c r="L120" s="2">
        <v>0</v>
      </c>
      <c r="M120" s="2">
        <v>208</v>
      </c>
      <c r="N120" s="2">
        <f t="shared" si="12"/>
        <v>-175</v>
      </c>
      <c r="O120" s="2">
        <v>463</v>
      </c>
      <c r="P120" s="2">
        <v>0</v>
      </c>
      <c r="Q120" s="2">
        <v>113</v>
      </c>
      <c r="R120" s="2">
        <v>772</v>
      </c>
      <c r="S120" s="2">
        <f t="shared" si="13"/>
        <v>885</v>
      </c>
      <c r="T120" s="2">
        <v>0</v>
      </c>
      <c r="U120" s="2">
        <v>0</v>
      </c>
      <c r="V120" s="2">
        <f t="shared" si="14"/>
        <v>0</v>
      </c>
      <c r="W120" s="2">
        <v>494</v>
      </c>
      <c r="X120" s="2">
        <v>0</v>
      </c>
      <c r="Y120">
        <v>0</v>
      </c>
      <c r="Z120" s="2">
        <v>186</v>
      </c>
      <c r="AA120" s="2">
        <v>186</v>
      </c>
      <c r="AB120" s="2">
        <f t="shared" si="15"/>
        <v>372</v>
      </c>
      <c r="AC120" s="2">
        <v>167</v>
      </c>
      <c r="AD120" s="2">
        <v>5</v>
      </c>
      <c r="AE120" s="2">
        <v>0</v>
      </c>
      <c r="AF120" s="2">
        <v>0</v>
      </c>
      <c r="AG120" s="2">
        <f t="shared" si="16"/>
        <v>3888</v>
      </c>
      <c r="AH120" s="2">
        <f t="shared" si="17"/>
        <v>3888</v>
      </c>
      <c r="AI120" s="2">
        <v>17800</v>
      </c>
      <c r="AJ120" s="2">
        <v>17800</v>
      </c>
      <c r="AK120" s="2">
        <v>6588</v>
      </c>
      <c r="AL120" s="2">
        <v>0</v>
      </c>
      <c r="AM120" s="2">
        <v>0</v>
      </c>
      <c r="AN120" s="2">
        <v>0</v>
      </c>
      <c r="AO120" s="2">
        <v>0</v>
      </c>
      <c r="AP120" s="2">
        <v>289</v>
      </c>
      <c r="AQ120" s="2">
        <v>0</v>
      </c>
      <c r="AR120" s="2">
        <v>0</v>
      </c>
      <c r="AS120" s="2">
        <v>0</v>
      </c>
      <c r="AT120" s="2">
        <v>0</v>
      </c>
      <c r="AU120" s="2">
        <v>-2022</v>
      </c>
      <c r="AV120" s="2">
        <v>0</v>
      </c>
      <c r="AW120" s="2">
        <v>8</v>
      </c>
      <c r="AX120" s="2">
        <v>0</v>
      </c>
      <c r="AY120" s="2">
        <v>0</v>
      </c>
      <c r="AZ120" s="2">
        <v>0</v>
      </c>
      <c r="BA120" s="2">
        <f t="shared" si="18"/>
        <v>8751</v>
      </c>
      <c r="BB120" s="2">
        <f t="shared" si="19"/>
        <v>8751</v>
      </c>
      <c r="BC120" s="2">
        <v>43550</v>
      </c>
      <c r="BD120" s="2">
        <v>43550</v>
      </c>
      <c r="BE120" s="2">
        <v>2</v>
      </c>
      <c r="BF120" s="2">
        <v>0</v>
      </c>
      <c r="BG120" s="2">
        <v>1</v>
      </c>
      <c r="BH120" s="2">
        <v>0</v>
      </c>
      <c r="BI120" s="2">
        <v>1</v>
      </c>
      <c r="BJ120" s="2">
        <v>3</v>
      </c>
      <c r="BK120" s="2">
        <v>-123</v>
      </c>
      <c r="BL120" s="2">
        <v>-395</v>
      </c>
    </row>
    <row r="121" spans="1:64" x14ac:dyDescent="0.25">
      <c r="A121" s="1" t="s">
        <v>116</v>
      </c>
      <c r="B121" t="s">
        <v>562</v>
      </c>
      <c r="C121" t="s">
        <v>972</v>
      </c>
      <c r="D121" s="2">
        <v>10</v>
      </c>
      <c r="E121" s="2">
        <v>1421</v>
      </c>
      <c r="F121" s="2">
        <f t="shared" si="10"/>
        <v>1431</v>
      </c>
      <c r="G121" s="2">
        <v>28</v>
      </c>
      <c r="H121" s="2">
        <v>145</v>
      </c>
      <c r="I121" s="2">
        <v>0</v>
      </c>
      <c r="J121" s="2">
        <f t="shared" si="11"/>
        <v>145</v>
      </c>
      <c r="K121" s="2">
        <v>-226</v>
      </c>
      <c r="L121" s="2">
        <v>0</v>
      </c>
      <c r="M121" s="2">
        <v>349</v>
      </c>
      <c r="N121" s="2">
        <f t="shared" si="12"/>
        <v>123</v>
      </c>
      <c r="O121" s="2">
        <v>117</v>
      </c>
      <c r="P121" s="2">
        <v>18</v>
      </c>
      <c r="Q121" s="2">
        <v>106</v>
      </c>
      <c r="R121" s="2">
        <v>832</v>
      </c>
      <c r="S121" s="2">
        <f t="shared" si="13"/>
        <v>956</v>
      </c>
      <c r="T121" s="2">
        <v>0</v>
      </c>
      <c r="U121" s="2">
        <v>0</v>
      </c>
      <c r="V121" s="2">
        <f t="shared" si="14"/>
        <v>0</v>
      </c>
      <c r="W121" s="2">
        <v>944</v>
      </c>
      <c r="X121" s="2">
        <v>0</v>
      </c>
      <c r="Y121">
        <v>0</v>
      </c>
      <c r="Z121" s="2">
        <v>0</v>
      </c>
      <c r="AA121" s="2">
        <v>339</v>
      </c>
      <c r="AB121" s="2">
        <f t="shared" si="15"/>
        <v>339</v>
      </c>
      <c r="AC121" s="2">
        <v>168</v>
      </c>
      <c r="AD121" s="2">
        <v>0</v>
      </c>
      <c r="AE121" s="2">
        <v>0</v>
      </c>
      <c r="AF121" s="2">
        <v>0</v>
      </c>
      <c r="AG121" s="2">
        <f t="shared" si="16"/>
        <v>4251</v>
      </c>
      <c r="AH121" s="2">
        <f t="shared" si="17"/>
        <v>4251</v>
      </c>
      <c r="AI121" s="2">
        <v>16076</v>
      </c>
      <c r="AJ121" s="2">
        <v>16076</v>
      </c>
      <c r="AK121" s="2">
        <v>3520</v>
      </c>
      <c r="AL121" s="2">
        <v>0</v>
      </c>
      <c r="AM121" s="2">
        <v>3242</v>
      </c>
      <c r="AN121" s="2">
        <v>0</v>
      </c>
      <c r="AO121" s="2">
        <v>0</v>
      </c>
      <c r="AP121" s="2">
        <v>1206</v>
      </c>
      <c r="AQ121" s="2">
        <v>0</v>
      </c>
      <c r="AR121" s="2">
        <v>0</v>
      </c>
      <c r="AS121" s="2">
        <v>0</v>
      </c>
      <c r="AT121" s="2">
        <v>0</v>
      </c>
      <c r="AU121" s="2">
        <v>74</v>
      </c>
      <c r="AV121" s="2">
        <v>0</v>
      </c>
      <c r="AW121" s="2">
        <v>0</v>
      </c>
      <c r="AX121" s="2">
        <v>0</v>
      </c>
      <c r="AY121" s="2">
        <v>0</v>
      </c>
      <c r="AZ121" s="2">
        <v>0</v>
      </c>
      <c r="BA121" s="2">
        <f t="shared" si="18"/>
        <v>12293</v>
      </c>
      <c r="BB121" s="2">
        <f t="shared" si="19"/>
        <v>12293</v>
      </c>
      <c r="BC121" s="2">
        <v>47415</v>
      </c>
      <c r="BD121" s="2">
        <v>47415</v>
      </c>
      <c r="BE121" s="2">
        <v>46</v>
      </c>
      <c r="BF121" s="2">
        <v>0</v>
      </c>
      <c r="BG121" s="2">
        <v>0</v>
      </c>
      <c r="BH121" s="2">
        <v>0</v>
      </c>
      <c r="BI121" s="2">
        <v>0</v>
      </c>
      <c r="BJ121" s="2">
        <v>34</v>
      </c>
      <c r="BK121" s="2">
        <v>-524</v>
      </c>
      <c r="BL121" s="2">
        <v>-2735</v>
      </c>
    </row>
    <row r="122" spans="1:64" x14ac:dyDescent="0.25">
      <c r="A122" s="1" t="s">
        <v>117</v>
      </c>
      <c r="B122" t="s">
        <v>563</v>
      </c>
      <c r="C122" t="s">
        <v>970</v>
      </c>
      <c r="D122" s="2">
        <v>-58</v>
      </c>
      <c r="E122" s="2">
        <v>595</v>
      </c>
      <c r="F122" s="2">
        <f t="shared" si="10"/>
        <v>537</v>
      </c>
      <c r="G122" s="2">
        <v>22</v>
      </c>
      <c r="H122" s="2">
        <v>-7</v>
      </c>
      <c r="I122" s="2">
        <v>56</v>
      </c>
      <c r="J122" s="2">
        <f t="shared" si="11"/>
        <v>49</v>
      </c>
      <c r="K122" s="2">
        <v>-134</v>
      </c>
      <c r="L122" s="2">
        <v>0</v>
      </c>
      <c r="M122" s="2">
        <v>534</v>
      </c>
      <c r="N122" s="2">
        <f t="shared" si="12"/>
        <v>400</v>
      </c>
      <c r="O122" s="2">
        <v>1496</v>
      </c>
      <c r="P122" s="2">
        <v>191</v>
      </c>
      <c r="Q122" s="2">
        <v>524</v>
      </c>
      <c r="R122" s="2">
        <v>104</v>
      </c>
      <c r="S122" s="2">
        <f t="shared" si="13"/>
        <v>819</v>
      </c>
      <c r="T122" s="2">
        <v>-848</v>
      </c>
      <c r="U122" s="2">
        <v>0</v>
      </c>
      <c r="V122" s="2">
        <f t="shared" si="14"/>
        <v>-848</v>
      </c>
      <c r="W122" s="2">
        <v>311</v>
      </c>
      <c r="X122" s="2">
        <v>17770</v>
      </c>
      <c r="Y122">
        <v>5067.4135128709113</v>
      </c>
      <c r="Z122" s="2">
        <v>13692</v>
      </c>
      <c r="AA122" s="2">
        <v>448</v>
      </c>
      <c r="AB122" s="2">
        <f t="shared" si="15"/>
        <v>14140</v>
      </c>
      <c r="AC122" s="2">
        <v>0</v>
      </c>
      <c r="AD122" s="2">
        <v>0</v>
      </c>
      <c r="AE122" s="2">
        <v>0</v>
      </c>
      <c r="AF122" s="2">
        <v>0</v>
      </c>
      <c r="AG122" s="2">
        <f t="shared" si="16"/>
        <v>34696</v>
      </c>
      <c r="AH122" s="2">
        <f t="shared" si="17"/>
        <v>39763.413512870909</v>
      </c>
      <c r="AI122" s="2">
        <v>217116</v>
      </c>
      <c r="AJ122" s="2">
        <v>240269</v>
      </c>
      <c r="AK122" s="2">
        <v>15818</v>
      </c>
      <c r="AL122" s="2">
        <v>0</v>
      </c>
      <c r="AM122" s="2">
        <v>0</v>
      </c>
      <c r="AN122" s="2">
        <v>0</v>
      </c>
      <c r="AO122" s="2">
        <v>0</v>
      </c>
      <c r="AP122" s="2">
        <v>1674</v>
      </c>
      <c r="AQ122" s="2">
        <v>0</v>
      </c>
      <c r="AR122" s="2">
        <v>0</v>
      </c>
      <c r="AS122" s="2">
        <v>0</v>
      </c>
      <c r="AT122" s="2">
        <v>0</v>
      </c>
      <c r="AU122" s="2">
        <v>-521</v>
      </c>
      <c r="AV122" s="2">
        <v>0</v>
      </c>
      <c r="AW122" s="2">
        <v>0</v>
      </c>
      <c r="AX122" s="2">
        <v>0</v>
      </c>
      <c r="AY122" s="2">
        <v>0</v>
      </c>
      <c r="AZ122" s="2">
        <v>0</v>
      </c>
      <c r="BA122" s="2">
        <f t="shared" si="18"/>
        <v>51667</v>
      </c>
      <c r="BB122" s="2">
        <f t="shared" si="19"/>
        <v>56734.413512870909</v>
      </c>
      <c r="BC122" s="2">
        <v>268839</v>
      </c>
      <c r="BD122" s="2">
        <v>291992</v>
      </c>
      <c r="BE122" s="2">
        <v>0</v>
      </c>
      <c r="BF122" s="2">
        <v>0</v>
      </c>
      <c r="BG122" s="2">
        <v>0</v>
      </c>
      <c r="BH122" s="2">
        <v>0</v>
      </c>
      <c r="BI122" s="2">
        <v>0</v>
      </c>
      <c r="BJ122" s="2">
        <v>0</v>
      </c>
      <c r="BK122" s="2">
        <v>0</v>
      </c>
      <c r="BL122" s="2">
        <v>0</v>
      </c>
    </row>
    <row r="123" spans="1:64" x14ac:dyDescent="0.25">
      <c r="A123" s="1" t="s">
        <v>118</v>
      </c>
      <c r="B123" t="s">
        <v>564</v>
      </c>
      <c r="C123" t="s">
        <v>971</v>
      </c>
      <c r="D123" s="2">
        <v>356</v>
      </c>
      <c r="E123" s="2">
        <v>1886</v>
      </c>
      <c r="F123" s="2">
        <f t="shared" si="10"/>
        <v>2242</v>
      </c>
      <c r="G123" s="2">
        <v>63</v>
      </c>
      <c r="H123" s="2">
        <v>25</v>
      </c>
      <c r="I123" s="2">
        <v>133</v>
      </c>
      <c r="J123" s="2">
        <f t="shared" si="11"/>
        <v>158</v>
      </c>
      <c r="K123" s="2">
        <v>4370</v>
      </c>
      <c r="L123" s="2">
        <v>0</v>
      </c>
      <c r="M123" s="2">
        <v>3156</v>
      </c>
      <c r="N123" s="2">
        <f t="shared" si="12"/>
        <v>7526</v>
      </c>
      <c r="O123" s="2">
        <v>1470</v>
      </c>
      <c r="P123" s="2">
        <v>621</v>
      </c>
      <c r="Q123" s="2">
        <v>12</v>
      </c>
      <c r="R123" s="2">
        <v>-280</v>
      </c>
      <c r="S123" s="2">
        <f t="shared" si="13"/>
        <v>353</v>
      </c>
      <c r="T123" s="2">
        <v>1366</v>
      </c>
      <c r="U123" s="2">
        <v>6121</v>
      </c>
      <c r="V123" s="2">
        <f t="shared" si="14"/>
        <v>7487</v>
      </c>
      <c r="W123" s="2">
        <v>4089</v>
      </c>
      <c r="X123" s="2">
        <v>60508</v>
      </c>
      <c r="Y123">
        <v>7396</v>
      </c>
      <c r="Z123" s="2">
        <v>52268</v>
      </c>
      <c r="AA123" s="2">
        <v>519</v>
      </c>
      <c r="AB123" s="2">
        <f t="shared" si="15"/>
        <v>52787</v>
      </c>
      <c r="AC123" s="2">
        <v>1849</v>
      </c>
      <c r="AD123" s="2">
        <v>34</v>
      </c>
      <c r="AE123" s="2">
        <v>0</v>
      </c>
      <c r="AF123" s="2">
        <v>0</v>
      </c>
      <c r="AG123" s="2">
        <f t="shared" si="16"/>
        <v>138566</v>
      </c>
      <c r="AH123" s="2">
        <f t="shared" si="17"/>
        <v>145962</v>
      </c>
      <c r="AI123" s="2">
        <v>566945</v>
      </c>
      <c r="AJ123" s="2">
        <v>596529</v>
      </c>
      <c r="AK123" s="2">
        <v>0</v>
      </c>
      <c r="AL123" s="2">
        <v>0</v>
      </c>
      <c r="AM123" s="2">
        <v>0</v>
      </c>
      <c r="AN123" s="2">
        <v>0</v>
      </c>
      <c r="AO123" s="2">
        <v>0</v>
      </c>
      <c r="AP123" s="2">
        <v>0</v>
      </c>
      <c r="AQ123" s="2">
        <v>0</v>
      </c>
      <c r="AR123" s="2">
        <v>0</v>
      </c>
      <c r="AS123" s="2">
        <v>0</v>
      </c>
      <c r="AT123" s="2">
        <v>58</v>
      </c>
      <c r="AU123" s="2">
        <v>0</v>
      </c>
      <c r="AV123" s="2">
        <v>0</v>
      </c>
      <c r="AW123" s="2">
        <v>1268</v>
      </c>
      <c r="AX123" s="2">
        <v>0</v>
      </c>
      <c r="AY123" s="2">
        <v>0</v>
      </c>
      <c r="AZ123" s="2">
        <v>0</v>
      </c>
      <c r="BA123" s="2">
        <f t="shared" si="18"/>
        <v>139892</v>
      </c>
      <c r="BB123" s="2">
        <f t="shared" si="19"/>
        <v>147288</v>
      </c>
      <c r="BC123" s="2">
        <v>566945</v>
      </c>
      <c r="BD123" s="2">
        <v>596529</v>
      </c>
      <c r="BE123" s="2">
        <v>0</v>
      </c>
      <c r="BF123" s="2">
        <v>0</v>
      </c>
      <c r="BG123" s="2">
        <v>0</v>
      </c>
      <c r="BH123" s="2">
        <v>0</v>
      </c>
      <c r="BI123" s="2">
        <v>3346</v>
      </c>
      <c r="BJ123" s="2">
        <v>13384</v>
      </c>
      <c r="BK123" s="2">
        <v>77</v>
      </c>
      <c r="BL123" s="2">
        <v>308</v>
      </c>
    </row>
    <row r="124" spans="1:64" x14ac:dyDescent="0.25">
      <c r="A124" s="1" t="s">
        <v>119</v>
      </c>
      <c r="B124" t="s">
        <v>565</v>
      </c>
      <c r="C124" t="s">
        <v>972</v>
      </c>
      <c r="D124" s="2">
        <v>22</v>
      </c>
      <c r="E124" s="2">
        <v>468</v>
      </c>
      <c r="F124" s="2">
        <f t="shared" si="10"/>
        <v>490</v>
      </c>
      <c r="G124" s="2">
        <v>4</v>
      </c>
      <c r="H124" s="2">
        <v>106</v>
      </c>
      <c r="I124" s="2">
        <v>0</v>
      </c>
      <c r="J124" s="2">
        <f t="shared" si="11"/>
        <v>106</v>
      </c>
      <c r="K124" s="2">
        <v>-88</v>
      </c>
      <c r="L124" s="2">
        <v>0</v>
      </c>
      <c r="M124" s="2">
        <v>178</v>
      </c>
      <c r="N124" s="2">
        <f t="shared" si="12"/>
        <v>90</v>
      </c>
      <c r="O124" s="2">
        <v>820</v>
      </c>
      <c r="P124" s="2">
        <v>-1</v>
      </c>
      <c r="Q124" s="2">
        <v>127</v>
      </c>
      <c r="R124" s="2">
        <v>291</v>
      </c>
      <c r="S124" s="2">
        <f t="shared" si="13"/>
        <v>417</v>
      </c>
      <c r="T124" s="2">
        <v>0</v>
      </c>
      <c r="U124" s="2">
        <v>0</v>
      </c>
      <c r="V124" s="2">
        <f t="shared" si="14"/>
        <v>0</v>
      </c>
      <c r="W124" s="2">
        <v>465</v>
      </c>
      <c r="X124" s="2">
        <v>0</v>
      </c>
      <c r="Y124">
        <v>0</v>
      </c>
      <c r="Z124" s="2">
        <v>0</v>
      </c>
      <c r="AA124" s="2">
        <v>107</v>
      </c>
      <c r="AB124" s="2">
        <f t="shared" si="15"/>
        <v>107</v>
      </c>
      <c r="AC124" s="2">
        <v>0</v>
      </c>
      <c r="AD124" s="2">
        <v>288</v>
      </c>
      <c r="AE124" s="2">
        <v>0</v>
      </c>
      <c r="AF124" s="2">
        <v>0</v>
      </c>
      <c r="AG124" s="2">
        <f t="shared" si="16"/>
        <v>2787</v>
      </c>
      <c r="AH124" s="2">
        <f t="shared" si="17"/>
        <v>2787</v>
      </c>
      <c r="AI124" s="2">
        <v>11089</v>
      </c>
      <c r="AJ124" s="2">
        <v>11089</v>
      </c>
      <c r="AK124" s="2">
        <v>3852</v>
      </c>
      <c r="AL124" s="2">
        <v>0</v>
      </c>
      <c r="AM124" s="2">
        <v>0</v>
      </c>
      <c r="AN124" s="2">
        <v>0</v>
      </c>
      <c r="AO124" s="2">
        <v>0</v>
      </c>
      <c r="AP124" s="2">
        <v>195</v>
      </c>
      <c r="AQ124" s="2">
        <v>0</v>
      </c>
      <c r="AR124" s="2">
        <v>0</v>
      </c>
      <c r="AS124" s="2">
        <v>0</v>
      </c>
      <c r="AT124" s="2">
        <v>0</v>
      </c>
      <c r="AU124" s="2">
        <v>-5</v>
      </c>
      <c r="AV124" s="2">
        <v>0</v>
      </c>
      <c r="AW124" s="2">
        <v>0</v>
      </c>
      <c r="AX124" s="2">
        <v>0</v>
      </c>
      <c r="AY124" s="2">
        <v>0</v>
      </c>
      <c r="AZ124" s="2">
        <v>0</v>
      </c>
      <c r="BA124" s="2">
        <f t="shared" si="18"/>
        <v>6829</v>
      </c>
      <c r="BB124" s="2">
        <f t="shared" si="19"/>
        <v>6829</v>
      </c>
      <c r="BC124" s="2">
        <v>27258</v>
      </c>
      <c r="BD124" s="2">
        <v>27258</v>
      </c>
      <c r="BE124" s="2">
        <v>0</v>
      </c>
      <c r="BF124" s="2">
        <v>0</v>
      </c>
      <c r="BG124" s="2">
        <v>0</v>
      </c>
      <c r="BH124" s="2">
        <v>0</v>
      </c>
      <c r="BI124" s="2">
        <v>0</v>
      </c>
      <c r="BJ124" s="2">
        <v>0</v>
      </c>
      <c r="BK124" s="2">
        <v>87</v>
      </c>
      <c r="BL124" s="2">
        <v>384</v>
      </c>
    </row>
    <row r="125" spans="1:64" x14ac:dyDescent="0.25">
      <c r="A125" s="1" t="s">
        <v>120</v>
      </c>
      <c r="B125" t="s">
        <v>566</v>
      </c>
      <c r="C125" t="s">
        <v>972</v>
      </c>
      <c r="D125" s="2">
        <v>-65</v>
      </c>
      <c r="E125" s="2">
        <v>700</v>
      </c>
      <c r="F125" s="2">
        <f t="shared" si="10"/>
        <v>635</v>
      </c>
      <c r="G125" s="2">
        <v>8</v>
      </c>
      <c r="H125" s="2">
        <v>219</v>
      </c>
      <c r="I125" s="2">
        <v>0</v>
      </c>
      <c r="J125" s="2">
        <f t="shared" si="11"/>
        <v>219</v>
      </c>
      <c r="K125" s="2">
        <v>136</v>
      </c>
      <c r="L125" s="2">
        <v>0</v>
      </c>
      <c r="M125" s="2">
        <v>114</v>
      </c>
      <c r="N125" s="2">
        <f t="shared" si="12"/>
        <v>250</v>
      </c>
      <c r="O125" s="2">
        <v>566</v>
      </c>
      <c r="P125" s="2">
        <v>16</v>
      </c>
      <c r="Q125" s="2">
        <v>55</v>
      </c>
      <c r="R125" s="2">
        <v>257</v>
      </c>
      <c r="S125" s="2">
        <f t="shared" si="13"/>
        <v>328</v>
      </c>
      <c r="T125" s="2">
        <v>0</v>
      </c>
      <c r="U125" s="2">
        <v>0</v>
      </c>
      <c r="V125" s="2">
        <f t="shared" si="14"/>
        <v>0</v>
      </c>
      <c r="W125" s="2">
        <v>909</v>
      </c>
      <c r="X125" s="2">
        <v>0</v>
      </c>
      <c r="Y125">
        <v>0</v>
      </c>
      <c r="Z125" s="2">
        <v>0</v>
      </c>
      <c r="AA125" s="2">
        <v>202</v>
      </c>
      <c r="AB125" s="2">
        <f t="shared" si="15"/>
        <v>202</v>
      </c>
      <c r="AC125" s="2">
        <v>47</v>
      </c>
      <c r="AD125" s="2">
        <v>0</v>
      </c>
      <c r="AE125" s="2">
        <v>0</v>
      </c>
      <c r="AF125" s="2">
        <v>0</v>
      </c>
      <c r="AG125" s="2">
        <f t="shared" si="16"/>
        <v>3164</v>
      </c>
      <c r="AH125" s="2">
        <f t="shared" si="17"/>
        <v>3164</v>
      </c>
      <c r="AI125" s="2">
        <v>12656</v>
      </c>
      <c r="AJ125" s="2">
        <v>12656</v>
      </c>
      <c r="AK125" s="2">
        <v>2786</v>
      </c>
      <c r="AL125" s="2">
        <v>31</v>
      </c>
      <c r="AM125" s="2">
        <v>3539</v>
      </c>
      <c r="AN125" s="2">
        <v>-8</v>
      </c>
      <c r="AO125" s="2">
        <v>0</v>
      </c>
      <c r="AP125" s="2">
        <v>2</v>
      </c>
      <c r="AQ125" s="2">
        <v>0</v>
      </c>
      <c r="AR125" s="2">
        <v>0</v>
      </c>
      <c r="AS125" s="2">
        <v>0</v>
      </c>
      <c r="AT125" s="2">
        <v>0</v>
      </c>
      <c r="AU125" s="2">
        <v>-11</v>
      </c>
      <c r="AV125" s="2">
        <v>0</v>
      </c>
      <c r="AW125" s="2">
        <v>-12</v>
      </c>
      <c r="AX125" s="2">
        <v>0</v>
      </c>
      <c r="AY125" s="2">
        <v>0</v>
      </c>
      <c r="AZ125" s="2">
        <v>0</v>
      </c>
      <c r="BA125" s="2">
        <f t="shared" si="18"/>
        <v>9491</v>
      </c>
      <c r="BB125" s="2">
        <f t="shared" si="19"/>
        <v>9491</v>
      </c>
      <c r="BC125" s="2">
        <v>37536</v>
      </c>
      <c r="BD125" s="2">
        <v>37536</v>
      </c>
      <c r="BE125" s="2">
        <v>1</v>
      </c>
      <c r="BF125" s="2">
        <v>0</v>
      </c>
      <c r="BG125" s="2">
        <v>0</v>
      </c>
      <c r="BH125" s="2">
        <v>0</v>
      </c>
      <c r="BI125" s="2">
        <v>70</v>
      </c>
      <c r="BJ125" s="2">
        <v>278</v>
      </c>
      <c r="BK125" s="2">
        <v>4</v>
      </c>
      <c r="BL125" s="2">
        <v>15</v>
      </c>
    </row>
    <row r="126" spans="1:64" x14ac:dyDescent="0.25">
      <c r="A126" s="1" t="s">
        <v>121</v>
      </c>
      <c r="B126" t="s">
        <v>567</v>
      </c>
      <c r="C126" t="s">
        <v>972</v>
      </c>
      <c r="D126" s="2">
        <v>-228</v>
      </c>
      <c r="E126" s="2">
        <v>866</v>
      </c>
      <c r="F126" s="2">
        <f t="shared" si="10"/>
        <v>638</v>
      </c>
      <c r="G126" s="2">
        <v>9</v>
      </c>
      <c r="H126" s="2">
        <v>41</v>
      </c>
      <c r="I126" s="2">
        <v>0</v>
      </c>
      <c r="J126" s="2">
        <f t="shared" si="11"/>
        <v>41</v>
      </c>
      <c r="K126" s="2">
        <v>-535</v>
      </c>
      <c r="L126" s="2">
        <v>0</v>
      </c>
      <c r="M126" s="2">
        <v>236</v>
      </c>
      <c r="N126" s="2">
        <f t="shared" si="12"/>
        <v>-299</v>
      </c>
      <c r="O126" s="2">
        <v>967</v>
      </c>
      <c r="P126" s="2">
        <v>0</v>
      </c>
      <c r="Q126" s="2">
        <v>114</v>
      </c>
      <c r="R126" s="2">
        <v>148</v>
      </c>
      <c r="S126" s="2">
        <f t="shared" si="13"/>
        <v>262</v>
      </c>
      <c r="T126" s="2">
        <v>0</v>
      </c>
      <c r="U126" s="2">
        <v>0</v>
      </c>
      <c r="V126" s="2">
        <f t="shared" si="14"/>
        <v>0</v>
      </c>
      <c r="W126" s="2">
        <v>823</v>
      </c>
      <c r="X126" s="2">
        <v>0</v>
      </c>
      <c r="Y126">
        <v>0</v>
      </c>
      <c r="Z126" s="2">
        <v>0</v>
      </c>
      <c r="AA126" s="2">
        <v>276</v>
      </c>
      <c r="AB126" s="2">
        <f t="shared" si="15"/>
        <v>276</v>
      </c>
      <c r="AC126" s="2">
        <v>0</v>
      </c>
      <c r="AD126" s="2">
        <v>0</v>
      </c>
      <c r="AE126" s="2">
        <v>0</v>
      </c>
      <c r="AF126" s="2">
        <v>0</v>
      </c>
      <c r="AG126" s="2">
        <f t="shared" si="16"/>
        <v>2717</v>
      </c>
      <c r="AH126" s="2">
        <f t="shared" si="17"/>
        <v>2717</v>
      </c>
      <c r="AI126" s="2">
        <v>10867</v>
      </c>
      <c r="AJ126" s="2">
        <v>10867</v>
      </c>
      <c r="AK126" s="2">
        <v>7824</v>
      </c>
      <c r="AL126" s="2">
        <v>0</v>
      </c>
      <c r="AM126" s="2">
        <v>0</v>
      </c>
      <c r="AN126" s="2">
        <v>0</v>
      </c>
      <c r="AO126" s="2">
        <v>0</v>
      </c>
      <c r="AP126" s="2">
        <v>62</v>
      </c>
      <c r="AQ126" s="2">
        <v>0</v>
      </c>
      <c r="AR126" s="2">
        <v>0</v>
      </c>
      <c r="AS126" s="2">
        <v>0</v>
      </c>
      <c r="AT126" s="2">
        <v>0</v>
      </c>
      <c r="AU126" s="2">
        <v>-51</v>
      </c>
      <c r="AV126" s="2">
        <v>0</v>
      </c>
      <c r="AW126" s="2">
        <v>0</v>
      </c>
      <c r="AX126" s="2">
        <v>0</v>
      </c>
      <c r="AY126" s="2">
        <v>0</v>
      </c>
      <c r="AZ126" s="2">
        <v>0</v>
      </c>
      <c r="BA126" s="2">
        <f t="shared" si="18"/>
        <v>10552</v>
      </c>
      <c r="BB126" s="2">
        <f t="shared" si="19"/>
        <v>10552</v>
      </c>
      <c r="BC126" s="2">
        <v>42086</v>
      </c>
      <c r="BD126" s="2">
        <v>42086</v>
      </c>
      <c r="BE126" s="2">
        <v>0</v>
      </c>
      <c r="BF126" s="2">
        <v>0</v>
      </c>
      <c r="BG126" s="2">
        <v>0</v>
      </c>
      <c r="BH126" s="2">
        <v>0</v>
      </c>
      <c r="BI126" s="2">
        <v>116</v>
      </c>
      <c r="BJ126" s="2">
        <v>464</v>
      </c>
      <c r="BK126" s="2">
        <v>-33</v>
      </c>
      <c r="BL126" s="2">
        <v>-133</v>
      </c>
    </row>
    <row r="127" spans="1:64" x14ac:dyDescent="0.25">
      <c r="A127" s="1" t="s">
        <v>122</v>
      </c>
      <c r="B127" t="s">
        <v>568</v>
      </c>
      <c r="C127" t="s">
        <v>972</v>
      </c>
      <c r="D127" s="2">
        <v>8</v>
      </c>
      <c r="E127" s="2">
        <v>910</v>
      </c>
      <c r="F127" s="2">
        <f t="shared" si="10"/>
        <v>918</v>
      </c>
      <c r="G127" s="2">
        <v>9</v>
      </c>
      <c r="H127" s="2">
        <v>108</v>
      </c>
      <c r="I127" s="2">
        <v>0</v>
      </c>
      <c r="J127" s="2">
        <f t="shared" si="11"/>
        <v>108</v>
      </c>
      <c r="K127" s="2">
        <v>-384</v>
      </c>
      <c r="L127" s="2">
        <v>0</v>
      </c>
      <c r="M127" s="2">
        <v>379</v>
      </c>
      <c r="N127" s="2">
        <f t="shared" si="12"/>
        <v>-5</v>
      </c>
      <c r="O127" s="2">
        <v>483</v>
      </c>
      <c r="P127" s="2">
        <v>0</v>
      </c>
      <c r="Q127" s="2">
        <v>74</v>
      </c>
      <c r="R127" s="2">
        <v>87</v>
      </c>
      <c r="S127" s="2">
        <f t="shared" si="13"/>
        <v>161</v>
      </c>
      <c r="T127" s="2">
        <v>0</v>
      </c>
      <c r="U127" s="2">
        <v>0</v>
      </c>
      <c r="V127" s="2">
        <f t="shared" si="14"/>
        <v>0</v>
      </c>
      <c r="W127" s="2">
        <v>423</v>
      </c>
      <c r="X127" s="2">
        <v>0</v>
      </c>
      <c r="Y127">
        <v>0</v>
      </c>
      <c r="Z127" s="2">
        <v>0</v>
      </c>
      <c r="AA127" s="2">
        <v>25</v>
      </c>
      <c r="AB127" s="2">
        <f t="shared" si="15"/>
        <v>25</v>
      </c>
      <c r="AC127" s="2">
        <v>0</v>
      </c>
      <c r="AD127" s="2">
        <v>0</v>
      </c>
      <c r="AE127" s="2">
        <v>0</v>
      </c>
      <c r="AF127" s="2">
        <v>-290</v>
      </c>
      <c r="AG127" s="2">
        <f t="shared" si="16"/>
        <v>1832</v>
      </c>
      <c r="AH127" s="2">
        <f t="shared" si="17"/>
        <v>1832</v>
      </c>
      <c r="AI127" s="2">
        <v>15848</v>
      </c>
      <c r="AJ127" s="2">
        <v>15848</v>
      </c>
      <c r="AK127" s="2">
        <v>6386</v>
      </c>
      <c r="AL127" s="2">
        <v>0</v>
      </c>
      <c r="AM127" s="2">
        <v>0</v>
      </c>
      <c r="AN127" s="2">
        <v>0</v>
      </c>
      <c r="AO127" s="2">
        <v>0</v>
      </c>
      <c r="AP127" s="2">
        <v>944</v>
      </c>
      <c r="AQ127" s="2">
        <v>0</v>
      </c>
      <c r="AR127" s="2">
        <v>0</v>
      </c>
      <c r="AS127" s="2">
        <v>0</v>
      </c>
      <c r="AT127" s="2">
        <v>0</v>
      </c>
      <c r="AU127" s="2">
        <v>0</v>
      </c>
      <c r="AV127" s="2">
        <v>0</v>
      </c>
      <c r="AW127" s="2">
        <v>0</v>
      </c>
      <c r="AX127" s="2">
        <v>0</v>
      </c>
      <c r="AY127" s="2">
        <v>0</v>
      </c>
      <c r="AZ127" s="2">
        <v>0</v>
      </c>
      <c r="BA127" s="2">
        <f t="shared" si="18"/>
        <v>9162</v>
      </c>
      <c r="BB127" s="2">
        <f t="shared" si="19"/>
        <v>9162</v>
      </c>
      <c r="BC127" s="2">
        <v>43861</v>
      </c>
      <c r="BD127" s="2">
        <v>43861</v>
      </c>
      <c r="BE127" s="2">
        <v>0</v>
      </c>
      <c r="BF127" s="2">
        <v>0</v>
      </c>
      <c r="BG127" s="2">
        <v>0</v>
      </c>
      <c r="BH127" s="2">
        <v>0</v>
      </c>
      <c r="BI127" s="2">
        <v>0</v>
      </c>
      <c r="BJ127" s="2">
        <v>0</v>
      </c>
      <c r="BK127" s="2">
        <v>-85</v>
      </c>
      <c r="BL127" s="2">
        <v>-249</v>
      </c>
    </row>
    <row r="128" spans="1:64" x14ac:dyDescent="0.25">
      <c r="A128" s="1" t="s">
        <v>123</v>
      </c>
      <c r="B128" t="s">
        <v>569</v>
      </c>
      <c r="C128" t="s">
        <v>972</v>
      </c>
      <c r="D128" s="2">
        <v>41</v>
      </c>
      <c r="E128" s="2">
        <v>797</v>
      </c>
      <c r="F128" s="2">
        <f t="shared" si="10"/>
        <v>838</v>
      </c>
      <c r="G128" s="2">
        <v>2</v>
      </c>
      <c r="H128" s="2">
        <v>52</v>
      </c>
      <c r="I128" s="2">
        <v>0</v>
      </c>
      <c r="J128" s="2">
        <f t="shared" si="11"/>
        <v>52</v>
      </c>
      <c r="K128" s="2">
        <v>19</v>
      </c>
      <c r="L128" s="2">
        <v>0</v>
      </c>
      <c r="M128" s="2">
        <v>243</v>
      </c>
      <c r="N128" s="2">
        <f t="shared" si="12"/>
        <v>262</v>
      </c>
      <c r="O128" s="2">
        <v>550</v>
      </c>
      <c r="P128" s="2">
        <v>0</v>
      </c>
      <c r="Q128" s="2">
        <v>49</v>
      </c>
      <c r="R128" s="2">
        <v>160</v>
      </c>
      <c r="S128" s="2">
        <f t="shared" si="13"/>
        <v>209</v>
      </c>
      <c r="T128" s="2">
        <v>0</v>
      </c>
      <c r="U128" s="2">
        <v>0</v>
      </c>
      <c r="V128" s="2">
        <f t="shared" si="14"/>
        <v>0</v>
      </c>
      <c r="W128" s="2">
        <v>453</v>
      </c>
      <c r="X128" s="2">
        <v>0</v>
      </c>
      <c r="Y128">
        <v>0</v>
      </c>
      <c r="Z128" s="2">
        <v>30</v>
      </c>
      <c r="AA128" s="2">
        <v>282</v>
      </c>
      <c r="AB128" s="2">
        <f t="shared" si="15"/>
        <v>312</v>
      </c>
      <c r="AC128" s="2">
        <v>535</v>
      </c>
      <c r="AD128" s="2">
        <v>0</v>
      </c>
      <c r="AE128" s="2">
        <v>0</v>
      </c>
      <c r="AF128" s="2">
        <v>0</v>
      </c>
      <c r="AG128" s="2">
        <f t="shared" si="16"/>
        <v>3213</v>
      </c>
      <c r="AH128" s="2">
        <f t="shared" si="17"/>
        <v>3213</v>
      </c>
      <c r="AI128" s="2">
        <v>12236</v>
      </c>
      <c r="AJ128" s="2">
        <v>12236</v>
      </c>
      <c r="AK128" s="2">
        <v>8594</v>
      </c>
      <c r="AL128" s="2">
        <v>13</v>
      </c>
      <c r="AM128" s="2">
        <v>0</v>
      </c>
      <c r="AN128" s="2">
        <v>0</v>
      </c>
      <c r="AO128" s="2">
        <v>0</v>
      </c>
      <c r="AP128" s="2">
        <v>121</v>
      </c>
      <c r="AQ128" s="2">
        <v>0</v>
      </c>
      <c r="AR128" s="2">
        <v>0</v>
      </c>
      <c r="AS128" s="2">
        <v>0</v>
      </c>
      <c r="AT128" s="2">
        <v>0</v>
      </c>
      <c r="AU128" s="2">
        <v>-71</v>
      </c>
      <c r="AV128" s="2">
        <v>0</v>
      </c>
      <c r="AW128" s="2">
        <v>-72</v>
      </c>
      <c r="AX128" s="2">
        <v>0</v>
      </c>
      <c r="AY128" s="2">
        <v>0</v>
      </c>
      <c r="AZ128" s="2">
        <v>0</v>
      </c>
      <c r="BA128" s="2">
        <f t="shared" si="18"/>
        <v>11798</v>
      </c>
      <c r="BB128" s="2">
        <f t="shared" si="19"/>
        <v>11798</v>
      </c>
      <c r="BC128" s="2">
        <v>46576</v>
      </c>
      <c r="BD128" s="2">
        <v>46576</v>
      </c>
      <c r="BE128" s="2">
        <v>4</v>
      </c>
      <c r="BF128" s="2">
        <v>0</v>
      </c>
      <c r="BG128" s="2">
        <v>62</v>
      </c>
      <c r="BH128" s="2">
        <v>0</v>
      </c>
      <c r="BI128" s="2">
        <v>43</v>
      </c>
      <c r="BJ128" s="2">
        <v>172</v>
      </c>
      <c r="BK128" s="2">
        <v>-20</v>
      </c>
      <c r="BL128" s="2">
        <v>-80</v>
      </c>
    </row>
    <row r="129" spans="1:64" x14ac:dyDescent="0.25">
      <c r="A129" s="1" t="s">
        <v>124</v>
      </c>
      <c r="B129" t="s">
        <v>570</v>
      </c>
      <c r="C129" t="s">
        <v>972</v>
      </c>
      <c r="D129" s="2">
        <v>1</v>
      </c>
      <c r="E129" s="2">
        <v>469</v>
      </c>
      <c r="F129" s="2">
        <f t="shared" si="10"/>
        <v>470</v>
      </c>
      <c r="G129" s="2">
        <v>0</v>
      </c>
      <c r="H129" s="2">
        <v>10</v>
      </c>
      <c r="I129" s="2">
        <v>-5</v>
      </c>
      <c r="J129" s="2">
        <f t="shared" si="11"/>
        <v>5</v>
      </c>
      <c r="K129" s="2">
        <v>0</v>
      </c>
      <c r="L129" s="2">
        <v>0</v>
      </c>
      <c r="M129" s="2">
        <v>165</v>
      </c>
      <c r="N129" s="2">
        <f t="shared" si="12"/>
        <v>165</v>
      </c>
      <c r="O129" s="2">
        <v>335</v>
      </c>
      <c r="P129" s="2">
        <v>-6</v>
      </c>
      <c r="Q129" s="2">
        <v>12</v>
      </c>
      <c r="R129" s="2">
        <v>115</v>
      </c>
      <c r="S129" s="2">
        <f t="shared" si="13"/>
        <v>121</v>
      </c>
      <c r="T129" s="2">
        <v>0</v>
      </c>
      <c r="U129" s="2">
        <v>111</v>
      </c>
      <c r="V129" s="2">
        <f t="shared" si="14"/>
        <v>111</v>
      </c>
      <c r="W129" s="2">
        <v>0</v>
      </c>
      <c r="X129" s="2">
        <v>0</v>
      </c>
      <c r="Y129">
        <v>0</v>
      </c>
      <c r="Z129" s="2">
        <v>0</v>
      </c>
      <c r="AA129" s="2">
        <v>0</v>
      </c>
      <c r="AB129" s="2">
        <f t="shared" si="15"/>
        <v>0</v>
      </c>
      <c r="AC129" s="2">
        <v>0</v>
      </c>
      <c r="AD129" s="2">
        <v>0</v>
      </c>
      <c r="AE129" s="2">
        <v>0</v>
      </c>
      <c r="AF129" s="2">
        <v>0</v>
      </c>
      <c r="AG129" s="2">
        <f t="shared" si="16"/>
        <v>1207</v>
      </c>
      <c r="AH129" s="2">
        <f t="shared" si="17"/>
        <v>1207</v>
      </c>
      <c r="AI129" s="2">
        <v>8681</v>
      </c>
      <c r="AJ129" s="2">
        <v>8681</v>
      </c>
      <c r="AK129" s="2">
        <v>4503</v>
      </c>
      <c r="AL129" s="2">
        <v>0</v>
      </c>
      <c r="AM129" s="2">
        <v>0</v>
      </c>
      <c r="AN129" s="2">
        <v>0</v>
      </c>
      <c r="AO129" s="2">
        <v>0</v>
      </c>
      <c r="AP129" s="2">
        <v>816</v>
      </c>
      <c r="AQ129" s="2">
        <v>0</v>
      </c>
      <c r="AR129" s="2">
        <v>0</v>
      </c>
      <c r="AS129" s="2">
        <v>0</v>
      </c>
      <c r="AT129" s="2">
        <v>0</v>
      </c>
      <c r="AU129" s="2">
        <v>0</v>
      </c>
      <c r="AV129" s="2">
        <v>0</v>
      </c>
      <c r="AW129" s="2">
        <v>0</v>
      </c>
      <c r="AX129" s="2">
        <v>0</v>
      </c>
      <c r="AY129" s="2">
        <v>0</v>
      </c>
      <c r="AZ129" s="2">
        <v>0</v>
      </c>
      <c r="BA129" s="2">
        <f t="shared" si="18"/>
        <v>6526</v>
      </c>
      <c r="BB129" s="2">
        <f t="shared" si="19"/>
        <v>6526</v>
      </c>
      <c r="BC129" s="2">
        <v>23013</v>
      </c>
      <c r="BD129" s="2">
        <v>23013</v>
      </c>
      <c r="BE129" s="2">
        <v>0</v>
      </c>
      <c r="BF129" s="2">
        <v>0</v>
      </c>
      <c r="BG129" s="2">
        <v>0</v>
      </c>
      <c r="BH129" s="2">
        <v>0</v>
      </c>
      <c r="BI129" s="2">
        <v>0</v>
      </c>
      <c r="BJ129" s="2">
        <v>0</v>
      </c>
      <c r="BK129" s="2">
        <v>-6</v>
      </c>
      <c r="BL129" s="2">
        <v>-126</v>
      </c>
    </row>
    <row r="130" spans="1:64" x14ac:dyDescent="0.25">
      <c r="A130" s="1" t="s">
        <v>125</v>
      </c>
      <c r="B130" t="s">
        <v>571</v>
      </c>
      <c r="C130" t="s">
        <v>971</v>
      </c>
      <c r="D130" s="2">
        <v>206</v>
      </c>
      <c r="E130" s="2">
        <v>1718</v>
      </c>
      <c r="F130" s="2">
        <f t="shared" si="10"/>
        <v>1924</v>
      </c>
      <c r="G130" s="2">
        <v>77</v>
      </c>
      <c r="H130" s="2">
        <v>134</v>
      </c>
      <c r="I130" s="2">
        <v>9461</v>
      </c>
      <c r="J130" s="2">
        <f t="shared" si="11"/>
        <v>9595</v>
      </c>
      <c r="K130" s="2">
        <v>14927</v>
      </c>
      <c r="L130" s="2">
        <v>0</v>
      </c>
      <c r="M130" s="2">
        <v>1175</v>
      </c>
      <c r="N130" s="2">
        <f t="shared" si="12"/>
        <v>16102</v>
      </c>
      <c r="O130" s="2">
        <v>11040</v>
      </c>
      <c r="P130" s="2">
        <v>1600</v>
      </c>
      <c r="Q130" s="2">
        <v>-93</v>
      </c>
      <c r="R130" s="2">
        <v>575</v>
      </c>
      <c r="S130" s="2">
        <f t="shared" si="13"/>
        <v>2082</v>
      </c>
      <c r="T130" s="2">
        <v>3275</v>
      </c>
      <c r="U130" s="2">
        <v>9096</v>
      </c>
      <c r="V130" s="2">
        <f t="shared" si="14"/>
        <v>12371</v>
      </c>
      <c r="W130" s="2">
        <v>4339</v>
      </c>
      <c r="X130" s="2">
        <v>141607</v>
      </c>
      <c r="Y130">
        <v>3598.2343109400763</v>
      </c>
      <c r="Z130" s="2">
        <v>122007</v>
      </c>
      <c r="AA130" s="2">
        <v>1940</v>
      </c>
      <c r="AB130" s="2">
        <f t="shared" si="15"/>
        <v>123947</v>
      </c>
      <c r="AC130" s="2">
        <v>0</v>
      </c>
      <c r="AD130" s="2">
        <v>0</v>
      </c>
      <c r="AE130" s="2">
        <v>-154</v>
      </c>
      <c r="AF130" s="2">
        <v>917</v>
      </c>
      <c r="AG130" s="2">
        <f t="shared" si="16"/>
        <v>323847</v>
      </c>
      <c r="AH130" s="2">
        <f t="shared" si="17"/>
        <v>327445.23431094008</v>
      </c>
      <c r="AI130" s="2">
        <v>779432</v>
      </c>
      <c r="AJ130" s="2">
        <v>971432</v>
      </c>
      <c r="AK130" s="2">
        <v>0</v>
      </c>
      <c r="AL130" s="2">
        <v>0</v>
      </c>
      <c r="AM130" s="2">
        <v>0</v>
      </c>
      <c r="AN130" s="2">
        <v>0</v>
      </c>
      <c r="AO130" s="2">
        <v>0</v>
      </c>
      <c r="AP130" s="2">
        <v>0</v>
      </c>
      <c r="AQ130" s="2">
        <v>0</v>
      </c>
      <c r="AR130" s="2">
        <v>0</v>
      </c>
      <c r="AS130" s="2">
        <v>0</v>
      </c>
      <c r="AT130" s="2">
        <v>331</v>
      </c>
      <c r="AU130" s="2">
        <v>0</v>
      </c>
      <c r="AV130" s="2">
        <v>0</v>
      </c>
      <c r="AW130" s="2">
        <v>-242</v>
      </c>
      <c r="AX130" s="2">
        <v>0</v>
      </c>
      <c r="AY130" s="2">
        <v>0</v>
      </c>
      <c r="AZ130" s="2">
        <v>0</v>
      </c>
      <c r="BA130" s="2">
        <f t="shared" si="18"/>
        <v>323936</v>
      </c>
      <c r="BB130" s="2">
        <f t="shared" si="19"/>
        <v>327534.23431094008</v>
      </c>
      <c r="BC130" s="2">
        <v>779788</v>
      </c>
      <c r="BD130" s="2">
        <v>971788</v>
      </c>
      <c r="BE130" s="2">
        <v>0</v>
      </c>
      <c r="BF130" s="2">
        <v>0</v>
      </c>
      <c r="BG130" s="2">
        <v>-157</v>
      </c>
      <c r="BH130" s="2">
        <v>0</v>
      </c>
      <c r="BI130" s="2">
        <v>3136</v>
      </c>
      <c r="BJ130" s="2">
        <v>12544</v>
      </c>
      <c r="BK130" s="2">
        <v>-527</v>
      </c>
      <c r="BL130" s="2">
        <v>-2108</v>
      </c>
    </row>
    <row r="131" spans="1:64" x14ac:dyDescent="0.25">
      <c r="A131" s="1" t="s">
        <v>126</v>
      </c>
      <c r="B131" t="s">
        <v>572</v>
      </c>
      <c r="C131" t="s">
        <v>972</v>
      </c>
      <c r="D131" s="2">
        <v>-5</v>
      </c>
      <c r="E131" s="2">
        <v>607</v>
      </c>
      <c r="F131" s="2">
        <f t="shared" si="10"/>
        <v>602</v>
      </c>
      <c r="G131" s="2">
        <v>0</v>
      </c>
      <c r="H131" s="2">
        <v>68</v>
      </c>
      <c r="I131" s="2">
        <v>0</v>
      </c>
      <c r="J131" s="2">
        <f t="shared" si="11"/>
        <v>68</v>
      </c>
      <c r="K131" s="2">
        <v>313</v>
      </c>
      <c r="L131" s="2">
        <v>0</v>
      </c>
      <c r="M131" s="2">
        <v>157</v>
      </c>
      <c r="N131" s="2">
        <f t="shared" si="12"/>
        <v>470</v>
      </c>
      <c r="O131" s="2">
        <v>0</v>
      </c>
      <c r="P131" s="2">
        <v>7</v>
      </c>
      <c r="Q131" s="2">
        <v>87</v>
      </c>
      <c r="R131" s="2">
        <v>170</v>
      </c>
      <c r="S131" s="2">
        <f t="shared" si="13"/>
        <v>264</v>
      </c>
      <c r="T131" s="2">
        <v>0</v>
      </c>
      <c r="U131" s="2">
        <v>0</v>
      </c>
      <c r="V131" s="2">
        <f t="shared" si="14"/>
        <v>0</v>
      </c>
      <c r="W131" s="2">
        <v>434</v>
      </c>
      <c r="X131" s="2">
        <v>0</v>
      </c>
      <c r="Y131">
        <v>0</v>
      </c>
      <c r="Z131" s="2">
        <v>0</v>
      </c>
      <c r="AA131" s="2">
        <v>213</v>
      </c>
      <c r="AB131" s="2">
        <f t="shared" si="15"/>
        <v>213</v>
      </c>
      <c r="AC131" s="2">
        <v>0</v>
      </c>
      <c r="AD131" s="2">
        <v>0</v>
      </c>
      <c r="AE131" s="2">
        <v>0</v>
      </c>
      <c r="AF131" s="2">
        <v>0</v>
      </c>
      <c r="AG131" s="2">
        <f t="shared" si="16"/>
        <v>2051</v>
      </c>
      <c r="AH131" s="2">
        <f t="shared" si="17"/>
        <v>2051</v>
      </c>
      <c r="AI131" s="2">
        <v>9397</v>
      </c>
      <c r="AJ131" s="2">
        <v>9397</v>
      </c>
      <c r="AK131" s="2">
        <v>8623</v>
      </c>
      <c r="AL131" s="2">
        <v>0</v>
      </c>
      <c r="AM131" s="2">
        <v>0</v>
      </c>
      <c r="AN131" s="2">
        <v>0</v>
      </c>
      <c r="AO131" s="2">
        <v>0</v>
      </c>
      <c r="AP131" s="2">
        <v>0</v>
      </c>
      <c r="AQ131" s="2">
        <v>0</v>
      </c>
      <c r="AR131" s="2">
        <v>0</v>
      </c>
      <c r="AS131" s="2">
        <v>0</v>
      </c>
      <c r="AT131" s="2">
        <v>0</v>
      </c>
      <c r="AU131" s="2">
        <v>744</v>
      </c>
      <c r="AV131" s="2">
        <v>0</v>
      </c>
      <c r="AW131" s="2">
        <v>63</v>
      </c>
      <c r="AX131" s="2">
        <v>0</v>
      </c>
      <c r="AY131" s="2">
        <v>0</v>
      </c>
      <c r="AZ131" s="2">
        <v>0</v>
      </c>
      <c r="BA131" s="2">
        <f t="shared" si="18"/>
        <v>11481</v>
      </c>
      <c r="BB131" s="2">
        <f t="shared" si="19"/>
        <v>11481</v>
      </c>
      <c r="BC131" s="2">
        <v>43889</v>
      </c>
      <c r="BD131" s="2">
        <v>43889</v>
      </c>
      <c r="BE131" s="2">
        <v>36</v>
      </c>
      <c r="BF131" s="2">
        <v>0</v>
      </c>
      <c r="BG131" s="2">
        <v>38</v>
      </c>
      <c r="BH131" s="2">
        <v>0</v>
      </c>
      <c r="BI131" s="2">
        <v>0</v>
      </c>
      <c r="BJ131" s="2">
        <v>0</v>
      </c>
      <c r="BK131" s="2">
        <v>-83</v>
      </c>
      <c r="BL131" s="2">
        <v>330</v>
      </c>
    </row>
    <row r="132" spans="1:64" x14ac:dyDescent="0.25">
      <c r="A132" s="1" t="s">
        <v>127</v>
      </c>
      <c r="B132" t="s">
        <v>573</v>
      </c>
      <c r="C132" t="s">
        <v>972</v>
      </c>
      <c r="D132" s="2">
        <v>47</v>
      </c>
      <c r="E132" s="2">
        <v>2077</v>
      </c>
      <c r="F132" s="2">
        <f t="shared" si="10"/>
        <v>2124</v>
      </c>
      <c r="G132" s="2">
        <v>30</v>
      </c>
      <c r="H132" s="2">
        <v>69</v>
      </c>
      <c r="I132" s="2">
        <v>0</v>
      </c>
      <c r="J132" s="2">
        <f t="shared" si="11"/>
        <v>69</v>
      </c>
      <c r="K132" s="2">
        <v>-71</v>
      </c>
      <c r="L132" s="2">
        <v>0</v>
      </c>
      <c r="M132" s="2">
        <v>151</v>
      </c>
      <c r="N132" s="2">
        <f t="shared" si="12"/>
        <v>80</v>
      </c>
      <c r="O132" s="2">
        <v>2021</v>
      </c>
      <c r="P132" s="2">
        <v>0</v>
      </c>
      <c r="Q132" s="2">
        <v>-310</v>
      </c>
      <c r="R132" s="2">
        <v>689</v>
      </c>
      <c r="S132" s="2">
        <f t="shared" si="13"/>
        <v>379</v>
      </c>
      <c r="T132" s="2">
        <v>0</v>
      </c>
      <c r="U132" s="2">
        <v>0</v>
      </c>
      <c r="V132" s="2">
        <f t="shared" si="14"/>
        <v>0</v>
      </c>
      <c r="W132" s="2">
        <v>875</v>
      </c>
      <c r="X132" s="2">
        <v>0</v>
      </c>
      <c r="Y132">
        <v>0</v>
      </c>
      <c r="Z132" s="2">
        <v>827</v>
      </c>
      <c r="AA132" s="2">
        <v>1516</v>
      </c>
      <c r="AB132" s="2">
        <f t="shared" si="15"/>
        <v>2343</v>
      </c>
      <c r="AC132" s="2">
        <v>0</v>
      </c>
      <c r="AD132" s="2">
        <v>0</v>
      </c>
      <c r="AE132" s="2">
        <v>0</v>
      </c>
      <c r="AF132" s="2">
        <v>6</v>
      </c>
      <c r="AG132" s="2">
        <f t="shared" si="16"/>
        <v>7927</v>
      </c>
      <c r="AH132" s="2">
        <f t="shared" si="17"/>
        <v>7927</v>
      </c>
      <c r="AI132" s="2">
        <v>22530</v>
      </c>
      <c r="AJ132" s="2">
        <v>22530</v>
      </c>
      <c r="AK132" s="2">
        <v>5356</v>
      </c>
      <c r="AL132" s="2">
        <v>0</v>
      </c>
      <c r="AM132" s="2">
        <v>5728</v>
      </c>
      <c r="AN132" s="2">
        <v>0</v>
      </c>
      <c r="AO132" s="2">
        <v>0</v>
      </c>
      <c r="AP132" s="2">
        <v>160</v>
      </c>
      <c r="AQ132" s="2">
        <v>0</v>
      </c>
      <c r="AR132" s="2">
        <v>0</v>
      </c>
      <c r="AS132" s="2">
        <v>0</v>
      </c>
      <c r="AT132" s="2">
        <v>0</v>
      </c>
      <c r="AU132" s="2">
        <v>-1815</v>
      </c>
      <c r="AV132" s="2">
        <v>0</v>
      </c>
      <c r="AW132" s="2">
        <v>0</v>
      </c>
      <c r="AX132" s="2">
        <v>0</v>
      </c>
      <c r="AY132" s="2">
        <v>0</v>
      </c>
      <c r="AZ132" s="2">
        <v>0</v>
      </c>
      <c r="BA132" s="2">
        <f t="shared" si="18"/>
        <v>17356</v>
      </c>
      <c r="BB132" s="2">
        <f t="shared" si="19"/>
        <v>17356</v>
      </c>
      <c r="BC132" s="2">
        <v>69441</v>
      </c>
      <c r="BD132" s="2">
        <v>69441</v>
      </c>
      <c r="BE132" s="2">
        <v>0</v>
      </c>
      <c r="BF132" s="2">
        <v>0</v>
      </c>
      <c r="BG132" s="2">
        <v>0</v>
      </c>
      <c r="BH132" s="2">
        <v>0</v>
      </c>
      <c r="BI132" s="2">
        <v>0</v>
      </c>
      <c r="BJ132" s="2">
        <v>0</v>
      </c>
      <c r="BK132" s="2">
        <v>0</v>
      </c>
      <c r="BL132" s="2">
        <v>0</v>
      </c>
    </row>
    <row r="133" spans="1:64" x14ac:dyDescent="0.25">
      <c r="A133" s="1" t="s">
        <v>128</v>
      </c>
      <c r="B133" t="s">
        <v>574</v>
      </c>
      <c r="C133" t="s">
        <v>972</v>
      </c>
      <c r="D133" s="2">
        <v>26</v>
      </c>
      <c r="E133" s="2">
        <v>1355</v>
      </c>
      <c r="F133" s="2">
        <f t="shared" si="10"/>
        <v>1381</v>
      </c>
      <c r="G133" s="2">
        <v>17</v>
      </c>
      <c r="H133" s="2">
        <v>74</v>
      </c>
      <c r="I133" s="2">
        <v>0</v>
      </c>
      <c r="J133" s="2">
        <f t="shared" si="11"/>
        <v>74</v>
      </c>
      <c r="K133" s="2">
        <v>-138</v>
      </c>
      <c r="L133" s="2">
        <v>0</v>
      </c>
      <c r="M133" s="2">
        <v>260</v>
      </c>
      <c r="N133" s="2">
        <f t="shared" si="12"/>
        <v>122</v>
      </c>
      <c r="O133" s="2">
        <v>1040</v>
      </c>
      <c r="P133" s="2">
        <v>6</v>
      </c>
      <c r="Q133" s="2">
        <v>278</v>
      </c>
      <c r="R133" s="2">
        <v>637</v>
      </c>
      <c r="S133" s="2">
        <f t="shared" si="13"/>
        <v>921</v>
      </c>
      <c r="T133" s="2">
        <v>0</v>
      </c>
      <c r="U133" s="2">
        <v>0</v>
      </c>
      <c r="V133" s="2">
        <f t="shared" si="14"/>
        <v>0</v>
      </c>
      <c r="W133" s="2">
        <v>746</v>
      </c>
      <c r="X133" s="2">
        <v>0</v>
      </c>
      <c r="Y133">
        <v>0</v>
      </c>
      <c r="Z133" s="2">
        <v>0</v>
      </c>
      <c r="AA133" s="2">
        <v>272</v>
      </c>
      <c r="AB133" s="2">
        <f t="shared" si="15"/>
        <v>272</v>
      </c>
      <c r="AC133" s="2">
        <v>0</v>
      </c>
      <c r="AD133" s="2">
        <v>0</v>
      </c>
      <c r="AE133" s="2">
        <v>0</v>
      </c>
      <c r="AF133" s="2">
        <v>0</v>
      </c>
      <c r="AG133" s="2">
        <f t="shared" si="16"/>
        <v>4573</v>
      </c>
      <c r="AH133" s="2">
        <f t="shared" si="17"/>
        <v>4573</v>
      </c>
      <c r="AI133" s="2">
        <v>18293</v>
      </c>
      <c r="AJ133" s="2">
        <v>18293</v>
      </c>
      <c r="AK133" s="2">
        <v>8296</v>
      </c>
      <c r="AL133" s="2">
        <v>21</v>
      </c>
      <c r="AM133" s="2">
        <v>0</v>
      </c>
      <c r="AN133" s="2">
        <v>0</v>
      </c>
      <c r="AO133" s="2">
        <v>0</v>
      </c>
      <c r="AP133" s="2">
        <v>891</v>
      </c>
      <c r="AQ133" s="2">
        <v>0</v>
      </c>
      <c r="AR133" s="2">
        <v>0</v>
      </c>
      <c r="AS133" s="2">
        <v>0</v>
      </c>
      <c r="AT133" s="2">
        <v>0</v>
      </c>
      <c r="AU133" s="2">
        <v>34</v>
      </c>
      <c r="AV133" s="2">
        <v>0</v>
      </c>
      <c r="AW133" s="2">
        <v>-32</v>
      </c>
      <c r="AX133" s="2">
        <v>0</v>
      </c>
      <c r="AY133" s="2">
        <v>0</v>
      </c>
      <c r="AZ133" s="2">
        <v>0</v>
      </c>
      <c r="BA133" s="2">
        <f t="shared" si="18"/>
        <v>13783</v>
      </c>
      <c r="BB133" s="2">
        <f t="shared" si="19"/>
        <v>13783</v>
      </c>
      <c r="BC133" s="2">
        <v>55131</v>
      </c>
      <c r="BD133" s="2">
        <v>55131</v>
      </c>
      <c r="BE133" s="2">
        <v>-3</v>
      </c>
      <c r="BF133" s="2">
        <v>0</v>
      </c>
      <c r="BG133" s="2">
        <v>-7</v>
      </c>
      <c r="BH133" s="2">
        <v>0</v>
      </c>
      <c r="BI133" s="2">
        <v>166</v>
      </c>
      <c r="BJ133" s="2">
        <v>662</v>
      </c>
      <c r="BK133" s="2">
        <v>-217</v>
      </c>
      <c r="BL133" s="2">
        <v>-867</v>
      </c>
    </row>
    <row r="134" spans="1:64" x14ac:dyDescent="0.25">
      <c r="A134" s="1" t="s">
        <v>129</v>
      </c>
      <c r="B134" t="s">
        <v>575</v>
      </c>
      <c r="C134" t="s">
        <v>972</v>
      </c>
      <c r="D134" s="2">
        <v>60</v>
      </c>
      <c r="E134" s="2">
        <v>1299</v>
      </c>
      <c r="F134" s="2">
        <f t="shared" ref="F134:F197" si="20">SUM(D134:E134)</f>
        <v>1359</v>
      </c>
      <c r="G134" s="2">
        <v>35</v>
      </c>
      <c r="H134" s="2">
        <v>112</v>
      </c>
      <c r="I134" s="2">
        <v>0</v>
      </c>
      <c r="J134" s="2">
        <f t="shared" ref="J134:J197" si="21">SUM(H134:I134)</f>
        <v>112</v>
      </c>
      <c r="K134" s="2">
        <v>26</v>
      </c>
      <c r="L134" s="2">
        <v>0</v>
      </c>
      <c r="M134" s="2">
        <v>-242</v>
      </c>
      <c r="N134" s="2">
        <f t="shared" ref="N134:N197" si="22">SUM(K134:M134)</f>
        <v>-216</v>
      </c>
      <c r="O134" s="2">
        <v>1042</v>
      </c>
      <c r="P134" s="2">
        <v>0</v>
      </c>
      <c r="Q134" s="2">
        <v>118</v>
      </c>
      <c r="R134" s="2">
        <v>439</v>
      </c>
      <c r="S134" s="2">
        <f t="shared" ref="S134:S197" si="23">SUM(P134:R134)</f>
        <v>557</v>
      </c>
      <c r="T134" s="2">
        <v>0</v>
      </c>
      <c r="U134" s="2">
        <v>0</v>
      </c>
      <c r="V134" s="2">
        <f t="shared" ref="V134:V197" si="24">SUM(T134:U134)</f>
        <v>0</v>
      </c>
      <c r="W134" s="2">
        <v>554</v>
      </c>
      <c r="X134" s="2">
        <v>0</v>
      </c>
      <c r="Y134">
        <v>0</v>
      </c>
      <c r="Z134" s="2">
        <v>0</v>
      </c>
      <c r="AA134" s="2">
        <v>283</v>
      </c>
      <c r="AB134" s="2">
        <f t="shared" ref="AB134:AB197" si="25">SUM(Z134:AA134)</f>
        <v>283</v>
      </c>
      <c r="AC134" s="2">
        <v>0</v>
      </c>
      <c r="AD134" s="2">
        <v>0</v>
      </c>
      <c r="AE134" s="2">
        <v>0</v>
      </c>
      <c r="AF134" s="2">
        <v>0</v>
      </c>
      <c r="AG134" s="2">
        <f t="shared" ref="AG134:AG197" si="26">AF134+AE134+AD134+AC134+AB134+X134+W134+V134+S134+O134+N134+J134+G134+F134</f>
        <v>3726</v>
      </c>
      <c r="AH134" s="2">
        <f t="shared" ref="AH134:AH197" si="27">AF134+AE134+AD134+AC134+AB134+X134+W134+V134+S134+O134+N134+J134+G134+F134+Y134</f>
        <v>3726</v>
      </c>
      <c r="AI134" s="2">
        <v>12901</v>
      </c>
      <c r="AJ134" s="2">
        <v>12901</v>
      </c>
      <c r="AK134" s="2">
        <v>9963</v>
      </c>
      <c r="AL134" s="2">
        <v>0</v>
      </c>
      <c r="AM134" s="2">
        <v>0</v>
      </c>
      <c r="AN134" s="2">
        <v>0</v>
      </c>
      <c r="AO134" s="2">
        <v>0</v>
      </c>
      <c r="AP134" s="2">
        <v>535</v>
      </c>
      <c r="AQ134" s="2">
        <v>0</v>
      </c>
      <c r="AR134" s="2">
        <v>0</v>
      </c>
      <c r="AS134" s="2">
        <v>0</v>
      </c>
      <c r="AT134" s="2">
        <v>0</v>
      </c>
      <c r="AU134" s="2">
        <v>0</v>
      </c>
      <c r="AV134" s="2">
        <v>0</v>
      </c>
      <c r="AW134" s="2">
        <v>0</v>
      </c>
      <c r="AX134" s="2">
        <v>0</v>
      </c>
      <c r="AY134" s="2">
        <v>0</v>
      </c>
      <c r="AZ134" s="2">
        <v>0</v>
      </c>
      <c r="BA134" s="2">
        <f t="shared" ref="BA134:BA197" si="28">AG134+AK134+AL134+AM134+AW134+AU134+AN134+AO134+AP134+AQ134+AR134+AS134+AT134+AY134+AZ134</f>
        <v>14224</v>
      </c>
      <c r="BB134" s="2">
        <f t="shared" ref="BB134:BB197" si="29">AH134+AK134+AL134+AM134+AN134+AO134+AP134+AQ134+AR134+AS134+AT134+AY134+AZ134+AU134+AW134</f>
        <v>14224</v>
      </c>
      <c r="BC134" s="2">
        <v>52900</v>
      </c>
      <c r="BD134" s="2">
        <v>52900</v>
      </c>
      <c r="BE134" s="2">
        <v>0</v>
      </c>
      <c r="BF134" s="2">
        <v>0</v>
      </c>
      <c r="BG134" s="2">
        <v>0</v>
      </c>
      <c r="BH134" s="2">
        <v>0</v>
      </c>
      <c r="BI134" s="2">
        <v>0</v>
      </c>
      <c r="BJ134" s="2">
        <v>0</v>
      </c>
      <c r="BK134" s="2">
        <v>-60</v>
      </c>
      <c r="BL134" s="2">
        <v>-200</v>
      </c>
    </row>
    <row r="135" spans="1:64" x14ac:dyDescent="0.25">
      <c r="A135" s="1" t="s">
        <v>130</v>
      </c>
      <c r="B135" t="s">
        <v>576</v>
      </c>
      <c r="C135" t="s">
        <v>972</v>
      </c>
      <c r="D135" s="2">
        <v>11</v>
      </c>
      <c r="E135" s="2">
        <v>1103</v>
      </c>
      <c r="F135" s="2">
        <f t="shared" si="20"/>
        <v>1114</v>
      </c>
      <c r="G135" s="2">
        <v>23</v>
      </c>
      <c r="H135" s="2">
        <v>34</v>
      </c>
      <c r="I135" s="2">
        <v>0</v>
      </c>
      <c r="J135" s="2">
        <f t="shared" si="21"/>
        <v>34</v>
      </c>
      <c r="K135" s="2">
        <v>-37</v>
      </c>
      <c r="L135" s="2">
        <v>0</v>
      </c>
      <c r="M135" s="2">
        <v>158</v>
      </c>
      <c r="N135" s="2">
        <f t="shared" si="22"/>
        <v>121</v>
      </c>
      <c r="O135" s="2">
        <v>1378</v>
      </c>
      <c r="P135" s="2">
        <v>0</v>
      </c>
      <c r="Q135" s="2">
        <v>86</v>
      </c>
      <c r="R135" s="2">
        <v>489</v>
      </c>
      <c r="S135" s="2">
        <f t="shared" si="23"/>
        <v>575</v>
      </c>
      <c r="T135" s="2">
        <v>0</v>
      </c>
      <c r="U135" s="2">
        <v>0</v>
      </c>
      <c r="V135" s="2">
        <f t="shared" si="24"/>
        <v>0</v>
      </c>
      <c r="W135" s="2">
        <v>796</v>
      </c>
      <c r="X135" s="2">
        <v>0</v>
      </c>
      <c r="Y135">
        <v>0</v>
      </c>
      <c r="Z135" s="2">
        <v>9</v>
      </c>
      <c r="AA135" s="2">
        <v>255</v>
      </c>
      <c r="AB135" s="2">
        <f t="shared" si="25"/>
        <v>264</v>
      </c>
      <c r="AC135" s="2">
        <v>0</v>
      </c>
      <c r="AD135" s="2">
        <v>0</v>
      </c>
      <c r="AE135" s="2">
        <v>0</v>
      </c>
      <c r="AF135" s="2">
        <v>0</v>
      </c>
      <c r="AG135" s="2">
        <f t="shared" si="26"/>
        <v>4305</v>
      </c>
      <c r="AH135" s="2">
        <f t="shared" si="27"/>
        <v>4305</v>
      </c>
      <c r="AI135" s="2">
        <v>16061</v>
      </c>
      <c r="AJ135" s="2">
        <v>16061</v>
      </c>
      <c r="AK135" s="2">
        <v>8704</v>
      </c>
      <c r="AL135" s="2">
        <v>0</v>
      </c>
      <c r="AM135" s="2">
        <v>0</v>
      </c>
      <c r="AN135" s="2">
        <v>0</v>
      </c>
      <c r="AO135" s="2">
        <v>0</v>
      </c>
      <c r="AP135" s="2">
        <v>517</v>
      </c>
      <c r="AQ135" s="2">
        <v>0</v>
      </c>
      <c r="AR135" s="2">
        <v>0</v>
      </c>
      <c r="AS135" s="2">
        <v>0</v>
      </c>
      <c r="AT135" s="2">
        <v>0</v>
      </c>
      <c r="AU135" s="2">
        <v>0</v>
      </c>
      <c r="AV135" s="2">
        <v>0</v>
      </c>
      <c r="AW135" s="2">
        <v>0</v>
      </c>
      <c r="AX135" s="2">
        <v>0</v>
      </c>
      <c r="AY135" s="2">
        <v>0</v>
      </c>
      <c r="AZ135" s="2">
        <v>0</v>
      </c>
      <c r="BA135" s="2">
        <f t="shared" si="28"/>
        <v>13526</v>
      </c>
      <c r="BB135" s="2">
        <f t="shared" si="29"/>
        <v>13526</v>
      </c>
      <c r="BC135" s="2">
        <v>58020</v>
      </c>
      <c r="BD135" s="2">
        <v>58020</v>
      </c>
      <c r="BE135" s="2">
        <v>0</v>
      </c>
      <c r="BF135" s="2">
        <v>0</v>
      </c>
      <c r="BG135" s="2">
        <v>0</v>
      </c>
      <c r="BH135" s="2">
        <v>0</v>
      </c>
      <c r="BI135" s="2">
        <v>0</v>
      </c>
      <c r="BJ135" s="2">
        <v>150</v>
      </c>
      <c r="BK135" s="2">
        <v>-35</v>
      </c>
      <c r="BL135" s="2">
        <v>-415</v>
      </c>
    </row>
    <row r="136" spans="1:64" x14ac:dyDescent="0.25">
      <c r="A136" s="1" t="s">
        <v>131</v>
      </c>
      <c r="B136" t="s">
        <v>577</v>
      </c>
      <c r="C136" t="s">
        <v>972</v>
      </c>
      <c r="D136" s="2">
        <v>21</v>
      </c>
      <c r="E136" s="2">
        <v>1077</v>
      </c>
      <c r="F136" s="2">
        <f t="shared" si="20"/>
        <v>1098</v>
      </c>
      <c r="G136" s="2">
        <v>24</v>
      </c>
      <c r="H136" s="2">
        <v>120</v>
      </c>
      <c r="I136" s="2">
        <v>0</v>
      </c>
      <c r="J136" s="2">
        <f t="shared" si="21"/>
        <v>120</v>
      </c>
      <c r="K136" s="2">
        <v>-248</v>
      </c>
      <c r="L136" s="2">
        <v>0</v>
      </c>
      <c r="M136" s="2">
        <v>250</v>
      </c>
      <c r="N136" s="2">
        <f t="shared" si="22"/>
        <v>2</v>
      </c>
      <c r="O136" s="2">
        <v>1481</v>
      </c>
      <c r="P136" s="2">
        <v>0</v>
      </c>
      <c r="Q136" s="2">
        <v>3</v>
      </c>
      <c r="R136" s="2">
        <v>726</v>
      </c>
      <c r="S136" s="2">
        <f t="shared" si="23"/>
        <v>729</v>
      </c>
      <c r="T136" s="2">
        <v>0</v>
      </c>
      <c r="U136" s="2">
        <v>4</v>
      </c>
      <c r="V136" s="2">
        <f t="shared" si="24"/>
        <v>4</v>
      </c>
      <c r="W136" s="2">
        <v>603</v>
      </c>
      <c r="X136" s="2">
        <v>0</v>
      </c>
      <c r="Y136">
        <v>0</v>
      </c>
      <c r="Z136" s="2">
        <v>0</v>
      </c>
      <c r="AA136" s="2">
        <v>324</v>
      </c>
      <c r="AB136" s="2">
        <f t="shared" si="25"/>
        <v>324</v>
      </c>
      <c r="AC136" s="2">
        <v>73</v>
      </c>
      <c r="AD136" s="2">
        <v>25</v>
      </c>
      <c r="AE136" s="2">
        <v>0</v>
      </c>
      <c r="AF136" s="2">
        <v>0</v>
      </c>
      <c r="AG136" s="2">
        <f t="shared" si="26"/>
        <v>4483</v>
      </c>
      <c r="AH136" s="2">
        <f t="shared" si="27"/>
        <v>4483</v>
      </c>
      <c r="AI136" s="2">
        <v>17932</v>
      </c>
      <c r="AJ136" s="2">
        <v>17932</v>
      </c>
      <c r="AK136" s="2">
        <v>4556</v>
      </c>
      <c r="AL136" s="2">
        <v>28</v>
      </c>
      <c r="AM136" s="2">
        <v>3476</v>
      </c>
      <c r="AN136" s="2">
        <v>0</v>
      </c>
      <c r="AO136" s="2">
        <v>27</v>
      </c>
      <c r="AP136" s="2">
        <v>588</v>
      </c>
      <c r="AQ136" s="2">
        <v>0</v>
      </c>
      <c r="AR136" s="2">
        <v>0</v>
      </c>
      <c r="AS136" s="2">
        <v>0</v>
      </c>
      <c r="AT136" s="2">
        <v>0</v>
      </c>
      <c r="AU136" s="2">
        <v>-97</v>
      </c>
      <c r="AV136" s="2">
        <v>0</v>
      </c>
      <c r="AW136" s="2">
        <v>0</v>
      </c>
      <c r="AX136" s="2">
        <v>0</v>
      </c>
      <c r="AY136" s="2">
        <v>0</v>
      </c>
      <c r="AZ136" s="2">
        <v>0</v>
      </c>
      <c r="BA136" s="2">
        <f t="shared" si="28"/>
        <v>13061</v>
      </c>
      <c r="BB136" s="2">
        <f t="shared" si="29"/>
        <v>13061</v>
      </c>
      <c r="BC136" s="2">
        <v>53724</v>
      </c>
      <c r="BD136" s="2">
        <v>53724</v>
      </c>
      <c r="BE136" s="2">
        <v>-34</v>
      </c>
      <c r="BF136" s="2">
        <v>0</v>
      </c>
      <c r="BG136" s="2">
        <v>0</v>
      </c>
      <c r="BH136" s="2">
        <v>0</v>
      </c>
      <c r="BI136" s="2">
        <v>43</v>
      </c>
      <c r="BJ136" s="2">
        <v>172</v>
      </c>
      <c r="BK136" s="2">
        <v>-17</v>
      </c>
      <c r="BL136" s="2">
        <v>-148</v>
      </c>
    </row>
    <row r="137" spans="1:64" x14ac:dyDescent="0.25">
      <c r="A137" s="1" t="s">
        <v>132</v>
      </c>
      <c r="B137" t="s">
        <v>578</v>
      </c>
      <c r="C137" t="s">
        <v>972</v>
      </c>
      <c r="D137" s="2">
        <v>33</v>
      </c>
      <c r="E137" s="2">
        <v>779</v>
      </c>
      <c r="F137" s="2">
        <f t="shared" si="20"/>
        <v>812</v>
      </c>
      <c r="G137" s="2">
        <v>17</v>
      </c>
      <c r="H137" s="2">
        <v>207</v>
      </c>
      <c r="I137" s="2">
        <v>0</v>
      </c>
      <c r="J137" s="2">
        <f t="shared" si="21"/>
        <v>207</v>
      </c>
      <c r="K137" s="2">
        <v>-95</v>
      </c>
      <c r="L137" s="2">
        <v>0</v>
      </c>
      <c r="M137" s="2">
        <v>-114</v>
      </c>
      <c r="N137" s="2">
        <f t="shared" si="22"/>
        <v>-209</v>
      </c>
      <c r="O137" s="2">
        <v>828</v>
      </c>
      <c r="P137" s="2">
        <v>3</v>
      </c>
      <c r="Q137" s="2">
        <v>-447</v>
      </c>
      <c r="R137" s="2">
        <v>244</v>
      </c>
      <c r="S137" s="2">
        <f t="shared" si="23"/>
        <v>-200</v>
      </c>
      <c r="T137" s="2">
        <v>5</v>
      </c>
      <c r="U137" s="2">
        <v>5</v>
      </c>
      <c r="V137" s="2">
        <f t="shared" si="24"/>
        <v>10</v>
      </c>
      <c r="W137" s="2">
        <v>1125</v>
      </c>
      <c r="X137" s="2">
        <v>0</v>
      </c>
      <c r="Y137">
        <v>0</v>
      </c>
      <c r="Z137" s="2">
        <v>0</v>
      </c>
      <c r="AA137" s="2">
        <v>-268</v>
      </c>
      <c r="AB137" s="2">
        <f t="shared" si="25"/>
        <v>-268</v>
      </c>
      <c r="AC137" s="2">
        <v>281</v>
      </c>
      <c r="AD137" s="2">
        <v>0</v>
      </c>
      <c r="AE137" s="2">
        <v>0</v>
      </c>
      <c r="AF137" s="2">
        <v>0</v>
      </c>
      <c r="AG137" s="2">
        <f t="shared" si="26"/>
        <v>2603</v>
      </c>
      <c r="AH137" s="2">
        <f t="shared" si="27"/>
        <v>2603</v>
      </c>
      <c r="AI137" s="2">
        <v>6162</v>
      </c>
      <c r="AJ137" s="2">
        <v>6162</v>
      </c>
      <c r="AK137" s="2">
        <v>3722</v>
      </c>
      <c r="AL137" s="2">
        <v>0</v>
      </c>
      <c r="AM137" s="2">
        <v>5764</v>
      </c>
      <c r="AN137" s="2">
        <v>0</v>
      </c>
      <c r="AO137" s="2">
        <v>0</v>
      </c>
      <c r="AP137" s="2">
        <v>0</v>
      </c>
      <c r="AQ137" s="2">
        <v>0</v>
      </c>
      <c r="AR137" s="2">
        <v>0</v>
      </c>
      <c r="AS137" s="2">
        <v>0</v>
      </c>
      <c r="AT137" s="2">
        <v>0</v>
      </c>
      <c r="AU137" s="2">
        <v>-34</v>
      </c>
      <c r="AV137" s="2">
        <v>0</v>
      </c>
      <c r="AW137" s="2">
        <v>0</v>
      </c>
      <c r="AX137" s="2">
        <v>0</v>
      </c>
      <c r="AY137" s="2">
        <v>0</v>
      </c>
      <c r="AZ137" s="2">
        <v>0</v>
      </c>
      <c r="BA137" s="2">
        <f t="shared" si="28"/>
        <v>12055</v>
      </c>
      <c r="BB137" s="2">
        <f t="shared" si="29"/>
        <v>12055</v>
      </c>
      <c r="BC137" s="2">
        <v>44004</v>
      </c>
      <c r="BD137" s="2">
        <v>44004</v>
      </c>
      <c r="BE137" s="2">
        <v>0</v>
      </c>
      <c r="BF137" s="2">
        <v>0</v>
      </c>
      <c r="BG137" s="2">
        <v>0</v>
      </c>
      <c r="BH137" s="2">
        <v>0</v>
      </c>
      <c r="BI137" s="2">
        <v>0</v>
      </c>
      <c r="BJ137" s="2">
        <v>95</v>
      </c>
      <c r="BK137" s="2">
        <v>-56</v>
      </c>
      <c r="BL137" s="2">
        <v>-225</v>
      </c>
    </row>
    <row r="138" spans="1:64" x14ac:dyDescent="0.25">
      <c r="A138" s="1" t="s">
        <v>133</v>
      </c>
      <c r="B138" t="s">
        <v>579</v>
      </c>
      <c r="C138" t="s">
        <v>972</v>
      </c>
      <c r="D138" s="2">
        <v>8</v>
      </c>
      <c r="E138" s="2">
        <v>1511</v>
      </c>
      <c r="F138" s="2">
        <f t="shared" si="20"/>
        <v>1519</v>
      </c>
      <c r="G138" s="2">
        <v>12</v>
      </c>
      <c r="H138" s="2">
        <v>-64</v>
      </c>
      <c r="I138" s="2">
        <v>0</v>
      </c>
      <c r="J138" s="2">
        <f t="shared" si="21"/>
        <v>-64</v>
      </c>
      <c r="K138" s="2">
        <v>142</v>
      </c>
      <c r="L138" s="2">
        <v>0</v>
      </c>
      <c r="M138" s="2">
        <v>21</v>
      </c>
      <c r="N138" s="2">
        <f t="shared" si="22"/>
        <v>163</v>
      </c>
      <c r="O138" s="2">
        <v>991</v>
      </c>
      <c r="P138" s="2">
        <v>0</v>
      </c>
      <c r="Q138" s="2">
        <v>92</v>
      </c>
      <c r="R138" s="2">
        <v>-99</v>
      </c>
      <c r="S138" s="2">
        <f t="shared" si="23"/>
        <v>-7</v>
      </c>
      <c r="T138" s="2">
        <v>0</v>
      </c>
      <c r="U138" s="2">
        <v>0</v>
      </c>
      <c r="V138" s="2">
        <f t="shared" si="24"/>
        <v>0</v>
      </c>
      <c r="W138" s="2">
        <v>1038</v>
      </c>
      <c r="X138" s="2">
        <v>0</v>
      </c>
      <c r="Y138">
        <v>0</v>
      </c>
      <c r="Z138" s="2">
        <v>0</v>
      </c>
      <c r="AA138" s="2">
        <v>0</v>
      </c>
      <c r="AB138" s="2">
        <f t="shared" si="25"/>
        <v>0</v>
      </c>
      <c r="AC138" s="2">
        <v>210</v>
      </c>
      <c r="AD138" s="2">
        <v>0</v>
      </c>
      <c r="AE138" s="2">
        <v>0</v>
      </c>
      <c r="AF138" s="2">
        <v>0</v>
      </c>
      <c r="AG138" s="2">
        <f t="shared" si="26"/>
        <v>3862</v>
      </c>
      <c r="AH138" s="2">
        <f t="shared" si="27"/>
        <v>3862</v>
      </c>
      <c r="AI138" s="2">
        <v>15448</v>
      </c>
      <c r="AJ138" s="2">
        <v>15448</v>
      </c>
      <c r="AK138" s="2">
        <v>6554</v>
      </c>
      <c r="AL138" s="2">
        <v>0</v>
      </c>
      <c r="AM138" s="2">
        <v>0</v>
      </c>
      <c r="AN138" s="2">
        <v>0</v>
      </c>
      <c r="AO138" s="2">
        <v>0</v>
      </c>
      <c r="AP138" s="2">
        <v>794</v>
      </c>
      <c r="AQ138" s="2">
        <v>0</v>
      </c>
      <c r="AR138" s="2">
        <v>0</v>
      </c>
      <c r="AS138" s="2">
        <v>0</v>
      </c>
      <c r="AT138" s="2">
        <v>0</v>
      </c>
      <c r="AU138" s="2">
        <v>-359</v>
      </c>
      <c r="AV138" s="2">
        <v>0</v>
      </c>
      <c r="AW138" s="2">
        <v>0</v>
      </c>
      <c r="AX138" s="2">
        <v>0</v>
      </c>
      <c r="AY138" s="2">
        <v>0</v>
      </c>
      <c r="AZ138" s="2">
        <v>0</v>
      </c>
      <c r="BA138" s="2">
        <f t="shared" si="28"/>
        <v>10851</v>
      </c>
      <c r="BB138" s="2">
        <f t="shared" si="29"/>
        <v>10851</v>
      </c>
      <c r="BC138" s="2">
        <v>42000</v>
      </c>
      <c r="BD138" s="2">
        <v>42000</v>
      </c>
      <c r="BE138" s="2">
        <v>0</v>
      </c>
      <c r="BF138" s="2">
        <v>0</v>
      </c>
      <c r="BG138" s="2">
        <v>0</v>
      </c>
      <c r="BH138" s="2">
        <v>0</v>
      </c>
      <c r="BI138" s="2">
        <v>0</v>
      </c>
      <c r="BJ138" s="2">
        <v>0</v>
      </c>
      <c r="BK138" s="2">
        <v>-44</v>
      </c>
      <c r="BL138" s="2">
        <v>-177</v>
      </c>
    </row>
    <row r="139" spans="1:64" x14ac:dyDescent="0.25">
      <c r="A139" s="1" t="s">
        <v>134</v>
      </c>
      <c r="B139" t="s">
        <v>580</v>
      </c>
      <c r="C139" t="s">
        <v>972</v>
      </c>
      <c r="D139" s="2">
        <v>354</v>
      </c>
      <c r="E139" s="2">
        <v>1294</v>
      </c>
      <c r="F139" s="2">
        <f t="shared" si="20"/>
        <v>1648</v>
      </c>
      <c r="G139" s="2">
        <v>6</v>
      </c>
      <c r="H139" s="2">
        <v>92</v>
      </c>
      <c r="I139" s="2">
        <v>0</v>
      </c>
      <c r="J139" s="2">
        <f t="shared" si="21"/>
        <v>92</v>
      </c>
      <c r="K139" s="2">
        <v>40</v>
      </c>
      <c r="L139" s="2">
        <v>0</v>
      </c>
      <c r="M139" s="2">
        <v>284</v>
      </c>
      <c r="N139" s="2">
        <f t="shared" si="22"/>
        <v>324</v>
      </c>
      <c r="O139" s="2">
        <v>550</v>
      </c>
      <c r="P139" s="2">
        <v>0</v>
      </c>
      <c r="Q139" s="2">
        <v>0</v>
      </c>
      <c r="R139" s="2">
        <v>578</v>
      </c>
      <c r="S139" s="2">
        <f t="shared" si="23"/>
        <v>578</v>
      </c>
      <c r="T139" s="2">
        <v>0</v>
      </c>
      <c r="U139" s="2">
        <v>0</v>
      </c>
      <c r="V139" s="2">
        <f t="shared" si="24"/>
        <v>0</v>
      </c>
      <c r="W139" s="2">
        <v>721</v>
      </c>
      <c r="X139" s="2">
        <v>0</v>
      </c>
      <c r="Y139">
        <v>0</v>
      </c>
      <c r="Z139" s="2">
        <v>0</v>
      </c>
      <c r="AA139" s="2">
        <v>284</v>
      </c>
      <c r="AB139" s="2">
        <f t="shared" si="25"/>
        <v>284</v>
      </c>
      <c r="AC139" s="2">
        <v>0</v>
      </c>
      <c r="AD139" s="2">
        <v>0</v>
      </c>
      <c r="AE139" s="2">
        <v>0</v>
      </c>
      <c r="AF139" s="2">
        <v>0</v>
      </c>
      <c r="AG139" s="2">
        <f t="shared" si="26"/>
        <v>4203</v>
      </c>
      <c r="AH139" s="2">
        <f t="shared" si="27"/>
        <v>4203</v>
      </c>
      <c r="AI139" s="2">
        <v>16812</v>
      </c>
      <c r="AJ139" s="2">
        <v>16812</v>
      </c>
      <c r="AK139" s="2">
        <v>9528</v>
      </c>
      <c r="AL139" s="2">
        <v>0</v>
      </c>
      <c r="AM139" s="2">
        <v>0</v>
      </c>
      <c r="AN139" s="2">
        <v>0</v>
      </c>
      <c r="AO139" s="2">
        <v>0</v>
      </c>
      <c r="AP139" s="2">
        <v>0</v>
      </c>
      <c r="AQ139" s="2">
        <v>0</v>
      </c>
      <c r="AR139" s="2">
        <v>0</v>
      </c>
      <c r="AS139" s="2">
        <v>0</v>
      </c>
      <c r="AT139" s="2">
        <v>0</v>
      </c>
      <c r="AU139" s="2">
        <v>-1675</v>
      </c>
      <c r="AV139" s="2">
        <v>0</v>
      </c>
      <c r="AW139" s="2">
        <v>0</v>
      </c>
      <c r="AX139" s="2">
        <v>0</v>
      </c>
      <c r="AY139" s="2">
        <v>0</v>
      </c>
      <c r="AZ139" s="2">
        <v>0</v>
      </c>
      <c r="BA139" s="2">
        <f t="shared" si="28"/>
        <v>12056</v>
      </c>
      <c r="BB139" s="2">
        <f t="shared" si="29"/>
        <v>12056</v>
      </c>
      <c r="BC139" s="2">
        <v>48224</v>
      </c>
      <c r="BD139" s="2">
        <v>48224</v>
      </c>
      <c r="BE139" s="2">
        <v>0</v>
      </c>
      <c r="BF139" s="2">
        <v>0</v>
      </c>
      <c r="BG139" s="2">
        <v>0</v>
      </c>
      <c r="BH139" s="2">
        <v>0</v>
      </c>
      <c r="BI139" s="2">
        <v>0</v>
      </c>
      <c r="BJ139" s="2">
        <v>0</v>
      </c>
      <c r="BK139" s="2">
        <v>-70</v>
      </c>
      <c r="BL139" s="2">
        <v>-220</v>
      </c>
    </row>
    <row r="140" spans="1:64" x14ac:dyDescent="0.25">
      <c r="A140" s="1" t="s">
        <v>135</v>
      </c>
      <c r="B140" t="s">
        <v>581</v>
      </c>
      <c r="C140" t="s">
        <v>972</v>
      </c>
      <c r="D140" s="2">
        <v>14</v>
      </c>
      <c r="E140" s="2">
        <v>800</v>
      </c>
      <c r="F140" s="2">
        <f t="shared" si="20"/>
        <v>814</v>
      </c>
      <c r="G140" s="2">
        <v>56</v>
      </c>
      <c r="H140" s="2">
        <v>42</v>
      </c>
      <c r="I140" s="2">
        <v>0</v>
      </c>
      <c r="J140" s="2">
        <f t="shared" si="21"/>
        <v>42</v>
      </c>
      <c r="K140" s="2">
        <v>18</v>
      </c>
      <c r="L140" s="2">
        <v>0</v>
      </c>
      <c r="M140" s="2">
        <v>-861</v>
      </c>
      <c r="N140" s="2">
        <f t="shared" si="22"/>
        <v>-843</v>
      </c>
      <c r="O140" s="2">
        <v>1546</v>
      </c>
      <c r="P140" s="2">
        <v>0</v>
      </c>
      <c r="Q140" s="2">
        <v>254</v>
      </c>
      <c r="R140" s="2">
        <v>60</v>
      </c>
      <c r="S140" s="2">
        <f t="shared" si="23"/>
        <v>314</v>
      </c>
      <c r="T140" s="2">
        <v>0</v>
      </c>
      <c r="U140" s="2">
        <v>0</v>
      </c>
      <c r="V140" s="2">
        <f t="shared" si="24"/>
        <v>0</v>
      </c>
      <c r="W140" s="2">
        <v>806</v>
      </c>
      <c r="X140" s="2">
        <v>0</v>
      </c>
      <c r="Y140">
        <v>0</v>
      </c>
      <c r="Z140" s="2">
        <v>10</v>
      </c>
      <c r="AA140" s="2">
        <v>189</v>
      </c>
      <c r="AB140" s="2">
        <f t="shared" si="25"/>
        <v>199</v>
      </c>
      <c r="AC140" s="2">
        <v>-37</v>
      </c>
      <c r="AD140" s="2">
        <v>18</v>
      </c>
      <c r="AE140" s="2">
        <v>0</v>
      </c>
      <c r="AF140" s="2">
        <v>0</v>
      </c>
      <c r="AG140" s="2">
        <f t="shared" si="26"/>
        <v>2915</v>
      </c>
      <c r="AH140" s="2">
        <f t="shared" si="27"/>
        <v>2915</v>
      </c>
      <c r="AI140" s="2">
        <v>16628</v>
      </c>
      <c r="AJ140" s="2">
        <v>16628</v>
      </c>
      <c r="AK140" s="2">
        <v>4139</v>
      </c>
      <c r="AL140" s="2">
        <v>0</v>
      </c>
      <c r="AM140" s="2">
        <v>5428</v>
      </c>
      <c r="AN140" s="2">
        <v>0</v>
      </c>
      <c r="AO140" s="2">
        <v>0</v>
      </c>
      <c r="AP140" s="2">
        <v>812</v>
      </c>
      <c r="AQ140" s="2">
        <v>0</v>
      </c>
      <c r="AR140" s="2">
        <v>0</v>
      </c>
      <c r="AS140" s="2">
        <v>0</v>
      </c>
      <c r="AT140" s="2">
        <v>0</v>
      </c>
      <c r="AU140" s="2">
        <v>0</v>
      </c>
      <c r="AV140" s="2">
        <v>0</v>
      </c>
      <c r="AW140" s="2">
        <v>0</v>
      </c>
      <c r="AX140" s="2">
        <v>0</v>
      </c>
      <c r="AY140" s="2">
        <v>0</v>
      </c>
      <c r="AZ140" s="2">
        <v>0</v>
      </c>
      <c r="BA140" s="2">
        <f t="shared" si="28"/>
        <v>13294</v>
      </c>
      <c r="BB140" s="2">
        <f t="shared" si="29"/>
        <v>13294</v>
      </c>
      <c r="BC140" s="2">
        <v>56264</v>
      </c>
      <c r="BD140" s="2">
        <v>56264</v>
      </c>
      <c r="BE140" s="2">
        <v>0</v>
      </c>
      <c r="BF140" s="2">
        <v>0</v>
      </c>
      <c r="BG140" s="2">
        <v>0</v>
      </c>
      <c r="BH140" s="2">
        <v>0</v>
      </c>
      <c r="BI140" s="2">
        <v>0</v>
      </c>
      <c r="BJ140" s="2">
        <v>0</v>
      </c>
      <c r="BK140" s="2">
        <v>440</v>
      </c>
      <c r="BL140" s="2">
        <v>666</v>
      </c>
    </row>
    <row r="141" spans="1:64" x14ac:dyDescent="0.25">
      <c r="A141" s="1" t="s">
        <v>136</v>
      </c>
      <c r="B141" t="s">
        <v>582</v>
      </c>
      <c r="C141" t="s">
        <v>970</v>
      </c>
      <c r="D141" s="2">
        <v>262</v>
      </c>
      <c r="E141" s="2">
        <v>3335</v>
      </c>
      <c r="F141" s="2">
        <f t="shared" si="20"/>
        <v>3597</v>
      </c>
      <c r="G141" s="2">
        <v>37</v>
      </c>
      <c r="H141" s="2">
        <v>228</v>
      </c>
      <c r="I141" s="2">
        <v>145</v>
      </c>
      <c r="J141" s="2">
        <f t="shared" si="21"/>
        <v>373</v>
      </c>
      <c r="K141" s="2">
        <v>5038</v>
      </c>
      <c r="L141" s="2">
        <v>0</v>
      </c>
      <c r="M141" s="2">
        <v>2659</v>
      </c>
      <c r="N141" s="2">
        <f t="shared" si="22"/>
        <v>7697</v>
      </c>
      <c r="O141" s="2">
        <v>6822</v>
      </c>
      <c r="P141" s="2">
        <v>560</v>
      </c>
      <c r="Q141" s="2">
        <v>30</v>
      </c>
      <c r="R141" s="2">
        <v>655</v>
      </c>
      <c r="S141" s="2">
        <f t="shared" si="23"/>
        <v>1245</v>
      </c>
      <c r="T141" s="2">
        <v>271</v>
      </c>
      <c r="U141" s="2">
        <v>2322</v>
      </c>
      <c r="V141" s="2">
        <f t="shared" si="24"/>
        <v>2593</v>
      </c>
      <c r="W141" s="2">
        <v>3865</v>
      </c>
      <c r="X141" s="2">
        <v>41737</v>
      </c>
      <c r="Y141">
        <v>11902.005502909016</v>
      </c>
      <c r="Z141" s="2">
        <v>30182</v>
      </c>
      <c r="AA141" s="2">
        <v>373</v>
      </c>
      <c r="AB141" s="2">
        <f t="shared" si="25"/>
        <v>30555</v>
      </c>
      <c r="AC141" s="2">
        <v>1509</v>
      </c>
      <c r="AD141" s="2">
        <v>223</v>
      </c>
      <c r="AE141" s="2">
        <v>0</v>
      </c>
      <c r="AF141" s="2">
        <v>0</v>
      </c>
      <c r="AG141" s="2">
        <f t="shared" si="26"/>
        <v>100253</v>
      </c>
      <c r="AH141" s="2">
        <f t="shared" si="27"/>
        <v>112155.00550290901</v>
      </c>
      <c r="AI141" s="2">
        <v>401019</v>
      </c>
      <c r="AJ141" s="2">
        <v>446907</v>
      </c>
      <c r="AK141" s="2">
        <v>10080</v>
      </c>
      <c r="AL141" s="2">
        <v>69</v>
      </c>
      <c r="AM141" s="2">
        <v>6798</v>
      </c>
      <c r="AN141" s="2">
        <v>0</v>
      </c>
      <c r="AO141" s="2">
        <v>0</v>
      </c>
      <c r="AP141" s="2">
        <v>1218</v>
      </c>
      <c r="AQ141" s="2">
        <v>0</v>
      </c>
      <c r="AR141" s="2">
        <v>0</v>
      </c>
      <c r="AS141" s="2">
        <v>0</v>
      </c>
      <c r="AT141" s="2">
        <v>97</v>
      </c>
      <c r="AU141" s="2">
        <v>9</v>
      </c>
      <c r="AV141" s="2">
        <v>0</v>
      </c>
      <c r="AW141" s="2">
        <v>120</v>
      </c>
      <c r="AX141" s="2">
        <v>0</v>
      </c>
      <c r="AY141" s="2">
        <v>0</v>
      </c>
      <c r="AZ141" s="2">
        <v>-87</v>
      </c>
      <c r="BA141" s="2">
        <f t="shared" si="28"/>
        <v>118557</v>
      </c>
      <c r="BB141" s="2">
        <f t="shared" si="29"/>
        <v>130459.00550290901</v>
      </c>
      <c r="BC141" s="2">
        <v>474233</v>
      </c>
      <c r="BD141" s="2">
        <v>520121</v>
      </c>
      <c r="BE141" s="2">
        <v>0</v>
      </c>
      <c r="BF141" s="2">
        <v>0</v>
      </c>
      <c r="BG141" s="2">
        <v>180</v>
      </c>
      <c r="BH141" s="2">
        <v>0</v>
      </c>
      <c r="BI141" s="2">
        <v>4250</v>
      </c>
      <c r="BJ141" s="2">
        <v>17000</v>
      </c>
      <c r="BK141" s="2">
        <v>-352</v>
      </c>
      <c r="BL141" s="2">
        <v>-1406</v>
      </c>
    </row>
    <row r="142" spans="1:64" x14ac:dyDescent="0.25">
      <c r="A142" s="1" t="s">
        <v>137</v>
      </c>
      <c r="B142" t="s">
        <v>583</v>
      </c>
      <c r="C142" t="s">
        <v>970</v>
      </c>
      <c r="D142" s="2">
        <v>-262</v>
      </c>
      <c r="E142" s="2">
        <v>6349</v>
      </c>
      <c r="F142" s="2">
        <f t="shared" si="20"/>
        <v>6087</v>
      </c>
      <c r="G142" s="2">
        <v>0</v>
      </c>
      <c r="H142" s="2">
        <v>896</v>
      </c>
      <c r="I142" s="2">
        <v>251</v>
      </c>
      <c r="J142" s="2">
        <f t="shared" si="21"/>
        <v>1147</v>
      </c>
      <c r="K142" s="2">
        <v>3022</v>
      </c>
      <c r="L142" s="2">
        <v>0</v>
      </c>
      <c r="M142" s="2">
        <v>1810</v>
      </c>
      <c r="N142" s="2">
        <f t="shared" si="22"/>
        <v>4832</v>
      </c>
      <c r="O142" s="2">
        <v>4898</v>
      </c>
      <c r="P142" s="2">
        <v>305</v>
      </c>
      <c r="Q142" s="2">
        <v>1630</v>
      </c>
      <c r="R142" s="2">
        <v>576</v>
      </c>
      <c r="S142" s="2">
        <f t="shared" si="23"/>
        <v>2511</v>
      </c>
      <c r="T142" s="2">
        <v>1562</v>
      </c>
      <c r="U142" s="2">
        <v>6249</v>
      </c>
      <c r="V142" s="2">
        <f t="shared" si="24"/>
        <v>7811</v>
      </c>
      <c r="W142" s="2">
        <v>7412</v>
      </c>
      <c r="X142" s="2">
        <v>20476</v>
      </c>
      <c r="Y142">
        <v>5839.0747940092724</v>
      </c>
      <c r="Z142" s="2">
        <v>38813</v>
      </c>
      <c r="AA142" s="2">
        <v>1154</v>
      </c>
      <c r="AB142" s="2">
        <f t="shared" si="25"/>
        <v>39967</v>
      </c>
      <c r="AC142" s="2">
        <v>557</v>
      </c>
      <c r="AD142" s="2">
        <v>0</v>
      </c>
      <c r="AE142" s="2">
        <v>0</v>
      </c>
      <c r="AF142" s="2">
        <v>321</v>
      </c>
      <c r="AG142" s="2">
        <f t="shared" si="26"/>
        <v>96019</v>
      </c>
      <c r="AH142" s="2">
        <f t="shared" si="27"/>
        <v>101858.07479400927</v>
      </c>
      <c r="AI142" s="2">
        <v>383302</v>
      </c>
      <c r="AJ142" s="2">
        <v>427888</v>
      </c>
      <c r="AK142" s="2">
        <v>10221</v>
      </c>
      <c r="AL142" s="2">
        <v>0</v>
      </c>
      <c r="AM142" s="2">
        <v>15176</v>
      </c>
      <c r="AN142" s="2">
        <v>0</v>
      </c>
      <c r="AO142" s="2">
        <v>175</v>
      </c>
      <c r="AP142" s="2">
        <v>0</v>
      </c>
      <c r="AQ142" s="2">
        <v>0</v>
      </c>
      <c r="AR142" s="2">
        <v>0</v>
      </c>
      <c r="AS142" s="2">
        <v>0</v>
      </c>
      <c r="AT142" s="2">
        <v>127</v>
      </c>
      <c r="AU142" s="2">
        <v>-1984</v>
      </c>
      <c r="AV142" s="2">
        <v>0</v>
      </c>
      <c r="AW142" s="2">
        <v>-393</v>
      </c>
      <c r="AX142" s="2">
        <v>0</v>
      </c>
      <c r="AY142" s="2">
        <v>0</v>
      </c>
      <c r="AZ142" s="2">
        <v>0</v>
      </c>
      <c r="BA142" s="2">
        <f t="shared" si="28"/>
        <v>119341</v>
      </c>
      <c r="BB142" s="2">
        <f t="shared" si="29"/>
        <v>125180.07479400927</v>
      </c>
      <c r="BC142" s="2">
        <v>506345</v>
      </c>
      <c r="BD142" s="2">
        <v>550931</v>
      </c>
      <c r="BE142" s="2">
        <v>0</v>
      </c>
      <c r="BF142" s="2">
        <v>0</v>
      </c>
      <c r="BG142" s="2">
        <v>0</v>
      </c>
      <c r="BH142" s="2">
        <v>0</v>
      </c>
      <c r="BI142" s="2">
        <v>0</v>
      </c>
      <c r="BJ142" s="2">
        <v>9908</v>
      </c>
      <c r="BK142" s="2">
        <v>-36</v>
      </c>
      <c r="BL142" s="2">
        <v>-647</v>
      </c>
    </row>
    <row r="143" spans="1:64" x14ac:dyDescent="0.25">
      <c r="A143" s="1" t="s">
        <v>138</v>
      </c>
      <c r="B143" t="s">
        <v>584</v>
      </c>
      <c r="C143" t="s">
        <v>970</v>
      </c>
      <c r="D143" s="2">
        <v>-199</v>
      </c>
      <c r="E143" s="2">
        <v>2409</v>
      </c>
      <c r="F143" s="2">
        <f t="shared" si="20"/>
        <v>2210</v>
      </c>
      <c r="G143" s="2">
        <v>3</v>
      </c>
      <c r="H143" s="2">
        <v>214</v>
      </c>
      <c r="I143" s="2">
        <v>81</v>
      </c>
      <c r="J143" s="2">
        <f t="shared" si="21"/>
        <v>295</v>
      </c>
      <c r="K143" s="2">
        <v>1534</v>
      </c>
      <c r="L143" s="2">
        <v>0</v>
      </c>
      <c r="M143" s="2">
        <v>5577</v>
      </c>
      <c r="N143" s="2">
        <f t="shared" si="22"/>
        <v>7111</v>
      </c>
      <c r="O143" s="2">
        <v>1853</v>
      </c>
      <c r="P143" s="2">
        <v>144</v>
      </c>
      <c r="Q143" s="2">
        <v>143</v>
      </c>
      <c r="R143" s="2">
        <v>46</v>
      </c>
      <c r="S143" s="2">
        <f t="shared" si="23"/>
        <v>333</v>
      </c>
      <c r="T143" s="2">
        <v>351</v>
      </c>
      <c r="U143" s="2">
        <v>1313</v>
      </c>
      <c r="V143" s="2">
        <f t="shared" si="24"/>
        <v>1664</v>
      </c>
      <c r="W143" s="2">
        <v>1424</v>
      </c>
      <c r="X143" s="2">
        <v>10823</v>
      </c>
      <c r="Y143">
        <v>1849</v>
      </c>
      <c r="Z143" s="2">
        <v>16053</v>
      </c>
      <c r="AA143" s="2">
        <v>1700</v>
      </c>
      <c r="AB143" s="2">
        <f t="shared" si="25"/>
        <v>17753</v>
      </c>
      <c r="AC143" s="2">
        <v>1097</v>
      </c>
      <c r="AD143" s="2">
        <v>55</v>
      </c>
      <c r="AE143" s="2">
        <v>10</v>
      </c>
      <c r="AF143" s="2">
        <v>0</v>
      </c>
      <c r="AG143" s="2">
        <f t="shared" si="26"/>
        <v>44631</v>
      </c>
      <c r="AH143" s="2">
        <f t="shared" si="27"/>
        <v>46480</v>
      </c>
      <c r="AI143" s="2">
        <v>166330</v>
      </c>
      <c r="AJ143" s="2">
        <v>173726</v>
      </c>
      <c r="AK143" s="2">
        <v>17043</v>
      </c>
      <c r="AL143" s="2">
        <v>36</v>
      </c>
      <c r="AM143" s="2">
        <v>0</v>
      </c>
      <c r="AN143" s="2">
        <v>0</v>
      </c>
      <c r="AO143" s="2">
        <v>0</v>
      </c>
      <c r="AP143" s="2">
        <v>315</v>
      </c>
      <c r="AQ143" s="2">
        <v>0</v>
      </c>
      <c r="AR143" s="2">
        <v>0</v>
      </c>
      <c r="AS143" s="2">
        <v>0</v>
      </c>
      <c r="AT143" s="2">
        <v>58</v>
      </c>
      <c r="AU143" s="2">
        <v>0</v>
      </c>
      <c r="AV143" s="2">
        <v>0</v>
      </c>
      <c r="AW143" s="2">
        <v>0</v>
      </c>
      <c r="AX143" s="2">
        <v>0</v>
      </c>
      <c r="AY143" s="2">
        <v>0</v>
      </c>
      <c r="AZ143" s="2">
        <v>0</v>
      </c>
      <c r="BA143" s="2">
        <f t="shared" si="28"/>
        <v>62083</v>
      </c>
      <c r="BB143" s="2">
        <f t="shared" si="29"/>
        <v>63932</v>
      </c>
      <c r="BC143" s="2">
        <v>224171</v>
      </c>
      <c r="BD143" s="2">
        <v>231567</v>
      </c>
      <c r="BE143" s="2">
        <v>0</v>
      </c>
      <c r="BF143" s="2">
        <v>0</v>
      </c>
      <c r="BG143" s="2">
        <v>0</v>
      </c>
      <c r="BH143" s="2">
        <v>0</v>
      </c>
      <c r="BI143" s="2">
        <v>223</v>
      </c>
      <c r="BJ143" s="2">
        <v>892</v>
      </c>
      <c r="BK143" s="2">
        <v>-22</v>
      </c>
      <c r="BL143" s="2">
        <v>-88</v>
      </c>
    </row>
    <row r="144" spans="1:64" x14ac:dyDescent="0.25">
      <c r="A144" s="1" t="s">
        <v>139</v>
      </c>
      <c r="B144" t="s">
        <v>585</v>
      </c>
      <c r="C144" t="s">
        <v>970</v>
      </c>
      <c r="D144" s="2">
        <v>-152</v>
      </c>
      <c r="E144" s="2">
        <v>990</v>
      </c>
      <c r="F144" s="2">
        <f t="shared" si="20"/>
        <v>838</v>
      </c>
      <c r="G144" s="2">
        <v>0</v>
      </c>
      <c r="H144" s="2">
        <v>84</v>
      </c>
      <c r="I144" s="2">
        <v>0</v>
      </c>
      <c r="J144" s="2">
        <f t="shared" si="21"/>
        <v>84</v>
      </c>
      <c r="K144" s="2">
        <v>2272</v>
      </c>
      <c r="L144" s="2">
        <v>0</v>
      </c>
      <c r="M144" s="2">
        <v>2219</v>
      </c>
      <c r="N144" s="2">
        <f t="shared" si="22"/>
        <v>4491</v>
      </c>
      <c r="O144" s="2">
        <v>2771</v>
      </c>
      <c r="P144" s="2">
        <v>539</v>
      </c>
      <c r="Q144" s="2">
        <v>234</v>
      </c>
      <c r="R144" s="2">
        <v>411</v>
      </c>
      <c r="S144" s="2">
        <f t="shared" si="23"/>
        <v>1184</v>
      </c>
      <c r="T144" s="2">
        <v>371</v>
      </c>
      <c r="U144" s="2">
        <v>985</v>
      </c>
      <c r="V144" s="2">
        <f t="shared" si="24"/>
        <v>1356</v>
      </c>
      <c r="W144" s="2">
        <v>2794</v>
      </c>
      <c r="X144" s="2">
        <v>16553</v>
      </c>
      <c r="Y144">
        <v>4720.3655530980413</v>
      </c>
      <c r="Z144" s="2">
        <v>15783</v>
      </c>
      <c r="AA144" s="2">
        <v>347</v>
      </c>
      <c r="AB144" s="2">
        <f t="shared" si="25"/>
        <v>16130</v>
      </c>
      <c r="AC144" s="2">
        <v>145</v>
      </c>
      <c r="AD144" s="2">
        <v>160</v>
      </c>
      <c r="AE144" s="2">
        <v>-14</v>
      </c>
      <c r="AF144" s="2">
        <v>0</v>
      </c>
      <c r="AG144" s="2">
        <f t="shared" si="26"/>
        <v>46492</v>
      </c>
      <c r="AH144" s="2">
        <f t="shared" si="27"/>
        <v>51212.36555309804</v>
      </c>
      <c r="AI144" s="2">
        <v>183197</v>
      </c>
      <c r="AJ144" s="2">
        <v>209025</v>
      </c>
      <c r="AK144" s="2">
        <v>10403</v>
      </c>
      <c r="AL144" s="2">
        <v>-58</v>
      </c>
      <c r="AM144" s="2">
        <v>0</v>
      </c>
      <c r="AN144" s="2">
        <v>0</v>
      </c>
      <c r="AO144" s="2">
        <v>0</v>
      </c>
      <c r="AP144" s="2">
        <v>1302</v>
      </c>
      <c r="AQ144" s="2">
        <v>0</v>
      </c>
      <c r="AR144" s="2">
        <v>0</v>
      </c>
      <c r="AS144" s="2">
        <v>0</v>
      </c>
      <c r="AT144" s="2">
        <v>0</v>
      </c>
      <c r="AU144" s="2">
        <v>-758</v>
      </c>
      <c r="AV144" s="2">
        <v>0</v>
      </c>
      <c r="AW144" s="2">
        <v>182</v>
      </c>
      <c r="AX144" s="2">
        <v>0</v>
      </c>
      <c r="AY144" s="2">
        <v>0</v>
      </c>
      <c r="AZ144" s="2">
        <v>0</v>
      </c>
      <c r="BA144" s="2">
        <f t="shared" si="28"/>
        <v>57563</v>
      </c>
      <c r="BB144" s="2">
        <f t="shared" si="29"/>
        <v>62283.36555309804</v>
      </c>
      <c r="BC144" s="2">
        <v>224470</v>
      </c>
      <c r="BD144" s="2">
        <v>250298</v>
      </c>
      <c r="BE144" s="2">
        <v>48</v>
      </c>
      <c r="BF144" s="2">
        <v>0</v>
      </c>
      <c r="BG144" s="2">
        <v>270</v>
      </c>
      <c r="BH144" s="2">
        <v>0</v>
      </c>
      <c r="BI144" s="2">
        <v>411</v>
      </c>
      <c r="BJ144" s="2">
        <v>6035</v>
      </c>
      <c r="BK144" s="2">
        <v>-28</v>
      </c>
      <c r="BL144" s="2">
        <v>-120</v>
      </c>
    </row>
    <row r="145" spans="1:64" x14ac:dyDescent="0.25">
      <c r="A145" s="1" t="s">
        <v>140</v>
      </c>
      <c r="B145" t="s">
        <v>586</v>
      </c>
      <c r="C145" t="s">
        <v>970</v>
      </c>
      <c r="D145" s="2">
        <v>-48</v>
      </c>
      <c r="E145" s="2">
        <v>1204</v>
      </c>
      <c r="F145" s="2">
        <f t="shared" si="20"/>
        <v>1156</v>
      </c>
      <c r="G145" s="2">
        <v>65</v>
      </c>
      <c r="H145" s="2">
        <v>34</v>
      </c>
      <c r="I145" s="2">
        <v>1985</v>
      </c>
      <c r="J145" s="2">
        <f t="shared" si="21"/>
        <v>2019</v>
      </c>
      <c r="K145" s="2">
        <v>2667</v>
      </c>
      <c r="L145" s="2">
        <v>0</v>
      </c>
      <c r="M145" s="2">
        <v>585</v>
      </c>
      <c r="N145" s="2">
        <f t="shared" si="22"/>
        <v>3252</v>
      </c>
      <c r="O145" s="2">
        <v>3633</v>
      </c>
      <c r="P145" s="2">
        <v>215</v>
      </c>
      <c r="Q145" s="2">
        <v>160</v>
      </c>
      <c r="R145" s="2">
        <v>-41</v>
      </c>
      <c r="S145" s="2">
        <f t="shared" si="23"/>
        <v>334</v>
      </c>
      <c r="T145" s="2">
        <v>557</v>
      </c>
      <c r="U145" s="2">
        <v>1381</v>
      </c>
      <c r="V145" s="2">
        <f t="shared" si="24"/>
        <v>1938</v>
      </c>
      <c r="W145" s="2">
        <v>810</v>
      </c>
      <c r="X145" s="2">
        <v>16916</v>
      </c>
      <c r="Y145">
        <v>4823.8810908117239</v>
      </c>
      <c r="Z145" s="2">
        <v>20203</v>
      </c>
      <c r="AA145" s="2">
        <v>1590</v>
      </c>
      <c r="AB145" s="2">
        <f t="shared" si="25"/>
        <v>21793</v>
      </c>
      <c r="AC145" s="2">
        <v>367</v>
      </c>
      <c r="AD145" s="2">
        <v>0</v>
      </c>
      <c r="AE145" s="2">
        <v>0</v>
      </c>
      <c r="AF145" s="2">
        <v>0</v>
      </c>
      <c r="AG145" s="2">
        <f t="shared" si="26"/>
        <v>52283</v>
      </c>
      <c r="AH145" s="2">
        <f t="shared" si="27"/>
        <v>57106.881090811723</v>
      </c>
      <c r="AI145" s="2">
        <v>200748</v>
      </c>
      <c r="AJ145" s="2">
        <v>221273</v>
      </c>
      <c r="AK145" s="2">
        <v>13134</v>
      </c>
      <c r="AL145" s="2">
        <v>162</v>
      </c>
      <c r="AM145" s="2">
        <v>0</v>
      </c>
      <c r="AN145" s="2">
        <v>0</v>
      </c>
      <c r="AO145" s="2">
        <v>0</v>
      </c>
      <c r="AP145" s="2">
        <v>600</v>
      </c>
      <c r="AQ145" s="2">
        <v>0</v>
      </c>
      <c r="AR145" s="2">
        <v>0</v>
      </c>
      <c r="AS145" s="2">
        <v>0</v>
      </c>
      <c r="AT145" s="2">
        <v>0</v>
      </c>
      <c r="AU145" s="2">
        <v>0</v>
      </c>
      <c r="AV145" s="2">
        <v>0</v>
      </c>
      <c r="AW145" s="2">
        <v>0</v>
      </c>
      <c r="AX145" s="2">
        <v>0</v>
      </c>
      <c r="AY145" s="2">
        <v>0</v>
      </c>
      <c r="AZ145" s="2">
        <v>0</v>
      </c>
      <c r="BA145" s="2">
        <f t="shared" si="28"/>
        <v>66179</v>
      </c>
      <c r="BB145" s="2">
        <f t="shared" si="29"/>
        <v>71002.881090811716</v>
      </c>
      <c r="BC145" s="2">
        <v>256330</v>
      </c>
      <c r="BD145" s="2">
        <v>276855</v>
      </c>
      <c r="BE145" s="2">
        <v>0</v>
      </c>
      <c r="BF145" s="2">
        <v>0</v>
      </c>
      <c r="BG145" s="2">
        <v>0</v>
      </c>
      <c r="BH145" s="2">
        <v>0</v>
      </c>
      <c r="BI145" s="2">
        <v>1676</v>
      </c>
      <c r="BJ145" s="2">
        <v>6705</v>
      </c>
      <c r="BK145" s="2">
        <v>-90</v>
      </c>
      <c r="BL145" s="2">
        <v>-360</v>
      </c>
    </row>
    <row r="146" spans="1:64" x14ac:dyDescent="0.25">
      <c r="A146" s="1" t="s">
        <v>141</v>
      </c>
      <c r="B146" t="s">
        <v>587</v>
      </c>
      <c r="C146" t="s">
        <v>970</v>
      </c>
      <c r="D146" s="2">
        <v>25</v>
      </c>
      <c r="E146" s="2">
        <v>1624</v>
      </c>
      <c r="F146" s="2">
        <f t="shared" si="20"/>
        <v>1649</v>
      </c>
      <c r="G146" s="2">
        <v>38</v>
      </c>
      <c r="H146" s="2">
        <v>400</v>
      </c>
      <c r="I146" s="2">
        <v>141</v>
      </c>
      <c r="J146" s="2">
        <f t="shared" si="21"/>
        <v>541</v>
      </c>
      <c r="K146" s="2">
        <v>2874</v>
      </c>
      <c r="L146" s="2">
        <v>0</v>
      </c>
      <c r="M146" s="2">
        <v>1011</v>
      </c>
      <c r="N146" s="2">
        <f t="shared" si="22"/>
        <v>3885</v>
      </c>
      <c r="O146" s="2">
        <v>4720</v>
      </c>
      <c r="P146" s="2">
        <v>15</v>
      </c>
      <c r="Q146" s="2">
        <v>307</v>
      </c>
      <c r="R146" s="2">
        <v>487</v>
      </c>
      <c r="S146" s="2">
        <f t="shared" si="23"/>
        <v>809</v>
      </c>
      <c r="T146" s="2">
        <v>1403</v>
      </c>
      <c r="U146" s="2">
        <v>2798</v>
      </c>
      <c r="V146" s="2">
        <f t="shared" si="24"/>
        <v>4201</v>
      </c>
      <c r="W146" s="2">
        <v>3603</v>
      </c>
      <c r="X146" s="2">
        <v>24872</v>
      </c>
      <c r="Y146">
        <v>6285</v>
      </c>
      <c r="Z146" s="2">
        <v>27971</v>
      </c>
      <c r="AA146" s="2">
        <v>952</v>
      </c>
      <c r="AB146" s="2">
        <f t="shared" si="25"/>
        <v>28923</v>
      </c>
      <c r="AC146" s="2">
        <v>388</v>
      </c>
      <c r="AD146" s="2">
        <v>0</v>
      </c>
      <c r="AE146" s="2">
        <v>0</v>
      </c>
      <c r="AF146" s="2">
        <v>0</v>
      </c>
      <c r="AG146" s="2">
        <f t="shared" si="26"/>
        <v>73629</v>
      </c>
      <c r="AH146" s="2">
        <f t="shared" si="27"/>
        <v>79914</v>
      </c>
      <c r="AI146" s="2">
        <v>294516</v>
      </c>
      <c r="AJ146" s="2">
        <v>319656</v>
      </c>
      <c r="AK146" s="2">
        <v>23797</v>
      </c>
      <c r="AL146" s="2">
        <v>357</v>
      </c>
      <c r="AM146" s="2">
        <v>2149</v>
      </c>
      <c r="AN146" s="2">
        <v>-50</v>
      </c>
      <c r="AO146" s="2">
        <v>0</v>
      </c>
      <c r="AP146" s="2">
        <v>91</v>
      </c>
      <c r="AQ146" s="2">
        <v>0</v>
      </c>
      <c r="AR146" s="2">
        <v>0</v>
      </c>
      <c r="AS146" s="2">
        <v>0</v>
      </c>
      <c r="AT146" s="2">
        <v>0</v>
      </c>
      <c r="AU146" s="2">
        <v>-367</v>
      </c>
      <c r="AV146" s="2">
        <v>0</v>
      </c>
      <c r="AW146" s="2">
        <v>-174</v>
      </c>
      <c r="AX146" s="2">
        <v>0</v>
      </c>
      <c r="AY146" s="2">
        <v>-563</v>
      </c>
      <c r="AZ146" s="2">
        <v>0</v>
      </c>
      <c r="BA146" s="2">
        <f t="shared" si="28"/>
        <v>98869</v>
      </c>
      <c r="BB146" s="2">
        <f t="shared" si="29"/>
        <v>105154</v>
      </c>
      <c r="BC146" s="2">
        <v>395476</v>
      </c>
      <c r="BD146" s="2">
        <v>420616</v>
      </c>
      <c r="BE146" s="2">
        <v>0</v>
      </c>
      <c r="BF146" s="2">
        <v>0</v>
      </c>
      <c r="BG146" s="2">
        <v>0</v>
      </c>
      <c r="BH146" s="2">
        <v>0</v>
      </c>
      <c r="BI146" s="2">
        <v>2271</v>
      </c>
      <c r="BJ146" s="2">
        <v>9085</v>
      </c>
      <c r="BK146" s="2">
        <v>-103</v>
      </c>
      <c r="BL146" s="2">
        <v>-413</v>
      </c>
    </row>
    <row r="147" spans="1:64" x14ac:dyDescent="0.25">
      <c r="A147" s="1" t="s">
        <v>142</v>
      </c>
      <c r="B147" t="s">
        <v>588</v>
      </c>
      <c r="C147" t="s">
        <v>971</v>
      </c>
      <c r="D147" s="2">
        <v>188</v>
      </c>
      <c r="E147" s="2">
        <v>3487</v>
      </c>
      <c r="F147" s="2">
        <f t="shared" si="20"/>
        <v>3675</v>
      </c>
      <c r="G147" s="2">
        <v>129</v>
      </c>
      <c r="H147" s="2">
        <v>833</v>
      </c>
      <c r="I147" s="2">
        <v>872</v>
      </c>
      <c r="J147" s="2">
        <f t="shared" si="21"/>
        <v>1705</v>
      </c>
      <c r="K147" s="2">
        <v>17781</v>
      </c>
      <c r="L147" s="2">
        <v>0</v>
      </c>
      <c r="M147" s="2">
        <v>1775</v>
      </c>
      <c r="N147" s="2">
        <f t="shared" si="22"/>
        <v>19556</v>
      </c>
      <c r="O147" s="2">
        <v>17034</v>
      </c>
      <c r="P147" s="2">
        <v>2376</v>
      </c>
      <c r="Q147" s="2">
        <v>112</v>
      </c>
      <c r="R147" s="2">
        <v>1393</v>
      </c>
      <c r="S147" s="2">
        <f t="shared" si="23"/>
        <v>3881</v>
      </c>
      <c r="T147" s="2">
        <v>4144</v>
      </c>
      <c r="U147" s="2">
        <v>7839</v>
      </c>
      <c r="V147" s="2">
        <f t="shared" si="24"/>
        <v>11983</v>
      </c>
      <c r="W147" s="2">
        <v>7197</v>
      </c>
      <c r="X147" s="2">
        <v>152808</v>
      </c>
      <c r="Y147">
        <v>43575.763875901976</v>
      </c>
      <c r="Z147" s="2">
        <v>145935</v>
      </c>
      <c r="AA147" s="2">
        <v>5341</v>
      </c>
      <c r="AB147" s="2">
        <f t="shared" si="25"/>
        <v>151276</v>
      </c>
      <c r="AC147" s="2">
        <v>1346</v>
      </c>
      <c r="AD147" s="2">
        <v>0</v>
      </c>
      <c r="AE147" s="2">
        <v>0</v>
      </c>
      <c r="AF147" s="2">
        <v>0</v>
      </c>
      <c r="AG147" s="2">
        <f t="shared" si="26"/>
        <v>370590</v>
      </c>
      <c r="AH147" s="2">
        <f t="shared" si="27"/>
        <v>414165.76387590199</v>
      </c>
      <c r="AI147" s="2">
        <v>1482360</v>
      </c>
      <c r="AJ147" s="2">
        <v>1719989</v>
      </c>
      <c r="AK147" s="2">
        <v>0</v>
      </c>
      <c r="AL147" s="2">
        <v>0</v>
      </c>
      <c r="AM147" s="2">
        <v>0</v>
      </c>
      <c r="AN147" s="2">
        <v>0</v>
      </c>
      <c r="AO147" s="2">
        <v>0</v>
      </c>
      <c r="AP147" s="2">
        <v>0</v>
      </c>
      <c r="AQ147" s="2">
        <v>0</v>
      </c>
      <c r="AR147" s="2">
        <v>0</v>
      </c>
      <c r="AS147" s="2">
        <v>0</v>
      </c>
      <c r="AT147" s="2">
        <v>0</v>
      </c>
      <c r="AU147" s="2">
        <v>-25.5</v>
      </c>
      <c r="AV147" s="2">
        <v>0</v>
      </c>
      <c r="AW147" s="2">
        <v>-199</v>
      </c>
      <c r="AX147" s="2">
        <v>0</v>
      </c>
      <c r="AY147" s="2">
        <v>-1675</v>
      </c>
      <c r="AZ147" s="2">
        <v>0</v>
      </c>
      <c r="BA147" s="2">
        <f t="shared" si="28"/>
        <v>368690.5</v>
      </c>
      <c r="BB147" s="2">
        <f t="shared" si="29"/>
        <v>412266.26387590199</v>
      </c>
      <c r="BC147" s="2">
        <v>1474760</v>
      </c>
      <c r="BD147" s="2">
        <v>1712389</v>
      </c>
      <c r="BE147" s="2">
        <v>0</v>
      </c>
      <c r="BF147" s="2">
        <v>0</v>
      </c>
      <c r="BG147" s="2">
        <v>0</v>
      </c>
      <c r="BH147" s="2">
        <v>0</v>
      </c>
      <c r="BI147" s="2">
        <v>12821</v>
      </c>
      <c r="BJ147" s="2">
        <v>51284</v>
      </c>
      <c r="BK147" s="2">
        <v>-863.5</v>
      </c>
      <c r="BL147" s="2">
        <v>-3454</v>
      </c>
    </row>
    <row r="148" spans="1:64" x14ac:dyDescent="0.25">
      <c r="A148" s="1" t="s">
        <v>143</v>
      </c>
      <c r="B148" t="s">
        <v>589</v>
      </c>
      <c r="C148" t="s">
        <v>972</v>
      </c>
      <c r="D148" s="2">
        <v>45</v>
      </c>
      <c r="E148" s="2">
        <v>1194</v>
      </c>
      <c r="F148" s="2">
        <f t="shared" si="20"/>
        <v>1239</v>
      </c>
      <c r="G148" s="2">
        <v>25</v>
      </c>
      <c r="H148" s="2">
        <v>-82</v>
      </c>
      <c r="I148" s="2">
        <v>0</v>
      </c>
      <c r="J148" s="2">
        <f t="shared" si="21"/>
        <v>-82</v>
      </c>
      <c r="K148" s="2">
        <v>0</v>
      </c>
      <c r="L148" s="2">
        <v>0</v>
      </c>
      <c r="M148" s="2">
        <v>257</v>
      </c>
      <c r="N148" s="2">
        <f t="shared" si="22"/>
        <v>257</v>
      </c>
      <c r="O148" s="2">
        <v>628</v>
      </c>
      <c r="P148" s="2">
        <v>20</v>
      </c>
      <c r="Q148" s="2">
        <v>48</v>
      </c>
      <c r="R148" s="2">
        <v>298</v>
      </c>
      <c r="S148" s="2">
        <f t="shared" si="23"/>
        <v>366</v>
      </c>
      <c r="T148" s="2">
        <v>0</v>
      </c>
      <c r="U148" s="2">
        <v>0</v>
      </c>
      <c r="V148" s="2">
        <f t="shared" si="24"/>
        <v>0</v>
      </c>
      <c r="W148" s="2">
        <v>431</v>
      </c>
      <c r="X148" s="2">
        <v>379</v>
      </c>
      <c r="Y148">
        <v>0</v>
      </c>
      <c r="Z148" s="2">
        <v>416</v>
      </c>
      <c r="AA148" s="2">
        <v>749</v>
      </c>
      <c r="AB148" s="2">
        <f t="shared" si="25"/>
        <v>1165</v>
      </c>
      <c r="AC148" s="2">
        <v>416</v>
      </c>
      <c r="AD148" s="2">
        <v>0</v>
      </c>
      <c r="AE148" s="2">
        <v>0</v>
      </c>
      <c r="AF148" s="2">
        <v>0</v>
      </c>
      <c r="AG148" s="2">
        <f t="shared" si="26"/>
        <v>4824</v>
      </c>
      <c r="AH148" s="2">
        <f t="shared" si="27"/>
        <v>4824</v>
      </c>
      <c r="AI148" s="2">
        <v>15282</v>
      </c>
      <c r="AJ148" s="2">
        <v>15282</v>
      </c>
      <c r="AK148" s="2">
        <v>5250</v>
      </c>
      <c r="AL148" s="2">
        <v>250</v>
      </c>
      <c r="AM148" s="2">
        <v>3037</v>
      </c>
      <c r="AN148" s="2">
        <v>0</v>
      </c>
      <c r="AO148" s="2">
        <v>0</v>
      </c>
      <c r="AP148" s="2">
        <v>284</v>
      </c>
      <c r="AQ148" s="2">
        <v>0</v>
      </c>
      <c r="AR148" s="2">
        <v>0</v>
      </c>
      <c r="AS148" s="2">
        <v>0</v>
      </c>
      <c r="AT148" s="2">
        <v>0</v>
      </c>
      <c r="AU148" s="2">
        <v>0</v>
      </c>
      <c r="AV148" s="2">
        <v>0</v>
      </c>
      <c r="AW148" s="2">
        <v>0</v>
      </c>
      <c r="AX148" s="2">
        <v>0</v>
      </c>
      <c r="AY148" s="2">
        <v>0</v>
      </c>
      <c r="AZ148" s="2">
        <v>0</v>
      </c>
      <c r="BA148" s="2">
        <f t="shared" si="28"/>
        <v>13645</v>
      </c>
      <c r="BB148" s="2">
        <f t="shared" si="29"/>
        <v>13645</v>
      </c>
      <c r="BC148" s="2">
        <v>49672</v>
      </c>
      <c r="BD148" s="2">
        <v>49672</v>
      </c>
      <c r="BE148" s="2">
        <v>0</v>
      </c>
      <c r="BF148" s="2">
        <v>0</v>
      </c>
      <c r="BG148" s="2">
        <v>0</v>
      </c>
      <c r="BH148" s="2">
        <v>0</v>
      </c>
      <c r="BI148" s="2">
        <v>175</v>
      </c>
      <c r="BJ148" s="2">
        <v>700</v>
      </c>
      <c r="BK148" s="2">
        <v>-114</v>
      </c>
      <c r="BL148" s="2">
        <v>-455</v>
      </c>
    </row>
    <row r="149" spans="1:64" x14ac:dyDescent="0.25">
      <c r="A149" s="1" t="s">
        <v>144</v>
      </c>
      <c r="B149" t="s">
        <v>590</v>
      </c>
      <c r="C149" t="s">
        <v>972</v>
      </c>
      <c r="D149" s="2">
        <v>119</v>
      </c>
      <c r="E149" s="2">
        <v>1463</v>
      </c>
      <c r="F149" s="2">
        <f t="shared" si="20"/>
        <v>1582</v>
      </c>
      <c r="G149" s="2">
        <v>31</v>
      </c>
      <c r="H149" s="2">
        <v>139</v>
      </c>
      <c r="I149" s="2">
        <v>0</v>
      </c>
      <c r="J149" s="2">
        <f t="shared" si="21"/>
        <v>139</v>
      </c>
      <c r="K149" s="2">
        <v>-890</v>
      </c>
      <c r="L149" s="2">
        <v>0</v>
      </c>
      <c r="M149" s="2">
        <v>399</v>
      </c>
      <c r="N149" s="2">
        <f t="shared" si="22"/>
        <v>-491</v>
      </c>
      <c r="O149" s="2">
        <v>1182</v>
      </c>
      <c r="P149" s="2">
        <v>21</v>
      </c>
      <c r="Q149" s="2">
        <v>90</v>
      </c>
      <c r="R149" s="2">
        <v>572</v>
      </c>
      <c r="S149" s="2">
        <f t="shared" si="23"/>
        <v>683</v>
      </c>
      <c r="T149" s="2">
        <v>0</v>
      </c>
      <c r="U149" s="2">
        <v>0</v>
      </c>
      <c r="V149" s="2">
        <f t="shared" si="24"/>
        <v>0</v>
      </c>
      <c r="W149" s="2">
        <v>1195</v>
      </c>
      <c r="X149" s="2">
        <v>0</v>
      </c>
      <c r="Y149">
        <v>0</v>
      </c>
      <c r="Z149" s="2">
        <v>0</v>
      </c>
      <c r="AA149" s="2">
        <v>344</v>
      </c>
      <c r="AB149" s="2">
        <f t="shared" si="25"/>
        <v>344</v>
      </c>
      <c r="AC149" s="2">
        <v>511</v>
      </c>
      <c r="AD149" s="2">
        <v>309</v>
      </c>
      <c r="AE149" s="2">
        <v>0</v>
      </c>
      <c r="AF149" s="2">
        <v>-3</v>
      </c>
      <c r="AG149" s="2">
        <f t="shared" si="26"/>
        <v>5482</v>
      </c>
      <c r="AH149" s="2">
        <f t="shared" si="27"/>
        <v>5482</v>
      </c>
      <c r="AI149" s="2">
        <v>21916</v>
      </c>
      <c r="AJ149" s="2">
        <v>21916</v>
      </c>
      <c r="AK149" s="2">
        <v>7888</v>
      </c>
      <c r="AL149" s="2">
        <v>302</v>
      </c>
      <c r="AM149" s="2">
        <v>3570</v>
      </c>
      <c r="AN149" s="2">
        <v>0</v>
      </c>
      <c r="AO149" s="2">
        <v>0</v>
      </c>
      <c r="AP149" s="2">
        <v>142</v>
      </c>
      <c r="AQ149" s="2">
        <v>0</v>
      </c>
      <c r="AR149" s="2">
        <v>0</v>
      </c>
      <c r="AS149" s="2">
        <v>0</v>
      </c>
      <c r="AT149" s="2">
        <v>0</v>
      </c>
      <c r="AU149" s="2">
        <v>-982</v>
      </c>
      <c r="AV149" s="2">
        <v>0</v>
      </c>
      <c r="AW149" s="2">
        <v>0</v>
      </c>
      <c r="AX149" s="2">
        <v>0</v>
      </c>
      <c r="AY149" s="2">
        <v>0</v>
      </c>
      <c r="AZ149" s="2">
        <v>0</v>
      </c>
      <c r="BA149" s="2">
        <f t="shared" si="28"/>
        <v>16402</v>
      </c>
      <c r="BB149" s="2">
        <f t="shared" si="29"/>
        <v>16402</v>
      </c>
      <c r="BC149" s="2">
        <v>65594</v>
      </c>
      <c r="BD149" s="2">
        <v>65594</v>
      </c>
      <c r="BE149" s="2">
        <v>-19</v>
      </c>
      <c r="BF149" s="2">
        <v>0</v>
      </c>
      <c r="BG149" s="2">
        <v>0</v>
      </c>
      <c r="BH149" s="2">
        <v>0</v>
      </c>
      <c r="BI149" s="2">
        <v>375</v>
      </c>
      <c r="BJ149" s="2">
        <v>1500</v>
      </c>
      <c r="BK149" s="2">
        <v>-86</v>
      </c>
      <c r="BL149" s="2">
        <v>-344</v>
      </c>
    </row>
    <row r="150" spans="1:64" x14ac:dyDescent="0.25">
      <c r="A150" s="1" t="s">
        <v>145</v>
      </c>
      <c r="B150" t="s">
        <v>591</v>
      </c>
      <c r="C150" t="s">
        <v>972</v>
      </c>
      <c r="D150" s="2">
        <v>-22</v>
      </c>
      <c r="E150" s="2">
        <v>745</v>
      </c>
      <c r="F150" s="2">
        <f t="shared" si="20"/>
        <v>723</v>
      </c>
      <c r="G150" s="2">
        <v>18</v>
      </c>
      <c r="H150" s="2">
        <v>198</v>
      </c>
      <c r="I150" s="2">
        <v>0</v>
      </c>
      <c r="J150" s="2">
        <f t="shared" si="21"/>
        <v>198</v>
      </c>
      <c r="K150" s="2">
        <v>23</v>
      </c>
      <c r="L150" s="2">
        <v>0</v>
      </c>
      <c r="M150" s="2">
        <v>202</v>
      </c>
      <c r="N150" s="2">
        <f t="shared" si="22"/>
        <v>225</v>
      </c>
      <c r="O150" s="2">
        <v>975</v>
      </c>
      <c r="P150" s="2">
        <v>0</v>
      </c>
      <c r="Q150" s="2">
        <v>85</v>
      </c>
      <c r="R150" s="2">
        <v>279</v>
      </c>
      <c r="S150" s="2">
        <f t="shared" si="23"/>
        <v>364</v>
      </c>
      <c r="T150" s="2">
        <v>0</v>
      </c>
      <c r="U150" s="2">
        <v>0</v>
      </c>
      <c r="V150" s="2">
        <f t="shared" si="24"/>
        <v>0</v>
      </c>
      <c r="W150" s="2">
        <v>411</v>
      </c>
      <c r="X150" s="2">
        <v>0</v>
      </c>
      <c r="Y150">
        <v>0</v>
      </c>
      <c r="Z150" s="2">
        <v>0</v>
      </c>
      <c r="AA150" s="2">
        <v>253</v>
      </c>
      <c r="AB150" s="2">
        <f t="shared" si="25"/>
        <v>253</v>
      </c>
      <c r="AC150" s="2">
        <v>360</v>
      </c>
      <c r="AD150" s="2">
        <v>0</v>
      </c>
      <c r="AE150" s="2">
        <v>0</v>
      </c>
      <c r="AF150" s="2">
        <v>0</v>
      </c>
      <c r="AG150" s="2">
        <f t="shared" si="26"/>
        <v>3527</v>
      </c>
      <c r="AH150" s="2">
        <f t="shared" si="27"/>
        <v>3527</v>
      </c>
      <c r="AI150" s="2">
        <v>14109</v>
      </c>
      <c r="AJ150" s="2">
        <v>14109</v>
      </c>
      <c r="AK150" s="2">
        <v>4105</v>
      </c>
      <c r="AL150" s="2">
        <v>200</v>
      </c>
      <c r="AM150" s="2">
        <v>2825</v>
      </c>
      <c r="AN150" s="2">
        <v>0</v>
      </c>
      <c r="AO150" s="2">
        <v>0</v>
      </c>
      <c r="AP150" s="2">
        <v>278</v>
      </c>
      <c r="AQ150" s="2">
        <v>0</v>
      </c>
      <c r="AR150" s="2">
        <v>0</v>
      </c>
      <c r="AS150" s="2">
        <v>0</v>
      </c>
      <c r="AT150" s="2">
        <v>0</v>
      </c>
      <c r="AU150" s="2">
        <v>-55</v>
      </c>
      <c r="AV150" s="2">
        <v>0</v>
      </c>
      <c r="AW150" s="2">
        <v>0</v>
      </c>
      <c r="AX150" s="2">
        <v>0</v>
      </c>
      <c r="AY150" s="2">
        <v>0</v>
      </c>
      <c r="AZ150" s="2">
        <v>0</v>
      </c>
      <c r="BA150" s="2">
        <f t="shared" si="28"/>
        <v>10880</v>
      </c>
      <c r="BB150" s="2">
        <f t="shared" si="29"/>
        <v>10880</v>
      </c>
      <c r="BC150" s="2">
        <v>43522</v>
      </c>
      <c r="BD150" s="2">
        <v>43522</v>
      </c>
      <c r="BE150" s="2">
        <v>0</v>
      </c>
      <c r="BF150" s="2">
        <v>0</v>
      </c>
      <c r="BG150" s="2">
        <v>0</v>
      </c>
      <c r="BH150" s="2">
        <v>0</v>
      </c>
      <c r="BI150" s="2">
        <v>0</v>
      </c>
      <c r="BJ150" s="2">
        <v>0</v>
      </c>
      <c r="BK150" s="2">
        <v>-38</v>
      </c>
      <c r="BL150" s="2">
        <v>-150</v>
      </c>
    </row>
    <row r="151" spans="1:64" x14ac:dyDescent="0.25">
      <c r="A151" s="1" t="s">
        <v>146</v>
      </c>
      <c r="B151" t="s">
        <v>592</v>
      </c>
      <c r="C151" t="s">
        <v>972</v>
      </c>
      <c r="D151" s="2">
        <v>42</v>
      </c>
      <c r="E151" s="2">
        <v>997</v>
      </c>
      <c r="F151" s="2">
        <f t="shared" si="20"/>
        <v>1039</v>
      </c>
      <c r="G151" s="2">
        <v>33</v>
      </c>
      <c r="H151" s="2">
        <v>99</v>
      </c>
      <c r="I151" s="2">
        <v>0</v>
      </c>
      <c r="J151" s="2">
        <f t="shared" si="21"/>
        <v>99</v>
      </c>
      <c r="K151" s="2">
        <v>-116</v>
      </c>
      <c r="L151" s="2">
        <v>0</v>
      </c>
      <c r="M151" s="2">
        <v>282</v>
      </c>
      <c r="N151" s="2">
        <f t="shared" si="22"/>
        <v>166</v>
      </c>
      <c r="O151" s="2">
        <v>981</v>
      </c>
      <c r="P151" s="2">
        <v>0</v>
      </c>
      <c r="Q151" s="2">
        <v>161</v>
      </c>
      <c r="R151" s="2">
        <v>431</v>
      </c>
      <c r="S151" s="2">
        <f t="shared" si="23"/>
        <v>592</v>
      </c>
      <c r="T151" s="2">
        <v>0</v>
      </c>
      <c r="U151" s="2">
        <v>0</v>
      </c>
      <c r="V151" s="2">
        <f t="shared" si="24"/>
        <v>0</v>
      </c>
      <c r="W151" s="2">
        <v>480</v>
      </c>
      <c r="X151" s="2">
        <v>0</v>
      </c>
      <c r="Y151">
        <v>0</v>
      </c>
      <c r="Z151" s="2">
        <v>0</v>
      </c>
      <c r="AA151" s="2">
        <v>291</v>
      </c>
      <c r="AB151" s="2">
        <f t="shared" si="25"/>
        <v>291</v>
      </c>
      <c r="AC151" s="2">
        <v>500</v>
      </c>
      <c r="AD151" s="2">
        <v>31</v>
      </c>
      <c r="AE151" s="2">
        <v>0</v>
      </c>
      <c r="AF151" s="2">
        <v>0</v>
      </c>
      <c r="AG151" s="2">
        <f t="shared" si="26"/>
        <v>4212</v>
      </c>
      <c r="AH151" s="2">
        <f t="shared" si="27"/>
        <v>4212</v>
      </c>
      <c r="AI151" s="2">
        <v>16847</v>
      </c>
      <c r="AJ151" s="2">
        <v>16847</v>
      </c>
      <c r="AK151" s="2">
        <v>7075</v>
      </c>
      <c r="AL151" s="2">
        <v>50</v>
      </c>
      <c r="AM151" s="2">
        <v>3000</v>
      </c>
      <c r="AN151" s="2">
        <v>0</v>
      </c>
      <c r="AO151" s="2">
        <v>0</v>
      </c>
      <c r="AP151" s="2">
        <v>544</v>
      </c>
      <c r="AQ151" s="2">
        <v>0</v>
      </c>
      <c r="AR151" s="2">
        <v>0</v>
      </c>
      <c r="AS151" s="2">
        <v>0</v>
      </c>
      <c r="AT151" s="2">
        <v>0</v>
      </c>
      <c r="AU151" s="2">
        <v>0</v>
      </c>
      <c r="AV151" s="2">
        <v>0</v>
      </c>
      <c r="AW151" s="2">
        <v>-117</v>
      </c>
      <c r="AX151" s="2">
        <v>0</v>
      </c>
      <c r="AY151" s="2">
        <v>0</v>
      </c>
      <c r="AZ151" s="2">
        <v>0</v>
      </c>
      <c r="BA151" s="2">
        <f t="shared" si="28"/>
        <v>14764</v>
      </c>
      <c r="BB151" s="2">
        <f t="shared" si="29"/>
        <v>14764</v>
      </c>
      <c r="BC151" s="2">
        <v>59056</v>
      </c>
      <c r="BD151" s="2">
        <v>59056</v>
      </c>
      <c r="BE151" s="2">
        <v>0</v>
      </c>
      <c r="BF151" s="2">
        <v>0</v>
      </c>
      <c r="BG151" s="2">
        <v>-21</v>
      </c>
      <c r="BH151" s="2">
        <v>0</v>
      </c>
      <c r="BI151" s="2">
        <v>59</v>
      </c>
      <c r="BJ151" s="2">
        <v>237</v>
      </c>
      <c r="BK151" s="2">
        <v>-55</v>
      </c>
      <c r="BL151" s="2">
        <v>-223</v>
      </c>
    </row>
    <row r="152" spans="1:64" x14ac:dyDescent="0.25">
      <c r="A152" s="1" t="s">
        <v>147</v>
      </c>
      <c r="B152" t="s">
        <v>593</v>
      </c>
      <c r="C152" t="s">
        <v>972</v>
      </c>
      <c r="D152" s="2">
        <v>78</v>
      </c>
      <c r="E152" s="2">
        <v>812</v>
      </c>
      <c r="F152" s="2">
        <f t="shared" si="20"/>
        <v>890</v>
      </c>
      <c r="G152" s="2">
        <v>12</v>
      </c>
      <c r="H152" s="2">
        <v>93</v>
      </c>
      <c r="I152" s="2">
        <v>0</v>
      </c>
      <c r="J152" s="2">
        <f t="shared" si="21"/>
        <v>93</v>
      </c>
      <c r="K152" s="2">
        <v>-127</v>
      </c>
      <c r="L152" s="2">
        <v>0</v>
      </c>
      <c r="M152" s="2">
        <v>260</v>
      </c>
      <c r="N152" s="2">
        <f t="shared" si="22"/>
        <v>133</v>
      </c>
      <c r="O152" s="2">
        <v>541</v>
      </c>
      <c r="P152" s="2">
        <v>2</v>
      </c>
      <c r="Q152" s="2">
        <v>85</v>
      </c>
      <c r="R152" s="2">
        <v>501</v>
      </c>
      <c r="S152" s="2">
        <f t="shared" si="23"/>
        <v>588</v>
      </c>
      <c r="T152" s="2">
        <v>0</v>
      </c>
      <c r="U152" s="2">
        <v>66</v>
      </c>
      <c r="V152" s="2">
        <f t="shared" si="24"/>
        <v>66</v>
      </c>
      <c r="W152" s="2">
        <v>332</v>
      </c>
      <c r="X152" s="2">
        <v>0</v>
      </c>
      <c r="Y152">
        <v>0</v>
      </c>
      <c r="Z152" s="2">
        <v>0</v>
      </c>
      <c r="AA152" s="2">
        <v>419</v>
      </c>
      <c r="AB152" s="2">
        <f t="shared" si="25"/>
        <v>419</v>
      </c>
      <c r="AC152" s="2">
        <v>4</v>
      </c>
      <c r="AD152" s="2">
        <v>0</v>
      </c>
      <c r="AE152" s="2">
        <v>0</v>
      </c>
      <c r="AF152" s="2">
        <v>0</v>
      </c>
      <c r="AG152" s="2">
        <f t="shared" si="26"/>
        <v>3078</v>
      </c>
      <c r="AH152" s="2">
        <f t="shared" si="27"/>
        <v>3078</v>
      </c>
      <c r="AI152" s="2">
        <v>13092</v>
      </c>
      <c r="AJ152" s="2">
        <v>13092</v>
      </c>
      <c r="AK152" s="2">
        <v>5703</v>
      </c>
      <c r="AL152" s="2">
        <v>0</v>
      </c>
      <c r="AM152" s="2">
        <v>3970</v>
      </c>
      <c r="AN152" s="2">
        <v>0</v>
      </c>
      <c r="AO152" s="2">
        <v>3</v>
      </c>
      <c r="AP152" s="2">
        <v>60</v>
      </c>
      <c r="AQ152" s="2">
        <v>0</v>
      </c>
      <c r="AR152" s="2">
        <v>0</v>
      </c>
      <c r="AS152" s="2">
        <v>0</v>
      </c>
      <c r="AT152" s="2">
        <v>0</v>
      </c>
      <c r="AU152" s="2">
        <v>-121</v>
      </c>
      <c r="AV152" s="2">
        <v>0</v>
      </c>
      <c r="AW152" s="2">
        <v>0</v>
      </c>
      <c r="AX152" s="2">
        <v>0</v>
      </c>
      <c r="AY152" s="2">
        <v>0</v>
      </c>
      <c r="AZ152" s="2">
        <v>0</v>
      </c>
      <c r="BA152" s="2">
        <f t="shared" si="28"/>
        <v>12693</v>
      </c>
      <c r="BB152" s="2">
        <f t="shared" si="29"/>
        <v>12693</v>
      </c>
      <c r="BC152" s="2">
        <v>51552</v>
      </c>
      <c r="BD152" s="2">
        <v>51552</v>
      </c>
      <c r="BE152" s="2">
        <v>12</v>
      </c>
      <c r="BF152" s="2">
        <v>0</v>
      </c>
      <c r="BG152" s="2">
        <v>0</v>
      </c>
      <c r="BH152" s="2">
        <v>0</v>
      </c>
      <c r="BI152" s="2">
        <v>92</v>
      </c>
      <c r="BJ152" s="2">
        <v>368</v>
      </c>
      <c r="BK152" s="2">
        <v>-52</v>
      </c>
      <c r="BL152" s="2">
        <v>-208</v>
      </c>
    </row>
    <row r="153" spans="1:64" x14ac:dyDescent="0.25">
      <c r="A153" s="1" t="s">
        <v>148</v>
      </c>
      <c r="B153" t="s">
        <v>594</v>
      </c>
      <c r="C153" t="s">
        <v>972</v>
      </c>
      <c r="D153" s="2">
        <v>81</v>
      </c>
      <c r="E153" s="2">
        <v>1573</v>
      </c>
      <c r="F153" s="2">
        <f t="shared" si="20"/>
        <v>1654</v>
      </c>
      <c r="G153" s="2">
        <v>12</v>
      </c>
      <c r="H153" s="2">
        <v>161</v>
      </c>
      <c r="I153" s="2">
        <v>0</v>
      </c>
      <c r="J153" s="2">
        <f t="shared" si="21"/>
        <v>161</v>
      </c>
      <c r="K153" s="2">
        <v>-9</v>
      </c>
      <c r="L153" s="2">
        <v>0</v>
      </c>
      <c r="M153" s="2">
        <v>234</v>
      </c>
      <c r="N153" s="2">
        <f t="shared" si="22"/>
        <v>225</v>
      </c>
      <c r="O153" s="2">
        <v>1306</v>
      </c>
      <c r="P153" s="2">
        <v>0</v>
      </c>
      <c r="Q153" s="2">
        <v>204</v>
      </c>
      <c r="R153" s="2">
        <v>839</v>
      </c>
      <c r="S153" s="2">
        <f t="shared" si="23"/>
        <v>1043</v>
      </c>
      <c r="T153" s="2">
        <v>0</v>
      </c>
      <c r="U153" s="2">
        <v>0</v>
      </c>
      <c r="V153" s="2">
        <f t="shared" si="24"/>
        <v>0</v>
      </c>
      <c r="W153" s="2">
        <v>1073</v>
      </c>
      <c r="X153" s="2">
        <v>0</v>
      </c>
      <c r="Y153">
        <v>0</v>
      </c>
      <c r="Z153" s="2">
        <v>0</v>
      </c>
      <c r="AA153" s="2">
        <v>519</v>
      </c>
      <c r="AB153" s="2">
        <f t="shared" si="25"/>
        <v>519</v>
      </c>
      <c r="AC153" s="2">
        <v>413</v>
      </c>
      <c r="AD153" s="2">
        <v>121</v>
      </c>
      <c r="AE153" s="2">
        <v>0</v>
      </c>
      <c r="AF153" s="2">
        <v>447</v>
      </c>
      <c r="AG153" s="2">
        <f t="shared" si="26"/>
        <v>6974</v>
      </c>
      <c r="AH153" s="2">
        <f t="shared" si="27"/>
        <v>6974</v>
      </c>
      <c r="AI153" s="2">
        <v>17720</v>
      </c>
      <c r="AJ153" s="2">
        <v>17720</v>
      </c>
      <c r="AK153" s="2">
        <v>11265</v>
      </c>
      <c r="AL153" s="2">
        <v>83</v>
      </c>
      <c r="AM153" s="2">
        <v>0</v>
      </c>
      <c r="AN153" s="2">
        <v>0</v>
      </c>
      <c r="AO153" s="2">
        <v>0</v>
      </c>
      <c r="AP153" s="2">
        <v>348</v>
      </c>
      <c r="AQ153" s="2">
        <v>0</v>
      </c>
      <c r="AR153" s="2">
        <v>0</v>
      </c>
      <c r="AS153" s="2">
        <v>0</v>
      </c>
      <c r="AT153" s="2">
        <v>55</v>
      </c>
      <c r="AU153" s="2">
        <v>-93</v>
      </c>
      <c r="AV153" s="2">
        <v>0</v>
      </c>
      <c r="AW153" s="2">
        <v>-88</v>
      </c>
      <c r="AX153" s="2">
        <v>0</v>
      </c>
      <c r="AY153" s="2">
        <v>0</v>
      </c>
      <c r="AZ153" s="2">
        <v>0</v>
      </c>
      <c r="BA153" s="2">
        <f t="shared" si="28"/>
        <v>18544</v>
      </c>
      <c r="BB153" s="2">
        <f t="shared" si="29"/>
        <v>18544</v>
      </c>
      <c r="BC153" s="2">
        <v>65393</v>
      </c>
      <c r="BD153" s="2">
        <v>65393</v>
      </c>
      <c r="BE153" s="2">
        <v>0</v>
      </c>
      <c r="BF153" s="2">
        <v>0</v>
      </c>
      <c r="BG153" s="2">
        <v>0</v>
      </c>
      <c r="BH153" s="2">
        <v>0</v>
      </c>
      <c r="BI153" s="2">
        <v>0</v>
      </c>
      <c r="BJ153" s="2">
        <v>173</v>
      </c>
      <c r="BK153" s="2">
        <v>-54</v>
      </c>
      <c r="BL153" s="2">
        <v>-270</v>
      </c>
    </row>
    <row r="154" spans="1:64" x14ac:dyDescent="0.25">
      <c r="A154" s="1" t="s">
        <v>149</v>
      </c>
      <c r="B154" t="s">
        <v>595</v>
      </c>
      <c r="C154" t="s">
        <v>972</v>
      </c>
      <c r="D154" s="2">
        <v>0</v>
      </c>
      <c r="E154" s="2">
        <v>1362</v>
      </c>
      <c r="F154" s="2">
        <f t="shared" si="20"/>
        <v>1362</v>
      </c>
      <c r="G154" s="2">
        <v>31</v>
      </c>
      <c r="H154" s="2">
        <v>142</v>
      </c>
      <c r="I154" s="2">
        <v>0</v>
      </c>
      <c r="J154" s="2">
        <f t="shared" si="21"/>
        <v>142</v>
      </c>
      <c r="K154" s="2">
        <v>-399</v>
      </c>
      <c r="L154" s="2">
        <v>0</v>
      </c>
      <c r="M154" s="2">
        <v>183</v>
      </c>
      <c r="N154" s="2">
        <f t="shared" si="22"/>
        <v>-216</v>
      </c>
      <c r="O154" s="2">
        <v>1121</v>
      </c>
      <c r="P154" s="2">
        <v>0</v>
      </c>
      <c r="Q154" s="2">
        <v>295</v>
      </c>
      <c r="R154" s="2">
        <v>817</v>
      </c>
      <c r="S154" s="2">
        <f t="shared" si="23"/>
        <v>1112</v>
      </c>
      <c r="T154" s="2">
        <v>0</v>
      </c>
      <c r="U154" s="2">
        <v>0</v>
      </c>
      <c r="V154" s="2">
        <f t="shared" si="24"/>
        <v>0</v>
      </c>
      <c r="W154" s="2">
        <v>154</v>
      </c>
      <c r="X154" s="2">
        <v>0</v>
      </c>
      <c r="Y154">
        <v>0</v>
      </c>
      <c r="Z154" s="2">
        <v>0</v>
      </c>
      <c r="AA154" s="2">
        <v>331</v>
      </c>
      <c r="AB154" s="2">
        <f t="shared" si="25"/>
        <v>331</v>
      </c>
      <c r="AC154" s="2">
        <v>0</v>
      </c>
      <c r="AD154" s="2">
        <v>0</v>
      </c>
      <c r="AE154" s="2">
        <v>0</v>
      </c>
      <c r="AF154" s="2">
        <v>0</v>
      </c>
      <c r="AG154" s="2">
        <f t="shared" si="26"/>
        <v>4037</v>
      </c>
      <c r="AH154" s="2">
        <f t="shared" si="27"/>
        <v>4037</v>
      </c>
      <c r="AI154" s="2">
        <v>14872</v>
      </c>
      <c r="AJ154" s="2">
        <v>14872</v>
      </c>
      <c r="AK154" s="2">
        <v>3229</v>
      </c>
      <c r="AL154" s="2">
        <v>0</v>
      </c>
      <c r="AM154" s="2">
        <v>0</v>
      </c>
      <c r="AN154" s="2">
        <v>0</v>
      </c>
      <c r="AO154" s="2">
        <v>0</v>
      </c>
      <c r="AP154" s="2">
        <v>1700</v>
      </c>
      <c r="AQ154" s="2">
        <v>0</v>
      </c>
      <c r="AR154" s="2">
        <v>0</v>
      </c>
      <c r="AS154" s="2">
        <v>0</v>
      </c>
      <c r="AT154" s="2">
        <v>0</v>
      </c>
      <c r="AU154" s="2">
        <v>-44</v>
      </c>
      <c r="AV154" s="2">
        <v>0</v>
      </c>
      <c r="AW154" s="2">
        <v>-104</v>
      </c>
      <c r="AX154" s="2">
        <v>0</v>
      </c>
      <c r="AY154" s="2">
        <v>0</v>
      </c>
      <c r="AZ154" s="2">
        <v>0</v>
      </c>
      <c r="BA154" s="2">
        <f t="shared" si="28"/>
        <v>8818</v>
      </c>
      <c r="BB154" s="2">
        <f t="shared" si="29"/>
        <v>8818</v>
      </c>
      <c r="BC154" s="2">
        <v>47254</v>
      </c>
      <c r="BD154" s="2">
        <v>47254</v>
      </c>
      <c r="BE154" s="2">
        <v>0</v>
      </c>
      <c r="BF154" s="2">
        <v>0</v>
      </c>
      <c r="BG154" s="2">
        <v>15</v>
      </c>
      <c r="BH154" s="2">
        <v>0</v>
      </c>
      <c r="BI154" s="2">
        <v>0</v>
      </c>
      <c r="BJ154" s="2">
        <v>0</v>
      </c>
      <c r="BK154" s="2">
        <v>-61</v>
      </c>
      <c r="BL154" s="2">
        <v>-315</v>
      </c>
    </row>
    <row r="155" spans="1:64" x14ac:dyDescent="0.25">
      <c r="A155" s="1" t="s">
        <v>150</v>
      </c>
      <c r="B155" t="s">
        <v>596</v>
      </c>
      <c r="C155" t="s">
        <v>972</v>
      </c>
      <c r="D155" s="2">
        <v>48</v>
      </c>
      <c r="E155" s="2">
        <v>1310</v>
      </c>
      <c r="F155" s="2">
        <f t="shared" si="20"/>
        <v>1358</v>
      </c>
      <c r="G155" s="2">
        <v>17</v>
      </c>
      <c r="H155" s="2">
        <v>43</v>
      </c>
      <c r="I155" s="2">
        <v>0</v>
      </c>
      <c r="J155" s="2">
        <f t="shared" si="21"/>
        <v>43</v>
      </c>
      <c r="K155" s="2">
        <v>-47</v>
      </c>
      <c r="L155" s="2">
        <v>0</v>
      </c>
      <c r="M155" s="2">
        <v>978</v>
      </c>
      <c r="N155" s="2">
        <f t="shared" si="22"/>
        <v>931</v>
      </c>
      <c r="O155" s="2">
        <v>-69</v>
      </c>
      <c r="P155" s="2">
        <v>8</v>
      </c>
      <c r="Q155" s="2">
        <v>222</v>
      </c>
      <c r="R155" s="2">
        <v>160</v>
      </c>
      <c r="S155" s="2">
        <f t="shared" si="23"/>
        <v>390</v>
      </c>
      <c r="T155" s="2">
        <v>0</v>
      </c>
      <c r="U155" s="2">
        <v>0</v>
      </c>
      <c r="V155" s="2">
        <f t="shared" si="24"/>
        <v>0</v>
      </c>
      <c r="W155" s="2">
        <v>735</v>
      </c>
      <c r="X155" s="2">
        <v>0</v>
      </c>
      <c r="Y155">
        <v>0</v>
      </c>
      <c r="Z155" s="2">
        <v>0</v>
      </c>
      <c r="AA155" s="2">
        <v>84</v>
      </c>
      <c r="AB155" s="2">
        <f t="shared" si="25"/>
        <v>84</v>
      </c>
      <c r="AC155" s="2">
        <v>1668</v>
      </c>
      <c r="AD155" s="2">
        <v>0</v>
      </c>
      <c r="AE155" s="2">
        <v>0</v>
      </c>
      <c r="AF155" s="2">
        <v>0</v>
      </c>
      <c r="AG155" s="2">
        <f t="shared" si="26"/>
        <v>5157</v>
      </c>
      <c r="AH155" s="2">
        <f t="shared" si="27"/>
        <v>5157</v>
      </c>
      <c r="AI155" s="2">
        <v>17438</v>
      </c>
      <c r="AJ155" s="2">
        <v>17438</v>
      </c>
      <c r="AK155" s="2">
        <v>9711</v>
      </c>
      <c r="AL155" s="2">
        <v>0</v>
      </c>
      <c r="AM155" s="2">
        <v>2423</v>
      </c>
      <c r="AN155" s="2">
        <v>0</v>
      </c>
      <c r="AO155" s="2">
        <v>0</v>
      </c>
      <c r="AP155" s="2">
        <v>736</v>
      </c>
      <c r="AQ155" s="2">
        <v>0</v>
      </c>
      <c r="AR155" s="2">
        <v>0</v>
      </c>
      <c r="AS155" s="2">
        <v>0</v>
      </c>
      <c r="AT155" s="2">
        <v>0</v>
      </c>
      <c r="AU155" s="2">
        <v>0</v>
      </c>
      <c r="AV155" s="2">
        <v>0</v>
      </c>
      <c r="AW155" s="2">
        <v>0</v>
      </c>
      <c r="AX155" s="2">
        <v>0</v>
      </c>
      <c r="AY155" s="2">
        <v>0</v>
      </c>
      <c r="AZ155" s="2">
        <v>0</v>
      </c>
      <c r="BA155" s="2">
        <f t="shared" si="28"/>
        <v>18027</v>
      </c>
      <c r="BB155" s="2">
        <f t="shared" si="29"/>
        <v>18027</v>
      </c>
      <c r="BC155" s="2">
        <v>44355</v>
      </c>
      <c r="BD155" s="2">
        <v>44355</v>
      </c>
      <c r="BE155" s="2">
        <v>0</v>
      </c>
      <c r="BF155" s="2">
        <v>0</v>
      </c>
      <c r="BG155" s="2">
        <v>0</v>
      </c>
      <c r="BH155" s="2">
        <v>0</v>
      </c>
      <c r="BI155" s="2">
        <v>0</v>
      </c>
      <c r="BJ155" s="2">
        <v>2265</v>
      </c>
      <c r="BK155" s="2">
        <v>-60</v>
      </c>
      <c r="BL155" s="2">
        <v>-600</v>
      </c>
    </row>
    <row r="156" spans="1:64" x14ac:dyDescent="0.25">
      <c r="A156" s="1" t="s">
        <v>151</v>
      </c>
      <c r="B156" t="s">
        <v>597</v>
      </c>
      <c r="C156" t="s">
        <v>972</v>
      </c>
      <c r="D156" s="2">
        <v>60</v>
      </c>
      <c r="E156" s="2">
        <v>953</v>
      </c>
      <c r="F156" s="2">
        <f t="shared" si="20"/>
        <v>1013</v>
      </c>
      <c r="G156" s="2">
        <v>34</v>
      </c>
      <c r="H156" s="2">
        <v>126</v>
      </c>
      <c r="I156" s="2">
        <v>0</v>
      </c>
      <c r="J156" s="2">
        <f t="shared" si="21"/>
        <v>126</v>
      </c>
      <c r="K156" s="2">
        <v>-202</v>
      </c>
      <c r="L156" s="2">
        <v>0</v>
      </c>
      <c r="M156" s="2">
        <v>271</v>
      </c>
      <c r="N156" s="2">
        <f t="shared" si="22"/>
        <v>69</v>
      </c>
      <c r="O156" s="2">
        <v>1114</v>
      </c>
      <c r="P156" s="2">
        <v>0</v>
      </c>
      <c r="Q156" s="2">
        <v>178</v>
      </c>
      <c r="R156" s="2">
        <v>483</v>
      </c>
      <c r="S156" s="2">
        <f t="shared" si="23"/>
        <v>661</v>
      </c>
      <c r="T156" s="2">
        <v>0</v>
      </c>
      <c r="U156" s="2">
        <v>0</v>
      </c>
      <c r="V156" s="2">
        <f t="shared" si="24"/>
        <v>0</v>
      </c>
      <c r="W156" s="2">
        <v>579</v>
      </c>
      <c r="X156" s="2">
        <v>0</v>
      </c>
      <c r="Y156">
        <v>0</v>
      </c>
      <c r="Z156" s="2">
        <v>0</v>
      </c>
      <c r="AA156" s="2">
        <v>561</v>
      </c>
      <c r="AB156" s="2">
        <f t="shared" si="25"/>
        <v>561</v>
      </c>
      <c r="AC156" s="2">
        <v>420</v>
      </c>
      <c r="AD156" s="2">
        <v>0</v>
      </c>
      <c r="AE156" s="2">
        <v>0</v>
      </c>
      <c r="AF156" s="2">
        <v>0</v>
      </c>
      <c r="AG156" s="2">
        <f t="shared" si="26"/>
        <v>4577</v>
      </c>
      <c r="AH156" s="2">
        <f t="shared" si="27"/>
        <v>4577</v>
      </c>
      <c r="AI156" s="2">
        <v>18471</v>
      </c>
      <c r="AJ156" s="2">
        <v>18471</v>
      </c>
      <c r="AK156" s="2">
        <v>13703</v>
      </c>
      <c r="AL156" s="2">
        <v>0</v>
      </c>
      <c r="AM156" s="2">
        <v>0</v>
      </c>
      <c r="AN156" s="2">
        <v>0</v>
      </c>
      <c r="AO156" s="2">
        <v>0</v>
      </c>
      <c r="AP156" s="2">
        <v>229</v>
      </c>
      <c r="AQ156" s="2">
        <v>0</v>
      </c>
      <c r="AR156" s="2">
        <v>0</v>
      </c>
      <c r="AS156" s="2">
        <v>0</v>
      </c>
      <c r="AT156" s="2">
        <v>0</v>
      </c>
      <c r="AU156" s="2">
        <v>-90</v>
      </c>
      <c r="AV156" s="2">
        <v>0</v>
      </c>
      <c r="AW156" s="2">
        <v>0</v>
      </c>
      <c r="AX156" s="2">
        <v>0</v>
      </c>
      <c r="AY156" s="2">
        <v>0</v>
      </c>
      <c r="AZ156" s="2">
        <v>0</v>
      </c>
      <c r="BA156" s="2">
        <f t="shared" si="28"/>
        <v>18419</v>
      </c>
      <c r="BB156" s="2">
        <f t="shared" si="29"/>
        <v>18419</v>
      </c>
      <c r="BC156" s="2">
        <v>76164</v>
      </c>
      <c r="BD156" s="2">
        <v>76164</v>
      </c>
      <c r="BE156" s="2">
        <v>0</v>
      </c>
      <c r="BF156" s="2">
        <v>0</v>
      </c>
      <c r="BG156" s="2">
        <v>0</v>
      </c>
      <c r="BH156" s="2">
        <v>0</v>
      </c>
      <c r="BI156" s="2">
        <v>27</v>
      </c>
      <c r="BJ156" s="2">
        <v>105</v>
      </c>
      <c r="BK156" s="2">
        <v>-21</v>
      </c>
      <c r="BL156" s="2">
        <v>-76</v>
      </c>
    </row>
    <row r="157" spans="1:64" x14ac:dyDescent="0.25">
      <c r="A157" s="1" t="s">
        <v>152</v>
      </c>
      <c r="B157" t="s">
        <v>598</v>
      </c>
      <c r="C157" t="s">
        <v>972</v>
      </c>
      <c r="D157" s="2">
        <v>-141</v>
      </c>
      <c r="E157" s="2">
        <v>839</v>
      </c>
      <c r="F157" s="2">
        <f t="shared" si="20"/>
        <v>698</v>
      </c>
      <c r="G157" s="2">
        <v>18</v>
      </c>
      <c r="H157" s="2">
        <v>171</v>
      </c>
      <c r="I157" s="2">
        <v>0</v>
      </c>
      <c r="J157" s="2">
        <f t="shared" si="21"/>
        <v>171</v>
      </c>
      <c r="K157" s="2">
        <v>-212</v>
      </c>
      <c r="L157" s="2">
        <v>0</v>
      </c>
      <c r="M157" s="2">
        <v>413</v>
      </c>
      <c r="N157" s="2">
        <f t="shared" si="22"/>
        <v>201</v>
      </c>
      <c r="O157" s="2">
        <v>1555</v>
      </c>
      <c r="P157" s="2">
        <v>2</v>
      </c>
      <c r="Q157" s="2">
        <v>381</v>
      </c>
      <c r="R157" s="2">
        <v>320</v>
      </c>
      <c r="S157" s="2">
        <f t="shared" si="23"/>
        <v>703</v>
      </c>
      <c r="T157" s="2">
        <v>0</v>
      </c>
      <c r="U157" s="2">
        <v>0</v>
      </c>
      <c r="V157" s="2">
        <f t="shared" si="24"/>
        <v>0</v>
      </c>
      <c r="W157" s="2">
        <v>606</v>
      </c>
      <c r="X157" s="2">
        <v>0</v>
      </c>
      <c r="Y157">
        <v>0</v>
      </c>
      <c r="Z157" s="2">
        <v>0</v>
      </c>
      <c r="AA157" s="2">
        <v>-77</v>
      </c>
      <c r="AB157" s="2">
        <f t="shared" si="25"/>
        <v>-77</v>
      </c>
      <c r="AC157" s="2">
        <v>1029</v>
      </c>
      <c r="AD157" s="2">
        <v>0</v>
      </c>
      <c r="AE157" s="2">
        <v>0</v>
      </c>
      <c r="AF157" s="2">
        <v>0</v>
      </c>
      <c r="AG157" s="2">
        <f t="shared" si="26"/>
        <v>4904</v>
      </c>
      <c r="AH157" s="2">
        <f t="shared" si="27"/>
        <v>4904</v>
      </c>
      <c r="AI157" s="2">
        <v>19430</v>
      </c>
      <c r="AJ157" s="2">
        <v>19430</v>
      </c>
      <c r="AK157" s="2">
        <v>14730</v>
      </c>
      <c r="AL157" s="2">
        <v>0</v>
      </c>
      <c r="AM157" s="2">
        <v>1304</v>
      </c>
      <c r="AN157" s="2">
        <v>0</v>
      </c>
      <c r="AO157" s="2">
        <v>0</v>
      </c>
      <c r="AP157" s="2">
        <v>214</v>
      </c>
      <c r="AQ157" s="2">
        <v>0</v>
      </c>
      <c r="AR157" s="2">
        <v>0</v>
      </c>
      <c r="AS157" s="2">
        <v>0</v>
      </c>
      <c r="AT157" s="2">
        <v>0</v>
      </c>
      <c r="AU157" s="2">
        <v>-848</v>
      </c>
      <c r="AV157" s="2">
        <v>0</v>
      </c>
      <c r="AW157" s="2">
        <v>0</v>
      </c>
      <c r="AX157" s="2">
        <v>0</v>
      </c>
      <c r="AY157" s="2">
        <v>0</v>
      </c>
      <c r="AZ157" s="2">
        <v>0</v>
      </c>
      <c r="BA157" s="2">
        <f t="shared" si="28"/>
        <v>20304</v>
      </c>
      <c r="BB157" s="2">
        <f t="shared" si="29"/>
        <v>20304</v>
      </c>
      <c r="BC157" s="2">
        <v>89631</v>
      </c>
      <c r="BD157" s="2">
        <v>89631</v>
      </c>
      <c r="BE157" s="2">
        <v>0</v>
      </c>
      <c r="BF157" s="2">
        <v>0</v>
      </c>
      <c r="BG157" s="2">
        <v>0</v>
      </c>
      <c r="BH157" s="2">
        <v>0</v>
      </c>
      <c r="BI157" s="2">
        <v>89</v>
      </c>
      <c r="BJ157" s="2">
        <v>355</v>
      </c>
      <c r="BK157" s="2">
        <v>-12</v>
      </c>
      <c r="BL157" s="2">
        <v>-77</v>
      </c>
    </row>
    <row r="158" spans="1:64" x14ac:dyDescent="0.25">
      <c r="A158" s="1" t="s">
        <v>153</v>
      </c>
      <c r="B158" t="s">
        <v>599</v>
      </c>
      <c r="C158" t="s">
        <v>972</v>
      </c>
      <c r="D158" s="2">
        <v>18</v>
      </c>
      <c r="E158" s="2">
        <v>1133</v>
      </c>
      <c r="F158" s="2">
        <f t="shared" si="20"/>
        <v>1151</v>
      </c>
      <c r="G158" s="2">
        <v>37</v>
      </c>
      <c r="H158" s="2">
        <v>135</v>
      </c>
      <c r="I158" s="2">
        <v>0</v>
      </c>
      <c r="J158" s="2">
        <f t="shared" si="21"/>
        <v>135</v>
      </c>
      <c r="K158" s="2">
        <v>-252</v>
      </c>
      <c r="L158" s="2">
        <v>0</v>
      </c>
      <c r="M158" s="2">
        <v>344</v>
      </c>
      <c r="N158" s="2">
        <f t="shared" si="22"/>
        <v>92</v>
      </c>
      <c r="O158" s="2">
        <v>768</v>
      </c>
      <c r="P158" s="2">
        <v>0</v>
      </c>
      <c r="Q158" s="2">
        <v>184</v>
      </c>
      <c r="R158" s="2">
        <v>513</v>
      </c>
      <c r="S158" s="2">
        <f t="shared" si="23"/>
        <v>697</v>
      </c>
      <c r="T158" s="2">
        <v>0</v>
      </c>
      <c r="U158" s="2">
        <v>11</v>
      </c>
      <c r="V158" s="2">
        <f t="shared" si="24"/>
        <v>11</v>
      </c>
      <c r="W158" s="2">
        <v>406</v>
      </c>
      <c r="X158" s="2">
        <v>0</v>
      </c>
      <c r="Y158">
        <v>0</v>
      </c>
      <c r="Z158" s="2">
        <v>0</v>
      </c>
      <c r="AA158" s="2">
        <v>219</v>
      </c>
      <c r="AB158" s="2">
        <f t="shared" si="25"/>
        <v>219</v>
      </c>
      <c r="AC158" s="2">
        <v>417</v>
      </c>
      <c r="AD158" s="2">
        <v>0</v>
      </c>
      <c r="AE158" s="2">
        <v>0</v>
      </c>
      <c r="AF158" s="2">
        <v>247</v>
      </c>
      <c r="AG158" s="2">
        <f t="shared" si="26"/>
        <v>4180</v>
      </c>
      <c r="AH158" s="2">
        <f t="shared" si="27"/>
        <v>4180</v>
      </c>
      <c r="AI158" s="2">
        <v>16270</v>
      </c>
      <c r="AJ158" s="2">
        <v>16270</v>
      </c>
      <c r="AK158" s="2">
        <v>8105</v>
      </c>
      <c r="AL158" s="2">
        <v>0</v>
      </c>
      <c r="AM158" s="2">
        <v>0</v>
      </c>
      <c r="AN158" s="2">
        <v>0</v>
      </c>
      <c r="AO158" s="2">
        <v>0</v>
      </c>
      <c r="AP158" s="2">
        <v>511</v>
      </c>
      <c r="AQ158" s="2">
        <v>0</v>
      </c>
      <c r="AR158" s="2">
        <v>0</v>
      </c>
      <c r="AS158" s="2">
        <v>0</v>
      </c>
      <c r="AT158" s="2">
        <v>0</v>
      </c>
      <c r="AU158" s="2">
        <v>-83</v>
      </c>
      <c r="AV158" s="2">
        <v>0</v>
      </c>
      <c r="AW158" s="2">
        <v>0</v>
      </c>
      <c r="AX158" s="2">
        <v>0</v>
      </c>
      <c r="AY158" s="2">
        <v>0</v>
      </c>
      <c r="AZ158" s="2">
        <v>0</v>
      </c>
      <c r="BA158" s="2">
        <f t="shared" si="28"/>
        <v>12713</v>
      </c>
      <c r="BB158" s="2">
        <f t="shared" si="29"/>
        <v>12713</v>
      </c>
      <c r="BC158" s="2">
        <v>53366</v>
      </c>
      <c r="BD158" s="2">
        <v>53366</v>
      </c>
      <c r="BE158" s="2">
        <v>0</v>
      </c>
      <c r="BF158" s="2">
        <v>0</v>
      </c>
      <c r="BG158" s="2">
        <v>0</v>
      </c>
      <c r="BH158" s="2">
        <v>0</v>
      </c>
      <c r="BI158" s="2">
        <v>0</v>
      </c>
      <c r="BJ158" s="2">
        <v>76</v>
      </c>
      <c r="BK158" s="2">
        <v>-46</v>
      </c>
      <c r="BL158" s="2">
        <v>-182</v>
      </c>
    </row>
    <row r="159" spans="1:64" x14ac:dyDescent="0.25">
      <c r="A159" s="1" t="s">
        <v>154</v>
      </c>
      <c r="B159" t="s">
        <v>600</v>
      </c>
      <c r="C159" t="s">
        <v>972</v>
      </c>
      <c r="D159" s="2">
        <v>-183</v>
      </c>
      <c r="E159" s="2">
        <v>595</v>
      </c>
      <c r="F159" s="2">
        <f t="shared" si="20"/>
        <v>412</v>
      </c>
      <c r="G159" s="2">
        <v>22</v>
      </c>
      <c r="H159" s="2">
        <v>59</v>
      </c>
      <c r="I159" s="2">
        <v>0</v>
      </c>
      <c r="J159" s="2">
        <f t="shared" si="21"/>
        <v>59</v>
      </c>
      <c r="K159" s="2">
        <v>-432</v>
      </c>
      <c r="L159" s="2">
        <v>0</v>
      </c>
      <c r="M159" s="2">
        <v>165</v>
      </c>
      <c r="N159" s="2">
        <f t="shared" si="22"/>
        <v>-267</v>
      </c>
      <c r="O159" s="2">
        <v>304</v>
      </c>
      <c r="P159" s="2">
        <v>8</v>
      </c>
      <c r="Q159" s="2">
        <v>178</v>
      </c>
      <c r="R159" s="2">
        <v>522</v>
      </c>
      <c r="S159" s="2">
        <f t="shared" si="23"/>
        <v>708</v>
      </c>
      <c r="T159" s="2">
        <v>0</v>
      </c>
      <c r="U159" s="2">
        <v>0</v>
      </c>
      <c r="V159" s="2">
        <f t="shared" si="24"/>
        <v>0</v>
      </c>
      <c r="W159" s="2">
        <v>705</v>
      </c>
      <c r="X159" s="2">
        <v>0</v>
      </c>
      <c r="Y159">
        <v>0</v>
      </c>
      <c r="Z159" s="2">
        <v>0</v>
      </c>
      <c r="AA159" s="2">
        <v>235</v>
      </c>
      <c r="AB159" s="2">
        <f t="shared" si="25"/>
        <v>235</v>
      </c>
      <c r="AC159" s="2">
        <v>210</v>
      </c>
      <c r="AD159" s="2">
        <v>0</v>
      </c>
      <c r="AE159" s="2">
        <v>0</v>
      </c>
      <c r="AF159" s="2">
        <v>-41</v>
      </c>
      <c r="AG159" s="2">
        <f t="shared" si="26"/>
        <v>2347</v>
      </c>
      <c r="AH159" s="2">
        <f t="shared" si="27"/>
        <v>2347</v>
      </c>
      <c r="AI159" s="2">
        <v>13025</v>
      </c>
      <c r="AJ159" s="2">
        <v>13025</v>
      </c>
      <c r="AK159" s="2">
        <v>8086</v>
      </c>
      <c r="AL159" s="2">
        <v>50</v>
      </c>
      <c r="AM159" s="2">
        <v>0</v>
      </c>
      <c r="AN159" s="2">
        <v>0</v>
      </c>
      <c r="AO159" s="2">
        <v>0</v>
      </c>
      <c r="AP159" s="2">
        <v>497</v>
      </c>
      <c r="AQ159" s="2">
        <v>0</v>
      </c>
      <c r="AR159" s="2">
        <v>0</v>
      </c>
      <c r="AS159" s="2">
        <v>0</v>
      </c>
      <c r="AT159" s="2">
        <v>0</v>
      </c>
      <c r="AU159" s="2">
        <v>0</v>
      </c>
      <c r="AV159" s="2">
        <v>0</v>
      </c>
      <c r="AW159" s="2">
        <v>0</v>
      </c>
      <c r="AX159" s="2">
        <v>0</v>
      </c>
      <c r="AY159" s="2">
        <v>0</v>
      </c>
      <c r="AZ159" s="2">
        <v>0</v>
      </c>
      <c r="BA159" s="2">
        <f t="shared" si="28"/>
        <v>10980</v>
      </c>
      <c r="BB159" s="2">
        <f t="shared" si="29"/>
        <v>10980</v>
      </c>
      <c r="BC159" s="2">
        <v>35821</v>
      </c>
      <c r="BD159" s="2">
        <v>35821</v>
      </c>
      <c r="BE159" s="2">
        <v>0</v>
      </c>
      <c r="BF159" s="2">
        <v>0</v>
      </c>
      <c r="BG159" s="2">
        <v>0</v>
      </c>
      <c r="BH159" s="2">
        <v>0</v>
      </c>
      <c r="BI159" s="2">
        <v>65</v>
      </c>
      <c r="BJ159" s="2">
        <v>270</v>
      </c>
      <c r="BK159" s="2">
        <v>-172</v>
      </c>
      <c r="BL159" s="2">
        <v>-925</v>
      </c>
    </row>
    <row r="160" spans="1:64" x14ac:dyDescent="0.25">
      <c r="A160" s="1" t="s">
        <v>155</v>
      </c>
      <c r="B160" t="s">
        <v>601</v>
      </c>
      <c r="C160" t="s">
        <v>970</v>
      </c>
      <c r="D160" s="2">
        <v>-247</v>
      </c>
      <c r="E160" s="2">
        <v>992</v>
      </c>
      <c r="F160" s="2">
        <f t="shared" si="20"/>
        <v>745</v>
      </c>
      <c r="G160" s="2">
        <v>33</v>
      </c>
      <c r="H160" s="2">
        <v>172</v>
      </c>
      <c r="I160" s="2">
        <v>69</v>
      </c>
      <c r="J160" s="2">
        <f t="shared" si="21"/>
        <v>241</v>
      </c>
      <c r="K160" s="2">
        <v>1221</v>
      </c>
      <c r="L160" s="2">
        <v>0</v>
      </c>
      <c r="M160" s="2">
        <v>27</v>
      </c>
      <c r="N160" s="2">
        <f t="shared" si="22"/>
        <v>1248</v>
      </c>
      <c r="O160" s="2">
        <v>1492</v>
      </c>
      <c r="P160" s="2">
        <v>879</v>
      </c>
      <c r="Q160" s="2">
        <v>568</v>
      </c>
      <c r="R160" s="2">
        <v>727</v>
      </c>
      <c r="S160" s="2">
        <f t="shared" si="23"/>
        <v>2174</v>
      </c>
      <c r="T160" s="2">
        <v>776</v>
      </c>
      <c r="U160" s="2">
        <v>1812</v>
      </c>
      <c r="V160" s="2">
        <f t="shared" si="24"/>
        <v>2588</v>
      </c>
      <c r="W160" s="2">
        <v>2252</v>
      </c>
      <c r="X160" s="2">
        <v>27419</v>
      </c>
      <c r="Y160">
        <v>3431</v>
      </c>
      <c r="Z160" s="2">
        <v>15482</v>
      </c>
      <c r="AA160" s="2">
        <v>1833</v>
      </c>
      <c r="AB160" s="2">
        <f t="shared" si="25"/>
        <v>17315</v>
      </c>
      <c r="AC160" s="2">
        <v>492</v>
      </c>
      <c r="AD160" s="2">
        <v>0</v>
      </c>
      <c r="AE160" s="2">
        <v>0</v>
      </c>
      <c r="AF160" s="2">
        <v>0</v>
      </c>
      <c r="AG160" s="2">
        <f t="shared" si="26"/>
        <v>55999</v>
      </c>
      <c r="AH160" s="2">
        <f t="shared" si="27"/>
        <v>59430</v>
      </c>
      <c r="AI160" s="2">
        <v>247300</v>
      </c>
      <c r="AJ160" s="2">
        <v>261024</v>
      </c>
      <c r="AK160" s="2">
        <v>12866</v>
      </c>
      <c r="AL160" s="2">
        <v>0</v>
      </c>
      <c r="AM160" s="2">
        <v>0</v>
      </c>
      <c r="AN160" s="2">
        <v>0</v>
      </c>
      <c r="AO160" s="2">
        <v>0</v>
      </c>
      <c r="AP160" s="2">
        <v>120</v>
      </c>
      <c r="AQ160" s="2">
        <v>0</v>
      </c>
      <c r="AR160" s="2">
        <v>0</v>
      </c>
      <c r="AS160" s="2">
        <v>0</v>
      </c>
      <c r="AT160" s="2">
        <v>0</v>
      </c>
      <c r="AU160" s="2">
        <v>0</v>
      </c>
      <c r="AV160" s="2">
        <v>0</v>
      </c>
      <c r="AW160" s="2">
        <v>620</v>
      </c>
      <c r="AX160" s="2">
        <v>0</v>
      </c>
      <c r="AY160" s="2">
        <v>0</v>
      </c>
      <c r="AZ160" s="2">
        <v>0</v>
      </c>
      <c r="BA160" s="2">
        <f t="shared" si="28"/>
        <v>69605</v>
      </c>
      <c r="BB160" s="2">
        <f t="shared" si="29"/>
        <v>73036</v>
      </c>
      <c r="BC160" s="2">
        <v>304800</v>
      </c>
      <c r="BD160" s="2">
        <v>318524</v>
      </c>
      <c r="BE160" s="2">
        <v>0</v>
      </c>
      <c r="BF160" s="2">
        <v>0</v>
      </c>
      <c r="BG160" s="2">
        <v>-6</v>
      </c>
      <c r="BH160" s="2">
        <v>0</v>
      </c>
      <c r="BI160" s="2">
        <v>3526</v>
      </c>
      <c r="BJ160" s="2">
        <v>14102</v>
      </c>
      <c r="BK160" s="2">
        <v>-44</v>
      </c>
      <c r="BL160" s="2">
        <v>-176</v>
      </c>
    </row>
    <row r="161" spans="1:64" x14ac:dyDescent="0.25">
      <c r="A161" s="1" t="s">
        <v>156</v>
      </c>
      <c r="B161" t="s">
        <v>602</v>
      </c>
      <c r="C161" t="s">
        <v>970</v>
      </c>
      <c r="D161" s="2">
        <v>112</v>
      </c>
      <c r="E161" s="2">
        <v>772</v>
      </c>
      <c r="F161" s="2">
        <f t="shared" si="20"/>
        <v>884</v>
      </c>
      <c r="G161" s="2">
        <v>20</v>
      </c>
      <c r="H161" s="2">
        <v>68</v>
      </c>
      <c r="I161" s="2">
        <v>46</v>
      </c>
      <c r="J161" s="2">
        <f t="shared" si="21"/>
        <v>114</v>
      </c>
      <c r="K161" s="2">
        <v>1178</v>
      </c>
      <c r="L161" s="2">
        <v>0</v>
      </c>
      <c r="M161" s="2">
        <v>853</v>
      </c>
      <c r="N161" s="2">
        <f t="shared" si="22"/>
        <v>2031</v>
      </c>
      <c r="O161" s="2">
        <v>4736</v>
      </c>
      <c r="P161" s="2">
        <v>873</v>
      </c>
      <c r="Q161" s="2">
        <v>42</v>
      </c>
      <c r="R161" s="2">
        <v>80</v>
      </c>
      <c r="S161" s="2">
        <f t="shared" si="23"/>
        <v>995</v>
      </c>
      <c r="T161" s="2">
        <v>921</v>
      </c>
      <c r="U161" s="2">
        <v>2213</v>
      </c>
      <c r="V161" s="2">
        <f t="shared" si="24"/>
        <v>3134</v>
      </c>
      <c r="W161" s="2">
        <v>1312</v>
      </c>
      <c r="X161" s="2">
        <v>11221</v>
      </c>
      <c r="Y161">
        <v>2767</v>
      </c>
      <c r="Z161" s="2">
        <v>20492</v>
      </c>
      <c r="AA161" s="2">
        <v>4</v>
      </c>
      <c r="AB161" s="2">
        <f t="shared" si="25"/>
        <v>20496</v>
      </c>
      <c r="AC161" s="2">
        <v>705</v>
      </c>
      <c r="AD161" s="2">
        <v>0</v>
      </c>
      <c r="AE161" s="2">
        <v>0</v>
      </c>
      <c r="AF161" s="2">
        <v>40</v>
      </c>
      <c r="AG161" s="2">
        <f t="shared" si="26"/>
        <v>45688</v>
      </c>
      <c r="AH161" s="2">
        <f t="shared" si="27"/>
        <v>48455</v>
      </c>
      <c r="AI161" s="2">
        <v>212735</v>
      </c>
      <c r="AJ161" s="2">
        <v>224415</v>
      </c>
      <c r="AK161" s="2">
        <v>18044</v>
      </c>
      <c r="AL161" s="2">
        <v>32</v>
      </c>
      <c r="AM161" s="2">
        <v>3290</v>
      </c>
      <c r="AN161" s="2">
        <v>0</v>
      </c>
      <c r="AO161" s="2">
        <v>0</v>
      </c>
      <c r="AP161" s="2">
        <v>0</v>
      </c>
      <c r="AQ161" s="2">
        <v>0</v>
      </c>
      <c r="AR161" s="2">
        <v>0</v>
      </c>
      <c r="AS161" s="2">
        <v>0</v>
      </c>
      <c r="AT161" s="2">
        <v>16</v>
      </c>
      <c r="AU161" s="2">
        <v>26</v>
      </c>
      <c r="AV161" s="2">
        <v>0</v>
      </c>
      <c r="AW161" s="2">
        <v>26</v>
      </c>
      <c r="AX161" s="2">
        <v>0</v>
      </c>
      <c r="AY161" s="2">
        <v>0</v>
      </c>
      <c r="AZ161" s="2">
        <v>211</v>
      </c>
      <c r="BA161" s="2">
        <f t="shared" si="28"/>
        <v>67333</v>
      </c>
      <c r="BB161" s="2">
        <f t="shared" si="29"/>
        <v>70100</v>
      </c>
      <c r="BC161" s="2">
        <v>300724</v>
      </c>
      <c r="BD161" s="2">
        <v>312404</v>
      </c>
      <c r="BE161" s="2">
        <v>0</v>
      </c>
      <c r="BF161" s="2">
        <v>0</v>
      </c>
      <c r="BG161" s="2">
        <v>0</v>
      </c>
      <c r="BH161" s="2">
        <v>0</v>
      </c>
      <c r="BI161" s="2">
        <v>1168</v>
      </c>
      <c r="BJ161" s="2">
        <v>4669</v>
      </c>
      <c r="BK161" s="2">
        <v>-251</v>
      </c>
      <c r="BL161" s="2">
        <v>-1004</v>
      </c>
    </row>
    <row r="162" spans="1:64" x14ac:dyDescent="0.25">
      <c r="A162" s="1" t="s">
        <v>157</v>
      </c>
      <c r="B162" t="s">
        <v>603</v>
      </c>
      <c r="C162" t="s">
        <v>971</v>
      </c>
      <c r="D162" s="2">
        <v>197</v>
      </c>
      <c r="E162" s="2">
        <v>371</v>
      </c>
      <c r="F162" s="2">
        <f t="shared" si="20"/>
        <v>568</v>
      </c>
      <c r="G162" s="2">
        <v>121</v>
      </c>
      <c r="H162" s="2">
        <v>205</v>
      </c>
      <c r="I162" s="2">
        <v>568</v>
      </c>
      <c r="J162" s="2">
        <f t="shared" si="21"/>
        <v>773</v>
      </c>
      <c r="K162" s="2">
        <v>15255</v>
      </c>
      <c r="L162" s="2">
        <v>0</v>
      </c>
      <c r="M162" s="2">
        <v>3046</v>
      </c>
      <c r="N162" s="2">
        <f t="shared" si="22"/>
        <v>18301</v>
      </c>
      <c r="O162" s="2">
        <v>21090</v>
      </c>
      <c r="P162" s="2">
        <v>3007</v>
      </c>
      <c r="Q162" s="2">
        <v>33</v>
      </c>
      <c r="R162" s="2">
        <v>275</v>
      </c>
      <c r="S162" s="2">
        <f t="shared" si="23"/>
        <v>3315</v>
      </c>
      <c r="T162" s="2">
        <v>4017</v>
      </c>
      <c r="U162" s="2">
        <v>9016</v>
      </c>
      <c r="V162" s="2">
        <f t="shared" si="24"/>
        <v>13033</v>
      </c>
      <c r="W162" s="2">
        <v>4976</v>
      </c>
      <c r="X162" s="2">
        <v>167798</v>
      </c>
      <c r="Y162">
        <v>54100</v>
      </c>
      <c r="Z162" s="2">
        <v>121339</v>
      </c>
      <c r="AA162" s="2">
        <v>0</v>
      </c>
      <c r="AB162" s="2">
        <f t="shared" si="25"/>
        <v>121339</v>
      </c>
      <c r="AC162" s="2">
        <v>7594</v>
      </c>
      <c r="AD162" s="2">
        <v>0</v>
      </c>
      <c r="AE162" s="2">
        <v>225</v>
      </c>
      <c r="AF162" s="2">
        <v>0</v>
      </c>
      <c r="AG162" s="2">
        <f t="shared" si="26"/>
        <v>359133</v>
      </c>
      <c r="AH162" s="2">
        <f t="shared" si="27"/>
        <v>413233</v>
      </c>
      <c r="AI162" s="2">
        <v>1436532</v>
      </c>
      <c r="AJ162" s="2">
        <v>1652932</v>
      </c>
      <c r="AK162" s="2">
        <v>0</v>
      </c>
      <c r="AL162" s="2">
        <v>0</v>
      </c>
      <c r="AM162" s="2">
        <v>0</v>
      </c>
      <c r="AN162" s="2">
        <v>0</v>
      </c>
      <c r="AO162" s="2">
        <v>0</v>
      </c>
      <c r="AP162" s="2">
        <v>0</v>
      </c>
      <c r="AQ162" s="2">
        <v>0</v>
      </c>
      <c r="AR162" s="2">
        <v>0</v>
      </c>
      <c r="AS162" s="2">
        <v>0</v>
      </c>
      <c r="AT162" s="2">
        <v>100</v>
      </c>
      <c r="AU162" s="2">
        <v>0</v>
      </c>
      <c r="AV162" s="2">
        <v>0</v>
      </c>
      <c r="AW162" s="2">
        <v>0</v>
      </c>
      <c r="AX162" s="2">
        <v>0</v>
      </c>
      <c r="AY162" s="2">
        <v>0</v>
      </c>
      <c r="AZ162" s="2">
        <v>0</v>
      </c>
      <c r="BA162" s="2">
        <f t="shared" si="28"/>
        <v>359233</v>
      </c>
      <c r="BB162" s="2">
        <f t="shared" si="29"/>
        <v>413333</v>
      </c>
      <c r="BC162" s="2">
        <v>1436932</v>
      </c>
      <c r="BD162" s="2">
        <v>1653332</v>
      </c>
      <c r="BE162" s="2">
        <v>0</v>
      </c>
      <c r="BF162" s="2">
        <v>0</v>
      </c>
      <c r="BG162" s="2">
        <v>0</v>
      </c>
      <c r="BH162" s="2">
        <v>0</v>
      </c>
      <c r="BI162" s="2">
        <v>5541</v>
      </c>
      <c r="BJ162" s="2">
        <v>22164</v>
      </c>
      <c r="BK162" s="2">
        <v>-3183</v>
      </c>
      <c r="BL162" s="2">
        <v>-12732</v>
      </c>
    </row>
    <row r="163" spans="1:64" x14ac:dyDescent="0.25">
      <c r="A163" s="1" t="s">
        <v>158</v>
      </c>
      <c r="B163" t="s">
        <v>604</v>
      </c>
      <c r="C163" t="s">
        <v>972</v>
      </c>
      <c r="D163" s="2">
        <v>-95</v>
      </c>
      <c r="E163" s="2">
        <v>1195</v>
      </c>
      <c r="F163" s="2">
        <f t="shared" si="20"/>
        <v>1100</v>
      </c>
      <c r="G163" s="2">
        <v>4</v>
      </c>
      <c r="H163" s="2">
        <v>126</v>
      </c>
      <c r="I163" s="2">
        <v>0</v>
      </c>
      <c r="J163" s="2">
        <f t="shared" si="21"/>
        <v>126</v>
      </c>
      <c r="K163" s="2">
        <v>-39</v>
      </c>
      <c r="L163" s="2">
        <v>0</v>
      </c>
      <c r="M163" s="2">
        <v>372</v>
      </c>
      <c r="N163" s="2">
        <f t="shared" si="22"/>
        <v>333</v>
      </c>
      <c r="O163" s="2">
        <v>781</v>
      </c>
      <c r="P163" s="2">
        <v>19</v>
      </c>
      <c r="Q163" s="2">
        <v>158</v>
      </c>
      <c r="R163" s="2">
        <v>254</v>
      </c>
      <c r="S163" s="2">
        <f t="shared" si="23"/>
        <v>431</v>
      </c>
      <c r="T163" s="2">
        <v>0</v>
      </c>
      <c r="U163" s="2">
        <v>0</v>
      </c>
      <c r="V163" s="2">
        <f t="shared" si="24"/>
        <v>0</v>
      </c>
      <c r="W163" s="2">
        <v>885</v>
      </c>
      <c r="X163" s="2">
        <v>0</v>
      </c>
      <c r="Y163">
        <v>0</v>
      </c>
      <c r="Z163" s="2">
        <v>1</v>
      </c>
      <c r="AA163" s="2">
        <v>308</v>
      </c>
      <c r="AB163" s="2">
        <f t="shared" si="25"/>
        <v>309</v>
      </c>
      <c r="AC163" s="2">
        <v>135</v>
      </c>
      <c r="AD163" s="2">
        <v>11</v>
      </c>
      <c r="AE163" s="2">
        <v>0</v>
      </c>
      <c r="AF163" s="2">
        <v>0</v>
      </c>
      <c r="AG163" s="2">
        <f t="shared" si="26"/>
        <v>4115</v>
      </c>
      <c r="AH163" s="2">
        <f t="shared" si="27"/>
        <v>4115</v>
      </c>
      <c r="AI163" s="2">
        <v>16460</v>
      </c>
      <c r="AJ163" s="2">
        <v>16460</v>
      </c>
      <c r="AK163" s="2">
        <v>9175</v>
      </c>
      <c r="AL163" s="2">
        <v>12</v>
      </c>
      <c r="AM163" s="2">
        <v>0</v>
      </c>
      <c r="AN163" s="2">
        <v>0</v>
      </c>
      <c r="AO163" s="2">
        <v>0</v>
      </c>
      <c r="AP163" s="2">
        <v>52</v>
      </c>
      <c r="AQ163" s="2">
        <v>0</v>
      </c>
      <c r="AR163" s="2">
        <v>0</v>
      </c>
      <c r="AS163" s="2">
        <v>0</v>
      </c>
      <c r="AT163" s="2">
        <v>0</v>
      </c>
      <c r="AU163" s="2">
        <v>88</v>
      </c>
      <c r="AV163" s="2">
        <v>0</v>
      </c>
      <c r="AW163" s="2">
        <v>0</v>
      </c>
      <c r="AX163" s="2">
        <v>0</v>
      </c>
      <c r="AY163" s="2">
        <v>0</v>
      </c>
      <c r="AZ163" s="2">
        <v>0</v>
      </c>
      <c r="BA163" s="2">
        <f t="shared" si="28"/>
        <v>13442</v>
      </c>
      <c r="BB163" s="2">
        <f t="shared" si="29"/>
        <v>13442</v>
      </c>
      <c r="BC163" s="2">
        <v>53612</v>
      </c>
      <c r="BD163" s="2">
        <v>53612</v>
      </c>
      <c r="BE163" s="2">
        <v>1</v>
      </c>
      <c r="BF163" s="2">
        <v>0</v>
      </c>
      <c r="BG163" s="2">
        <v>0</v>
      </c>
      <c r="BH163" s="2">
        <v>0</v>
      </c>
      <c r="BI163" s="2">
        <v>235</v>
      </c>
      <c r="BJ163" s="2">
        <v>940</v>
      </c>
      <c r="BK163" s="2">
        <v>-35</v>
      </c>
      <c r="BL163" s="2">
        <v>-139</v>
      </c>
    </row>
    <row r="164" spans="1:64" x14ac:dyDescent="0.25">
      <c r="A164" s="1" t="s">
        <v>159</v>
      </c>
      <c r="B164" t="s">
        <v>605</v>
      </c>
      <c r="C164" t="s">
        <v>972</v>
      </c>
      <c r="D164" s="2">
        <v>40</v>
      </c>
      <c r="E164" s="2">
        <v>827</v>
      </c>
      <c r="F164" s="2">
        <f t="shared" si="20"/>
        <v>867</v>
      </c>
      <c r="G164" s="2">
        <v>0</v>
      </c>
      <c r="H164" s="2">
        <v>145</v>
      </c>
      <c r="I164" s="2">
        <v>0</v>
      </c>
      <c r="J164" s="2">
        <f t="shared" si="21"/>
        <v>145</v>
      </c>
      <c r="K164" s="2">
        <v>-73</v>
      </c>
      <c r="L164" s="2">
        <v>0</v>
      </c>
      <c r="M164" s="2">
        <v>-208</v>
      </c>
      <c r="N164" s="2">
        <f t="shared" si="22"/>
        <v>-281</v>
      </c>
      <c r="O164" s="2">
        <v>1205</v>
      </c>
      <c r="P164" s="2">
        <v>0</v>
      </c>
      <c r="Q164" s="2">
        <v>-9</v>
      </c>
      <c r="R164" s="2">
        <v>358</v>
      </c>
      <c r="S164" s="2">
        <f t="shared" si="23"/>
        <v>349</v>
      </c>
      <c r="T164" s="2">
        <v>0</v>
      </c>
      <c r="U164" s="2">
        <v>0</v>
      </c>
      <c r="V164" s="2">
        <f t="shared" si="24"/>
        <v>0</v>
      </c>
      <c r="W164" s="2">
        <v>824</v>
      </c>
      <c r="X164" s="2">
        <v>0</v>
      </c>
      <c r="Y164">
        <v>0</v>
      </c>
      <c r="Z164" s="2">
        <v>0</v>
      </c>
      <c r="AA164" s="2">
        <v>158</v>
      </c>
      <c r="AB164" s="2">
        <f t="shared" si="25"/>
        <v>158</v>
      </c>
      <c r="AC164" s="2">
        <v>267</v>
      </c>
      <c r="AD164" s="2">
        <v>0</v>
      </c>
      <c r="AE164" s="2">
        <v>0</v>
      </c>
      <c r="AF164" s="2">
        <v>0</v>
      </c>
      <c r="AG164" s="2">
        <f t="shared" si="26"/>
        <v>3534</v>
      </c>
      <c r="AH164" s="2">
        <f t="shared" si="27"/>
        <v>3534</v>
      </c>
      <c r="AI164" s="2">
        <v>15318</v>
      </c>
      <c r="AJ164" s="2">
        <v>15318</v>
      </c>
      <c r="AK164" s="2">
        <v>5986</v>
      </c>
      <c r="AL164" s="2">
        <v>0</v>
      </c>
      <c r="AM164" s="2">
        <v>0</v>
      </c>
      <c r="AN164" s="2">
        <v>0</v>
      </c>
      <c r="AO164" s="2">
        <v>0</v>
      </c>
      <c r="AP164" s="2">
        <v>133</v>
      </c>
      <c r="AQ164" s="2">
        <v>0</v>
      </c>
      <c r="AR164" s="2">
        <v>0</v>
      </c>
      <c r="AS164" s="2">
        <v>0</v>
      </c>
      <c r="AT164" s="2">
        <v>0</v>
      </c>
      <c r="AU164" s="2">
        <v>0</v>
      </c>
      <c r="AV164" s="2">
        <v>0</v>
      </c>
      <c r="AW164" s="2">
        <v>0</v>
      </c>
      <c r="AX164" s="2">
        <v>0</v>
      </c>
      <c r="AY164" s="2">
        <v>0</v>
      </c>
      <c r="AZ164" s="2">
        <v>0</v>
      </c>
      <c r="BA164" s="2">
        <f t="shared" si="28"/>
        <v>9653</v>
      </c>
      <c r="BB164" s="2">
        <f t="shared" si="29"/>
        <v>9653</v>
      </c>
      <c r="BC164" s="2">
        <v>42351</v>
      </c>
      <c r="BD164" s="2">
        <v>42351</v>
      </c>
      <c r="BE164" s="2">
        <v>0</v>
      </c>
      <c r="BF164" s="2">
        <v>0</v>
      </c>
      <c r="BG164" s="2">
        <v>0</v>
      </c>
      <c r="BH164" s="2">
        <v>0</v>
      </c>
      <c r="BI164" s="2">
        <v>82</v>
      </c>
      <c r="BJ164" s="2">
        <v>255</v>
      </c>
      <c r="BK164" s="2">
        <v>-8</v>
      </c>
      <c r="BL164" s="2">
        <v>-150</v>
      </c>
    </row>
    <row r="165" spans="1:64" x14ac:dyDescent="0.25">
      <c r="A165" s="1" t="s">
        <v>160</v>
      </c>
      <c r="B165" t="s">
        <v>606</v>
      </c>
      <c r="C165" t="s">
        <v>972</v>
      </c>
      <c r="D165" s="2">
        <v>-127</v>
      </c>
      <c r="E165" s="2">
        <v>665</v>
      </c>
      <c r="F165" s="2">
        <f t="shared" si="20"/>
        <v>538</v>
      </c>
      <c r="G165" s="2">
        <v>6</v>
      </c>
      <c r="H165" s="2">
        <v>35</v>
      </c>
      <c r="I165" s="2">
        <v>0</v>
      </c>
      <c r="J165" s="2">
        <f t="shared" si="21"/>
        <v>35</v>
      </c>
      <c r="K165" s="2">
        <v>-60</v>
      </c>
      <c r="L165" s="2">
        <v>0</v>
      </c>
      <c r="M165" s="2">
        <v>180</v>
      </c>
      <c r="N165" s="2">
        <f t="shared" si="22"/>
        <v>120</v>
      </c>
      <c r="O165" s="2">
        <v>641</v>
      </c>
      <c r="P165" s="2">
        <v>13</v>
      </c>
      <c r="Q165" s="2">
        <v>71</v>
      </c>
      <c r="R165" s="2">
        <v>314</v>
      </c>
      <c r="S165" s="2">
        <f t="shared" si="23"/>
        <v>398</v>
      </c>
      <c r="T165" s="2">
        <v>0</v>
      </c>
      <c r="U165" s="2">
        <v>0</v>
      </c>
      <c r="V165" s="2">
        <f t="shared" si="24"/>
        <v>0</v>
      </c>
      <c r="W165" s="2">
        <v>552</v>
      </c>
      <c r="X165" s="2">
        <v>0</v>
      </c>
      <c r="Y165">
        <v>0</v>
      </c>
      <c r="Z165" s="2">
        <v>0</v>
      </c>
      <c r="AA165" s="2">
        <v>3</v>
      </c>
      <c r="AB165" s="2">
        <f t="shared" si="25"/>
        <v>3</v>
      </c>
      <c r="AC165" s="2">
        <v>31</v>
      </c>
      <c r="AD165" s="2">
        <v>0</v>
      </c>
      <c r="AE165" s="2">
        <v>0</v>
      </c>
      <c r="AF165" s="2">
        <v>0</v>
      </c>
      <c r="AG165" s="2">
        <f t="shared" si="26"/>
        <v>2324</v>
      </c>
      <c r="AH165" s="2">
        <f t="shared" si="27"/>
        <v>2324</v>
      </c>
      <c r="AI165" s="2">
        <v>8812</v>
      </c>
      <c r="AJ165" s="2">
        <v>8812</v>
      </c>
      <c r="AK165" s="2">
        <v>5163</v>
      </c>
      <c r="AL165" s="2">
        <v>6</v>
      </c>
      <c r="AM165" s="2">
        <v>0</v>
      </c>
      <c r="AN165" s="2">
        <v>0</v>
      </c>
      <c r="AO165" s="2">
        <v>0</v>
      </c>
      <c r="AP165" s="2">
        <v>203</v>
      </c>
      <c r="AQ165" s="2">
        <v>0</v>
      </c>
      <c r="AR165" s="2">
        <v>0</v>
      </c>
      <c r="AS165" s="2">
        <v>0</v>
      </c>
      <c r="AT165" s="2">
        <v>0</v>
      </c>
      <c r="AU165" s="2">
        <v>0</v>
      </c>
      <c r="AV165" s="2">
        <v>0</v>
      </c>
      <c r="AW165" s="2">
        <v>0</v>
      </c>
      <c r="AX165" s="2">
        <v>0</v>
      </c>
      <c r="AY165" s="2">
        <v>0</v>
      </c>
      <c r="AZ165" s="2">
        <v>0</v>
      </c>
      <c r="BA165" s="2">
        <f t="shared" si="28"/>
        <v>7696</v>
      </c>
      <c r="BB165" s="2">
        <f t="shared" si="29"/>
        <v>7696</v>
      </c>
      <c r="BC165" s="2">
        <v>30359</v>
      </c>
      <c r="BD165" s="2">
        <v>30359</v>
      </c>
      <c r="BE165" s="2">
        <v>0</v>
      </c>
      <c r="BF165" s="2">
        <v>0</v>
      </c>
      <c r="BG165" s="2">
        <v>0</v>
      </c>
      <c r="BH165" s="2">
        <v>0</v>
      </c>
      <c r="BI165" s="2">
        <v>11</v>
      </c>
      <c r="BJ165" s="2">
        <v>216</v>
      </c>
      <c r="BK165" s="2">
        <v>-13</v>
      </c>
      <c r="BL165" s="2">
        <v>-23</v>
      </c>
    </row>
    <row r="166" spans="1:64" x14ac:dyDescent="0.25">
      <c r="A166" s="1" t="s">
        <v>161</v>
      </c>
      <c r="B166" t="s">
        <v>607</v>
      </c>
      <c r="C166" t="s">
        <v>972</v>
      </c>
      <c r="D166" s="2">
        <v>-8</v>
      </c>
      <c r="E166" s="2">
        <v>624</v>
      </c>
      <c r="F166" s="2">
        <f t="shared" si="20"/>
        <v>616</v>
      </c>
      <c r="G166" s="2">
        <v>18</v>
      </c>
      <c r="H166" s="2">
        <v>49</v>
      </c>
      <c r="I166" s="2">
        <v>0</v>
      </c>
      <c r="J166" s="2">
        <f t="shared" si="21"/>
        <v>49</v>
      </c>
      <c r="K166" s="2">
        <v>67</v>
      </c>
      <c r="L166" s="2">
        <v>0</v>
      </c>
      <c r="M166" s="2">
        <v>153</v>
      </c>
      <c r="N166" s="2">
        <f t="shared" si="22"/>
        <v>220</v>
      </c>
      <c r="O166" s="2">
        <v>677</v>
      </c>
      <c r="P166" s="2">
        <v>0</v>
      </c>
      <c r="Q166" s="2">
        <v>133</v>
      </c>
      <c r="R166" s="2">
        <v>171</v>
      </c>
      <c r="S166" s="2">
        <f t="shared" si="23"/>
        <v>304</v>
      </c>
      <c r="T166" s="2">
        <v>0</v>
      </c>
      <c r="U166" s="2">
        <v>0</v>
      </c>
      <c r="V166" s="2">
        <f t="shared" si="24"/>
        <v>0</v>
      </c>
      <c r="W166" s="2">
        <v>485</v>
      </c>
      <c r="X166" s="2">
        <v>0</v>
      </c>
      <c r="Y166">
        <v>0</v>
      </c>
      <c r="Z166" s="2">
        <v>0</v>
      </c>
      <c r="AA166" s="2">
        <v>171</v>
      </c>
      <c r="AB166" s="2">
        <f t="shared" si="25"/>
        <v>171</v>
      </c>
      <c r="AC166" s="2">
        <v>133</v>
      </c>
      <c r="AD166" s="2">
        <v>0</v>
      </c>
      <c r="AE166" s="2">
        <v>0</v>
      </c>
      <c r="AF166" s="2">
        <v>0</v>
      </c>
      <c r="AG166" s="2">
        <f t="shared" si="26"/>
        <v>2673</v>
      </c>
      <c r="AH166" s="2">
        <f t="shared" si="27"/>
        <v>2673</v>
      </c>
      <c r="AI166" s="2">
        <v>11014</v>
      </c>
      <c r="AJ166" s="2">
        <v>11014</v>
      </c>
      <c r="AK166" s="2">
        <v>7375</v>
      </c>
      <c r="AL166" s="2">
        <v>0</v>
      </c>
      <c r="AM166" s="2">
        <v>0</v>
      </c>
      <c r="AN166" s="2">
        <v>0</v>
      </c>
      <c r="AO166" s="2">
        <v>0</v>
      </c>
      <c r="AP166" s="2">
        <v>3</v>
      </c>
      <c r="AQ166" s="2">
        <v>0</v>
      </c>
      <c r="AR166" s="2">
        <v>0</v>
      </c>
      <c r="AS166" s="2">
        <v>0</v>
      </c>
      <c r="AT166" s="2">
        <v>0</v>
      </c>
      <c r="AU166" s="2">
        <v>-73</v>
      </c>
      <c r="AV166" s="2">
        <v>0</v>
      </c>
      <c r="AW166" s="2">
        <v>30</v>
      </c>
      <c r="AX166" s="2">
        <v>0</v>
      </c>
      <c r="AY166" s="2">
        <v>0</v>
      </c>
      <c r="AZ166" s="2">
        <v>0</v>
      </c>
      <c r="BA166" s="2">
        <f t="shared" si="28"/>
        <v>10008</v>
      </c>
      <c r="BB166" s="2">
        <f t="shared" si="29"/>
        <v>10008</v>
      </c>
      <c r="BC166" s="2">
        <v>40356</v>
      </c>
      <c r="BD166" s="2">
        <v>40356</v>
      </c>
      <c r="BE166" s="2">
        <v>21</v>
      </c>
      <c r="BF166" s="2">
        <v>0</v>
      </c>
      <c r="BG166" s="2">
        <v>32</v>
      </c>
      <c r="BH166" s="2">
        <v>0</v>
      </c>
      <c r="BI166" s="2">
        <v>159</v>
      </c>
      <c r="BJ166" s="2">
        <v>636</v>
      </c>
      <c r="BK166" s="2">
        <v>-26</v>
      </c>
      <c r="BL166" s="2">
        <v>-102</v>
      </c>
    </row>
    <row r="167" spans="1:64" x14ac:dyDescent="0.25">
      <c r="A167" s="1" t="s">
        <v>162</v>
      </c>
      <c r="B167" t="s">
        <v>608</v>
      </c>
      <c r="C167" t="s">
        <v>972</v>
      </c>
      <c r="D167" s="2">
        <v>40</v>
      </c>
      <c r="E167" s="2">
        <v>1842</v>
      </c>
      <c r="F167" s="2">
        <f t="shared" si="20"/>
        <v>1882</v>
      </c>
      <c r="G167" s="2">
        <v>22</v>
      </c>
      <c r="H167" s="2">
        <v>54</v>
      </c>
      <c r="I167" s="2">
        <v>0</v>
      </c>
      <c r="J167" s="2">
        <f t="shared" si="21"/>
        <v>54</v>
      </c>
      <c r="K167" s="2">
        <v>-174</v>
      </c>
      <c r="L167" s="2">
        <v>0</v>
      </c>
      <c r="M167" s="2">
        <v>431</v>
      </c>
      <c r="N167" s="2">
        <f t="shared" si="22"/>
        <v>257</v>
      </c>
      <c r="O167" s="2">
        <v>377</v>
      </c>
      <c r="P167" s="2">
        <v>7</v>
      </c>
      <c r="Q167" s="2">
        <v>82</v>
      </c>
      <c r="R167" s="2">
        <v>338</v>
      </c>
      <c r="S167" s="2">
        <f t="shared" si="23"/>
        <v>427</v>
      </c>
      <c r="T167" s="2">
        <v>0</v>
      </c>
      <c r="U167" s="2">
        <v>0</v>
      </c>
      <c r="V167" s="2">
        <f t="shared" si="24"/>
        <v>0</v>
      </c>
      <c r="W167" s="2">
        <v>961</v>
      </c>
      <c r="X167" s="2">
        <v>0</v>
      </c>
      <c r="Y167">
        <v>0</v>
      </c>
      <c r="Z167" s="2">
        <v>0</v>
      </c>
      <c r="AA167" s="2">
        <v>436</v>
      </c>
      <c r="AB167" s="2">
        <f t="shared" si="25"/>
        <v>436</v>
      </c>
      <c r="AC167" s="2">
        <v>207</v>
      </c>
      <c r="AD167" s="2">
        <v>0</v>
      </c>
      <c r="AE167" s="2">
        <v>0</v>
      </c>
      <c r="AF167" s="2">
        <v>0</v>
      </c>
      <c r="AG167" s="2">
        <f t="shared" si="26"/>
        <v>4623</v>
      </c>
      <c r="AH167" s="2">
        <f t="shared" si="27"/>
        <v>4623</v>
      </c>
      <c r="AI167" s="2">
        <v>18444</v>
      </c>
      <c r="AJ167" s="2">
        <v>18444</v>
      </c>
      <c r="AK167" s="2">
        <v>7200</v>
      </c>
      <c r="AL167" s="2">
        <v>0</v>
      </c>
      <c r="AM167" s="2">
        <v>2352</v>
      </c>
      <c r="AN167" s="2">
        <v>0</v>
      </c>
      <c r="AO167" s="2">
        <v>0</v>
      </c>
      <c r="AP167" s="2">
        <v>133</v>
      </c>
      <c r="AQ167" s="2">
        <v>0</v>
      </c>
      <c r="AR167" s="2">
        <v>0</v>
      </c>
      <c r="AS167" s="2">
        <v>0</v>
      </c>
      <c r="AT167" s="2">
        <v>0</v>
      </c>
      <c r="AU167" s="2">
        <v>-123</v>
      </c>
      <c r="AV167" s="2">
        <v>0</v>
      </c>
      <c r="AW167" s="2">
        <v>207</v>
      </c>
      <c r="AX167" s="2">
        <v>0</v>
      </c>
      <c r="AY167" s="2">
        <v>0</v>
      </c>
      <c r="AZ167" s="2">
        <v>0</v>
      </c>
      <c r="BA167" s="2">
        <f t="shared" si="28"/>
        <v>14392</v>
      </c>
      <c r="BB167" s="2">
        <f t="shared" si="29"/>
        <v>14392</v>
      </c>
      <c r="BC167" s="2">
        <v>64130</v>
      </c>
      <c r="BD167" s="2">
        <v>64130</v>
      </c>
      <c r="BE167" s="2">
        <v>0</v>
      </c>
      <c r="BF167" s="2">
        <v>0</v>
      </c>
      <c r="BG167" s="2">
        <v>0</v>
      </c>
      <c r="BH167" s="2">
        <v>0</v>
      </c>
      <c r="BI167" s="2">
        <v>0</v>
      </c>
      <c r="BJ167" s="2">
        <v>1078</v>
      </c>
      <c r="BK167" s="2">
        <v>-4</v>
      </c>
      <c r="BL167" s="2">
        <v>-164</v>
      </c>
    </row>
    <row r="168" spans="1:64" x14ac:dyDescent="0.25">
      <c r="A168" s="1" t="s">
        <v>163</v>
      </c>
      <c r="B168" t="s">
        <v>609</v>
      </c>
      <c r="C168" t="s">
        <v>972</v>
      </c>
      <c r="D168" s="2">
        <v>64</v>
      </c>
      <c r="E168" s="2">
        <v>1207</v>
      </c>
      <c r="F168" s="2">
        <f t="shared" si="20"/>
        <v>1271</v>
      </c>
      <c r="G168" s="2">
        <v>6</v>
      </c>
      <c r="H168" s="2">
        <v>57</v>
      </c>
      <c r="I168" s="2">
        <v>0</v>
      </c>
      <c r="J168" s="2">
        <f t="shared" si="21"/>
        <v>57</v>
      </c>
      <c r="K168" s="2">
        <v>91</v>
      </c>
      <c r="L168" s="2">
        <v>0</v>
      </c>
      <c r="M168" s="2">
        <v>311</v>
      </c>
      <c r="N168" s="2">
        <f t="shared" si="22"/>
        <v>402</v>
      </c>
      <c r="O168" s="2">
        <v>868</v>
      </c>
      <c r="P168" s="2">
        <v>0</v>
      </c>
      <c r="Q168" s="2">
        <v>-2</v>
      </c>
      <c r="R168" s="2">
        <v>369</v>
      </c>
      <c r="S168" s="2">
        <f t="shared" si="23"/>
        <v>367</v>
      </c>
      <c r="T168" s="2">
        <v>0</v>
      </c>
      <c r="U168" s="2">
        <v>0</v>
      </c>
      <c r="V168" s="2">
        <f t="shared" si="24"/>
        <v>0</v>
      </c>
      <c r="W168" s="2">
        <v>760</v>
      </c>
      <c r="X168" s="2">
        <v>0</v>
      </c>
      <c r="Y168">
        <v>0</v>
      </c>
      <c r="Z168" s="2">
        <v>6</v>
      </c>
      <c r="AA168" s="2">
        <v>79</v>
      </c>
      <c r="AB168" s="2">
        <f t="shared" si="25"/>
        <v>85</v>
      </c>
      <c r="AC168" s="2">
        <v>102</v>
      </c>
      <c r="AD168" s="2">
        <v>0</v>
      </c>
      <c r="AE168" s="2">
        <v>0</v>
      </c>
      <c r="AF168" s="2">
        <v>18</v>
      </c>
      <c r="AG168" s="2">
        <f t="shared" si="26"/>
        <v>3936</v>
      </c>
      <c r="AH168" s="2">
        <f t="shared" si="27"/>
        <v>3936</v>
      </c>
      <c r="AI168" s="2">
        <v>15746</v>
      </c>
      <c r="AJ168" s="2">
        <v>15746</v>
      </c>
      <c r="AK168" s="2">
        <v>6788</v>
      </c>
      <c r="AL168" s="2">
        <v>18</v>
      </c>
      <c r="AM168" s="2">
        <v>0</v>
      </c>
      <c r="AN168" s="2">
        <v>0</v>
      </c>
      <c r="AO168" s="2">
        <v>0</v>
      </c>
      <c r="AP168" s="2">
        <v>169</v>
      </c>
      <c r="AQ168" s="2">
        <v>0</v>
      </c>
      <c r="AR168" s="2">
        <v>0</v>
      </c>
      <c r="AS168" s="2">
        <v>0</v>
      </c>
      <c r="AT168" s="2">
        <v>0</v>
      </c>
      <c r="AU168" s="2">
        <v>147</v>
      </c>
      <c r="AV168" s="2">
        <v>0</v>
      </c>
      <c r="AW168" s="2">
        <v>0</v>
      </c>
      <c r="AX168" s="2">
        <v>0</v>
      </c>
      <c r="AY168" s="2">
        <v>0</v>
      </c>
      <c r="AZ168" s="2">
        <v>0</v>
      </c>
      <c r="BA168" s="2">
        <f t="shared" si="28"/>
        <v>11058</v>
      </c>
      <c r="BB168" s="2">
        <f t="shared" si="29"/>
        <v>11058</v>
      </c>
      <c r="BC168" s="2">
        <v>44237</v>
      </c>
      <c r="BD168" s="2">
        <v>44237</v>
      </c>
      <c r="BE168" s="2">
        <v>23</v>
      </c>
      <c r="BF168" s="2">
        <v>0</v>
      </c>
      <c r="BG168" s="2">
        <v>0</v>
      </c>
      <c r="BH168" s="2">
        <v>0</v>
      </c>
      <c r="BI168" s="2">
        <v>134</v>
      </c>
      <c r="BJ168" s="2">
        <v>537</v>
      </c>
      <c r="BK168" s="2">
        <v>-20</v>
      </c>
      <c r="BL168" s="2">
        <v>-80</v>
      </c>
    </row>
    <row r="169" spans="1:64" x14ac:dyDescent="0.25">
      <c r="A169" s="1" t="s">
        <v>164</v>
      </c>
      <c r="B169" t="s">
        <v>610</v>
      </c>
      <c r="C169" t="s">
        <v>972</v>
      </c>
      <c r="D169" s="2">
        <v>-24</v>
      </c>
      <c r="E169" s="2">
        <v>968</v>
      </c>
      <c r="F169" s="2">
        <f t="shared" si="20"/>
        <v>944</v>
      </c>
      <c r="G169" s="2">
        <v>12</v>
      </c>
      <c r="H169" s="2">
        <v>45</v>
      </c>
      <c r="I169" s="2">
        <v>0</v>
      </c>
      <c r="J169" s="2">
        <f t="shared" si="21"/>
        <v>45</v>
      </c>
      <c r="K169" s="2">
        <v>-123</v>
      </c>
      <c r="L169" s="2">
        <v>0</v>
      </c>
      <c r="M169" s="2">
        <v>241</v>
      </c>
      <c r="N169" s="2">
        <f t="shared" si="22"/>
        <v>118</v>
      </c>
      <c r="O169" s="2">
        <v>863</v>
      </c>
      <c r="P169" s="2">
        <v>-2</v>
      </c>
      <c r="Q169" s="2">
        <v>235</v>
      </c>
      <c r="R169" s="2">
        <v>328</v>
      </c>
      <c r="S169" s="2">
        <f t="shared" si="23"/>
        <v>561</v>
      </c>
      <c r="T169" s="2">
        <v>0</v>
      </c>
      <c r="U169" s="2">
        <v>0</v>
      </c>
      <c r="V169" s="2">
        <f t="shared" si="24"/>
        <v>0</v>
      </c>
      <c r="W169" s="2">
        <v>1172</v>
      </c>
      <c r="X169" s="2">
        <v>0</v>
      </c>
      <c r="Y169">
        <v>0</v>
      </c>
      <c r="Z169" s="2">
        <v>0</v>
      </c>
      <c r="AA169" s="2">
        <v>451</v>
      </c>
      <c r="AB169" s="2">
        <f t="shared" si="25"/>
        <v>451</v>
      </c>
      <c r="AC169" s="2">
        <v>156</v>
      </c>
      <c r="AD169" s="2">
        <v>73</v>
      </c>
      <c r="AE169" s="2">
        <v>44</v>
      </c>
      <c r="AF169" s="2">
        <v>4</v>
      </c>
      <c r="AG169" s="2">
        <f t="shared" si="26"/>
        <v>4443</v>
      </c>
      <c r="AH169" s="2">
        <f t="shared" si="27"/>
        <v>4443</v>
      </c>
      <c r="AI169" s="2">
        <v>23045</v>
      </c>
      <c r="AJ169" s="2">
        <v>23045</v>
      </c>
      <c r="AK169" s="2">
        <v>12461</v>
      </c>
      <c r="AL169" s="2">
        <v>0</v>
      </c>
      <c r="AM169" s="2">
        <v>0</v>
      </c>
      <c r="AN169" s="2">
        <v>0</v>
      </c>
      <c r="AO169" s="2">
        <v>0</v>
      </c>
      <c r="AP169" s="2">
        <v>46</v>
      </c>
      <c r="AQ169" s="2">
        <v>0</v>
      </c>
      <c r="AR169" s="2">
        <v>0</v>
      </c>
      <c r="AS169" s="2">
        <v>0</v>
      </c>
      <c r="AT169" s="2">
        <v>0</v>
      </c>
      <c r="AU169" s="2">
        <v>-625</v>
      </c>
      <c r="AV169" s="2">
        <v>0</v>
      </c>
      <c r="AW169" s="2">
        <v>-5</v>
      </c>
      <c r="AX169" s="2">
        <v>0</v>
      </c>
      <c r="AY169" s="2">
        <v>0</v>
      </c>
      <c r="AZ169" s="2">
        <v>0</v>
      </c>
      <c r="BA169" s="2">
        <f t="shared" si="28"/>
        <v>16320</v>
      </c>
      <c r="BB169" s="2">
        <f t="shared" si="29"/>
        <v>16320</v>
      </c>
      <c r="BC169" s="2">
        <v>71292</v>
      </c>
      <c r="BD169" s="2">
        <v>71292</v>
      </c>
      <c r="BE169" s="2">
        <v>-15</v>
      </c>
      <c r="BF169" s="2">
        <v>0</v>
      </c>
      <c r="BG169" s="2">
        <v>0</v>
      </c>
      <c r="BH169" s="2">
        <v>0</v>
      </c>
      <c r="BI169" s="2">
        <v>195</v>
      </c>
      <c r="BJ169" s="2">
        <v>791</v>
      </c>
      <c r="BK169" s="2">
        <v>-25</v>
      </c>
      <c r="BL169" s="2">
        <v>-101</v>
      </c>
    </row>
    <row r="170" spans="1:64" x14ac:dyDescent="0.25">
      <c r="A170" s="1" t="s">
        <v>165</v>
      </c>
      <c r="B170" t="s">
        <v>611</v>
      </c>
      <c r="C170" t="s">
        <v>972</v>
      </c>
      <c r="D170" s="2">
        <v>34</v>
      </c>
      <c r="E170" s="2">
        <v>661</v>
      </c>
      <c r="F170" s="2">
        <f t="shared" si="20"/>
        <v>695</v>
      </c>
      <c r="G170" s="2">
        <v>19</v>
      </c>
      <c r="H170" s="2">
        <v>90</v>
      </c>
      <c r="I170" s="2">
        <v>0</v>
      </c>
      <c r="J170" s="2">
        <f t="shared" si="21"/>
        <v>90</v>
      </c>
      <c r="K170" s="2">
        <v>43</v>
      </c>
      <c r="L170" s="2">
        <v>0</v>
      </c>
      <c r="M170" s="2">
        <v>211</v>
      </c>
      <c r="N170" s="2">
        <f t="shared" si="22"/>
        <v>254</v>
      </c>
      <c r="O170" s="2">
        <v>207</v>
      </c>
      <c r="P170" s="2">
        <v>0</v>
      </c>
      <c r="Q170" s="2">
        <v>27</v>
      </c>
      <c r="R170" s="2">
        <v>77</v>
      </c>
      <c r="S170" s="2">
        <f t="shared" si="23"/>
        <v>104</v>
      </c>
      <c r="T170" s="2">
        <v>0</v>
      </c>
      <c r="U170" s="2">
        <v>0</v>
      </c>
      <c r="V170" s="2">
        <f t="shared" si="24"/>
        <v>0</v>
      </c>
      <c r="W170" s="2">
        <v>205</v>
      </c>
      <c r="X170" s="2">
        <v>0</v>
      </c>
      <c r="Y170">
        <v>0</v>
      </c>
      <c r="Z170" s="2">
        <v>3</v>
      </c>
      <c r="AA170" s="2">
        <v>-48</v>
      </c>
      <c r="AB170" s="2">
        <f t="shared" si="25"/>
        <v>-45</v>
      </c>
      <c r="AC170" s="2">
        <v>16</v>
      </c>
      <c r="AD170" s="2">
        <v>0</v>
      </c>
      <c r="AE170" s="2">
        <v>0</v>
      </c>
      <c r="AF170" s="2">
        <v>0</v>
      </c>
      <c r="AG170" s="2">
        <f t="shared" si="26"/>
        <v>1545</v>
      </c>
      <c r="AH170" s="2">
        <f t="shared" si="27"/>
        <v>1545</v>
      </c>
      <c r="AI170" s="2">
        <v>6460</v>
      </c>
      <c r="AJ170" s="2">
        <v>6460</v>
      </c>
      <c r="AK170" s="2">
        <v>1873</v>
      </c>
      <c r="AL170" s="2">
        <v>5</v>
      </c>
      <c r="AM170" s="2">
        <v>0</v>
      </c>
      <c r="AN170" s="2">
        <v>0</v>
      </c>
      <c r="AO170" s="2">
        <v>0</v>
      </c>
      <c r="AP170" s="2">
        <v>91</v>
      </c>
      <c r="AQ170" s="2">
        <v>0</v>
      </c>
      <c r="AR170" s="2">
        <v>0</v>
      </c>
      <c r="AS170" s="2">
        <v>0</v>
      </c>
      <c r="AT170" s="2">
        <v>0</v>
      </c>
      <c r="AU170" s="2">
        <v>-77</v>
      </c>
      <c r="AV170" s="2">
        <v>0</v>
      </c>
      <c r="AW170" s="2">
        <v>0</v>
      </c>
      <c r="AX170" s="2">
        <v>0</v>
      </c>
      <c r="AY170" s="2">
        <v>0</v>
      </c>
      <c r="AZ170" s="2">
        <v>0</v>
      </c>
      <c r="BA170" s="2">
        <f t="shared" si="28"/>
        <v>3437</v>
      </c>
      <c r="BB170" s="2">
        <f t="shared" si="29"/>
        <v>3437</v>
      </c>
      <c r="BC170" s="2">
        <v>15261</v>
      </c>
      <c r="BD170" s="2">
        <v>15261</v>
      </c>
      <c r="BE170" s="2">
        <v>0</v>
      </c>
      <c r="BF170" s="2">
        <v>0</v>
      </c>
      <c r="BG170" s="2">
        <v>0</v>
      </c>
      <c r="BH170" s="2">
        <v>0</v>
      </c>
      <c r="BI170" s="2">
        <v>3</v>
      </c>
      <c r="BJ170" s="2">
        <v>11</v>
      </c>
      <c r="BK170" s="2">
        <v>-6</v>
      </c>
      <c r="BL170" s="2">
        <v>-25</v>
      </c>
    </row>
    <row r="171" spans="1:64" x14ac:dyDescent="0.25">
      <c r="A171" s="1" t="s">
        <v>166</v>
      </c>
      <c r="B171" t="s">
        <v>612</v>
      </c>
      <c r="C171" t="s">
        <v>972</v>
      </c>
      <c r="D171" s="2">
        <v>15</v>
      </c>
      <c r="E171" s="2">
        <v>499</v>
      </c>
      <c r="F171" s="2">
        <f t="shared" si="20"/>
        <v>514</v>
      </c>
      <c r="G171" s="2">
        <v>1</v>
      </c>
      <c r="H171" s="2">
        <v>8</v>
      </c>
      <c r="I171" s="2">
        <v>0</v>
      </c>
      <c r="J171" s="2">
        <f t="shared" si="21"/>
        <v>8</v>
      </c>
      <c r="K171" s="2">
        <v>85</v>
      </c>
      <c r="L171" s="2">
        <v>0</v>
      </c>
      <c r="M171" s="2">
        <v>-25</v>
      </c>
      <c r="N171" s="2">
        <f t="shared" si="22"/>
        <v>60</v>
      </c>
      <c r="O171" s="2">
        <v>62</v>
      </c>
      <c r="P171" s="2">
        <v>0</v>
      </c>
      <c r="Q171" s="2">
        <v>1</v>
      </c>
      <c r="R171" s="2">
        <v>102</v>
      </c>
      <c r="S171" s="2">
        <f t="shared" si="23"/>
        <v>103</v>
      </c>
      <c r="T171" s="2">
        <v>0</v>
      </c>
      <c r="U171" s="2">
        <v>0</v>
      </c>
      <c r="V171" s="2">
        <f t="shared" si="24"/>
        <v>0</v>
      </c>
      <c r="W171" s="2">
        <v>337</v>
      </c>
      <c r="X171" s="2">
        <v>0</v>
      </c>
      <c r="Y171">
        <v>0</v>
      </c>
      <c r="Z171" s="2">
        <v>0</v>
      </c>
      <c r="AA171" s="2">
        <v>34</v>
      </c>
      <c r="AB171" s="2">
        <f t="shared" si="25"/>
        <v>34</v>
      </c>
      <c r="AC171" s="2">
        <v>42</v>
      </c>
      <c r="AD171" s="2">
        <v>316</v>
      </c>
      <c r="AE171" s="2">
        <v>0</v>
      </c>
      <c r="AF171" s="2">
        <v>0</v>
      </c>
      <c r="AG171" s="2">
        <f t="shared" si="26"/>
        <v>1477</v>
      </c>
      <c r="AH171" s="2">
        <f t="shared" si="27"/>
        <v>1477</v>
      </c>
      <c r="AI171" s="2">
        <v>9358</v>
      </c>
      <c r="AJ171" s="2">
        <v>9358</v>
      </c>
      <c r="AK171" s="2">
        <v>4612</v>
      </c>
      <c r="AL171" s="2">
        <v>0</v>
      </c>
      <c r="AM171" s="2">
        <v>0</v>
      </c>
      <c r="AN171" s="2">
        <v>0</v>
      </c>
      <c r="AO171" s="2">
        <v>0</v>
      </c>
      <c r="AP171" s="2">
        <v>24</v>
      </c>
      <c r="AQ171" s="2">
        <v>0</v>
      </c>
      <c r="AR171" s="2">
        <v>0</v>
      </c>
      <c r="AS171" s="2">
        <v>0</v>
      </c>
      <c r="AT171" s="2">
        <v>0</v>
      </c>
      <c r="AU171" s="2">
        <v>11</v>
      </c>
      <c r="AV171" s="2">
        <v>0</v>
      </c>
      <c r="AW171" s="2">
        <v>0</v>
      </c>
      <c r="AX171" s="2">
        <v>0</v>
      </c>
      <c r="AY171" s="2">
        <v>0</v>
      </c>
      <c r="AZ171" s="2">
        <v>0</v>
      </c>
      <c r="BA171" s="2">
        <f t="shared" si="28"/>
        <v>6124</v>
      </c>
      <c r="BB171" s="2">
        <f t="shared" si="29"/>
        <v>6124</v>
      </c>
      <c r="BC171" s="2">
        <v>29142</v>
      </c>
      <c r="BD171" s="2">
        <v>29142</v>
      </c>
      <c r="BE171" s="2">
        <v>-14</v>
      </c>
      <c r="BF171" s="2">
        <v>0</v>
      </c>
      <c r="BG171" s="2">
        <v>0</v>
      </c>
      <c r="BH171" s="2">
        <v>0</v>
      </c>
      <c r="BI171" s="2">
        <v>41</v>
      </c>
      <c r="BJ171" s="2">
        <v>163</v>
      </c>
      <c r="BK171" s="2">
        <v>-25</v>
      </c>
      <c r="BL171" s="2">
        <v>-73</v>
      </c>
    </row>
    <row r="172" spans="1:64" x14ac:dyDescent="0.25">
      <c r="A172" s="1" t="s">
        <v>167</v>
      </c>
      <c r="B172" t="s">
        <v>613</v>
      </c>
      <c r="C172" t="s">
        <v>972</v>
      </c>
      <c r="D172" s="2">
        <v>28</v>
      </c>
      <c r="E172" s="2">
        <v>487</v>
      </c>
      <c r="F172" s="2">
        <f t="shared" si="20"/>
        <v>515</v>
      </c>
      <c r="G172" s="2">
        <v>0</v>
      </c>
      <c r="H172" s="2">
        <v>36</v>
      </c>
      <c r="I172" s="2">
        <v>0</v>
      </c>
      <c r="J172" s="2">
        <f t="shared" si="21"/>
        <v>36</v>
      </c>
      <c r="K172" s="2">
        <v>10</v>
      </c>
      <c r="L172" s="2">
        <v>0</v>
      </c>
      <c r="M172" s="2">
        <v>156</v>
      </c>
      <c r="N172" s="2">
        <f t="shared" si="22"/>
        <v>166</v>
      </c>
      <c r="O172" s="2">
        <v>727</v>
      </c>
      <c r="P172" s="2">
        <v>62</v>
      </c>
      <c r="Q172" s="2">
        <v>0</v>
      </c>
      <c r="R172" s="2">
        <v>254</v>
      </c>
      <c r="S172" s="2">
        <f t="shared" si="23"/>
        <v>316</v>
      </c>
      <c r="T172" s="2">
        <v>0</v>
      </c>
      <c r="U172" s="2">
        <v>0</v>
      </c>
      <c r="V172" s="2">
        <f t="shared" si="24"/>
        <v>0</v>
      </c>
      <c r="W172" s="2">
        <v>620</v>
      </c>
      <c r="X172" s="2">
        <v>0</v>
      </c>
      <c r="Y172">
        <v>0</v>
      </c>
      <c r="Z172" s="2">
        <v>0</v>
      </c>
      <c r="AA172" s="2">
        <v>87</v>
      </c>
      <c r="AB172" s="2">
        <f t="shared" si="25"/>
        <v>87</v>
      </c>
      <c r="AC172" s="2">
        <v>63</v>
      </c>
      <c r="AD172" s="2">
        <v>0</v>
      </c>
      <c r="AE172" s="2">
        <v>0</v>
      </c>
      <c r="AF172" s="2">
        <v>194</v>
      </c>
      <c r="AG172" s="2">
        <f t="shared" si="26"/>
        <v>2724</v>
      </c>
      <c r="AH172" s="2">
        <f t="shared" si="27"/>
        <v>2724</v>
      </c>
      <c r="AI172" s="2">
        <v>11281</v>
      </c>
      <c r="AJ172" s="2">
        <v>11281</v>
      </c>
      <c r="AK172" s="2">
        <v>5548</v>
      </c>
      <c r="AL172" s="2">
        <v>5</v>
      </c>
      <c r="AM172" s="2">
        <v>0</v>
      </c>
      <c r="AN172" s="2">
        <v>0</v>
      </c>
      <c r="AO172" s="2">
        <v>0</v>
      </c>
      <c r="AP172" s="2">
        <v>256</v>
      </c>
      <c r="AQ172" s="2">
        <v>0</v>
      </c>
      <c r="AR172" s="2">
        <v>0</v>
      </c>
      <c r="AS172" s="2">
        <v>0</v>
      </c>
      <c r="AT172" s="2">
        <v>0</v>
      </c>
      <c r="AU172" s="2">
        <v>-99</v>
      </c>
      <c r="AV172" s="2">
        <v>0</v>
      </c>
      <c r="AW172" s="2">
        <v>0</v>
      </c>
      <c r="AX172" s="2">
        <v>0</v>
      </c>
      <c r="AY172" s="2">
        <v>0</v>
      </c>
      <c r="AZ172" s="2">
        <v>0</v>
      </c>
      <c r="BA172" s="2">
        <f t="shared" si="28"/>
        <v>8434</v>
      </c>
      <c r="BB172" s="2">
        <f t="shared" si="29"/>
        <v>8434</v>
      </c>
      <c r="BC172" s="2">
        <v>33480</v>
      </c>
      <c r="BD172" s="2">
        <v>33480</v>
      </c>
      <c r="BE172" s="2">
        <v>-11</v>
      </c>
      <c r="BF172" s="2">
        <v>0</v>
      </c>
      <c r="BG172" s="2">
        <v>0</v>
      </c>
      <c r="BH172" s="2">
        <v>0</v>
      </c>
      <c r="BI172" s="2">
        <v>30</v>
      </c>
      <c r="BJ172" s="2">
        <v>120</v>
      </c>
      <c r="BK172" s="2">
        <v>-32</v>
      </c>
      <c r="BL172" s="2">
        <v>-100</v>
      </c>
    </row>
    <row r="173" spans="1:64" x14ac:dyDescent="0.25">
      <c r="A173" s="1" t="s">
        <v>168</v>
      </c>
      <c r="B173" t="s">
        <v>614</v>
      </c>
      <c r="C173" t="s">
        <v>972</v>
      </c>
      <c r="D173" s="2">
        <v>6</v>
      </c>
      <c r="E173" s="2">
        <v>1124</v>
      </c>
      <c r="F173" s="2">
        <f t="shared" si="20"/>
        <v>1130</v>
      </c>
      <c r="G173" s="2">
        <v>6</v>
      </c>
      <c r="H173" s="2">
        <v>145</v>
      </c>
      <c r="I173" s="2">
        <v>0</v>
      </c>
      <c r="J173" s="2">
        <f t="shared" si="21"/>
        <v>145</v>
      </c>
      <c r="K173" s="2">
        <v>101</v>
      </c>
      <c r="L173" s="2">
        <v>0</v>
      </c>
      <c r="M173" s="2">
        <v>167</v>
      </c>
      <c r="N173" s="2">
        <f t="shared" si="22"/>
        <v>268</v>
      </c>
      <c r="O173" s="2">
        <v>1151</v>
      </c>
      <c r="P173" s="2">
        <v>0</v>
      </c>
      <c r="Q173" s="2">
        <v>-35</v>
      </c>
      <c r="R173" s="2">
        <v>108</v>
      </c>
      <c r="S173" s="2">
        <f t="shared" si="23"/>
        <v>73</v>
      </c>
      <c r="T173" s="2">
        <v>0</v>
      </c>
      <c r="U173" s="2">
        <v>0</v>
      </c>
      <c r="V173" s="2">
        <f t="shared" si="24"/>
        <v>0</v>
      </c>
      <c r="W173" s="2">
        <v>633</v>
      </c>
      <c r="X173" s="2">
        <v>0</v>
      </c>
      <c r="Y173">
        <v>0</v>
      </c>
      <c r="Z173" s="2">
        <v>0</v>
      </c>
      <c r="AA173" s="2">
        <v>116</v>
      </c>
      <c r="AB173" s="2">
        <f t="shared" si="25"/>
        <v>116</v>
      </c>
      <c r="AC173" s="2">
        <v>238</v>
      </c>
      <c r="AD173" s="2">
        <v>0</v>
      </c>
      <c r="AE173" s="2">
        <v>0</v>
      </c>
      <c r="AF173" s="2">
        <v>0</v>
      </c>
      <c r="AG173" s="2">
        <f t="shared" si="26"/>
        <v>3760</v>
      </c>
      <c r="AH173" s="2">
        <f t="shared" si="27"/>
        <v>3760</v>
      </c>
      <c r="AI173" s="2">
        <v>14290</v>
      </c>
      <c r="AJ173" s="2">
        <v>14290</v>
      </c>
      <c r="AK173" s="2">
        <v>3790</v>
      </c>
      <c r="AL173" s="2">
        <v>0</v>
      </c>
      <c r="AM173" s="2">
        <v>3391</v>
      </c>
      <c r="AN173" s="2">
        <v>0</v>
      </c>
      <c r="AO173" s="2">
        <v>0</v>
      </c>
      <c r="AP173" s="2">
        <v>122</v>
      </c>
      <c r="AQ173" s="2">
        <v>0</v>
      </c>
      <c r="AR173" s="2">
        <v>0</v>
      </c>
      <c r="AS173" s="2">
        <v>0</v>
      </c>
      <c r="AT173" s="2">
        <v>0</v>
      </c>
      <c r="AU173" s="2">
        <v>-292</v>
      </c>
      <c r="AV173" s="2">
        <v>0</v>
      </c>
      <c r="AW173" s="2">
        <v>0</v>
      </c>
      <c r="AX173" s="2">
        <v>0</v>
      </c>
      <c r="AY173" s="2">
        <v>0</v>
      </c>
      <c r="AZ173" s="2">
        <v>0</v>
      </c>
      <c r="BA173" s="2">
        <f t="shared" si="28"/>
        <v>10771</v>
      </c>
      <c r="BB173" s="2">
        <f t="shared" si="29"/>
        <v>10771</v>
      </c>
      <c r="BC173" s="2">
        <v>42584</v>
      </c>
      <c r="BD173" s="2">
        <v>42584</v>
      </c>
      <c r="BE173" s="2">
        <v>15</v>
      </c>
      <c r="BF173" s="2">
        <v>0</v>
      </c>
      <c r="BG173" s="2">
        <v>40</v>
      </c>
      <c r="BH173" s="2">
        <v>0</v>
      </c>
      <c r="BI173" s="2">
        <v>791</v>
      </c>
      <c r="BJ173" s="2">
        <v>3164</v>
      </c>
      <c r="BK173" s="2">
        <v>-26</v>
      </c>
      <c r="BL173" s="2">
        <v>-103</v>
      </c>
    </row>
    <row r="174" spans="1:64" x14ac:dyDescent="0.25">
      <c r="A174" s="1" t="s">
        <v>169</v>
      </c>
      <c r="B174" t="s">
        <v>615</v>
      </c>
      <c r="C174" t="s">
        <v>972</v>
      </c>
      <c r="D174" s="2">
        <v>7</v>
      </c>
      <c r="E174" s="2">
        <v>680</v>
      </c>
      <c r="F174" s="2">
        <f t="shared" si="20"/>
        <v>687</v>
      </c>
      <c r="G174" s="2">
        <v>7</v>
      </c>
      <c r="H174" s="2">
        <v>58</v>
      </c>
      <c r="I174" s="2">
        <v>0</v>
      </c>
      <c r="J174" s="2">
        <f t="shared" si="21"/>
        <v>58</v>
      </c>
      <c r="K174" s="2">
        <v>3</v>
      </c>
      <c r="L174" s="2">
        <v>0</v>
      </c>
      <c r="M174" s="2">
        <v>292</v>
      </c>
      <c r="N174" s="2">
        <f t="shared" si="22"/>
        <v>295</v>
      </c>
      <c r="O174" s="2">
        <v>815</v>
      </c>
      <c r="P174" s="2">
        <v>7</v>
      </c>
      <c r="Q174" s="2">
        <v>24</v>
      </c>
      <c r="R174" s="2">
        <v>275</v>
      </c>
      <c r="S174" s="2">
        <f t="shared" si="23"/>
        <v>306</v>
      </c>
      <c r="T174" s="2">
        <v>0</v>
      </c>
      <c r="U174" s="2">
        <v>0</v>
      </c>
      <c r="V174" s="2">
        <f t="shared" si="24"/>
        <v>0</v>
      </c>
      <c r="W174" s="2">
        <v>715</v>
      </c>
      <c r="X174" s="2">
        <v>0</v>
      </c>
      <c r="Y174">
        <v>0</v>
      </c>
      <c r="Z174" s="2">
        <v>14</v>
      </c>
      <c r="AA174" s="2">
        <v>310</v>
      </c>
      <c r="AB174" s="2">
        <f t="shared" si="25"/>
        <v>324</v>
      </c>
      <c r="AC174" s="2">
        <v>257</v>
      </c>
      <c r="AD174" s="2">
        <v>0</v>
      </c>
      <c r="AE174" s="2">
        <v>0</v>
      </c>
      <c r="AF174" s="2">
        <v>0</v>
      </c>
      <c r="AG174" s="2">
        <f t="shared" si="26"/>
        <v>3464</v>
      </c>
      <c r="AH174" s="2">
        <f t="shared" si="27"/>
        <v>3464</v>
      </c>
      <c r="AI174" s="2">
        <v>13863</v>
      </c>
      <c r="AJ174" s="2">
        <v>13863</v>
      </c>
      <c r="AK174" s="2">
        <v>7945</v>
      </c>
      <c r="AL174" s="2">
        <v>0</v>
      </c>
      <c r="AM174" s="2">
        <v>0</v>
      </c>
      <c r="AN174" s="2">
        <v>0</v>
      </c>
      <c r="AO174" s="2">
        <v>0</v>
      </c>
      <c r="AP174" s="2">
        <v>122</v>
      </c>
      <c r="AQ174" s="2">
        <v>0</v>
      </c>
      <c r="AR174" s="2">
        <v>0</v>
      </c>
      <c r="AS174" s="2">
        <v>0</v>
      </c>
      <c r="AT174" s="2">
        <v>0</v>
      </c>
      <c r="AU174" s="2">
        <v>0</v>
      </c>
      <c r="AV174" s="2">
        <v>0</v>
      </c>
      <c r="AW174" s="2">
        <v>0</v>
      </c>
      <c r="AX174" s="2">
        <v>0</v>
      </c>
      <c r="AY174" s="2">
        <v>0</v>
      </c>
      <c r="AZ174" s="2">
        <v>0</v>
      </c>
      <c r="BA174" s="2">
        <f t="shared" si="28"/>
        <v>11531</v>
      </c>
      <c r="BB174" s="2">
        <f t="shared" si="29"/>
        <v>11531</v>
      </c>
      <c r="BC174" s="2">
        <v>46213</v>
      </c>
      <c r="BD174" s="2">
        <v>46213</v>
      </c>
      <c r="BE174" s="2">
        <v>0</v>
      </c>
      <c r="BF174" s="2">
        <v>0</v>
      </c>
      <c r="BG174" s="2">
        <v>0</v>
      </c>
      <c r="BH174" s="2">
        <v>0</v>
      </c>
      <c r="BI174" s="2">
        <v>16</v>
      </c>
      <c r="BJ174" s="2">
        <v>74</v>
      </c>
      <c r="BK174" s="2">
        <v>-14</v>
      </c>
      <c r="BL174" s="2">
        <v>-63</v>
      </c>
    </row>
    <row r="175" spans="1:64" x14ac:dyDescent="0.25">
      <c r="A175" s="1" t="s">
        <v>170</v>
      </c>
      <c r="B175" t="s">
        <v>616</v>
      </c>
      <c r="C175" t="s">
        <v>970</v>
      </c>
      <c r="D175" s="2">
        <v>-425</v>
      </c>
      <c r="E175" s="2">
        <v>4228</v>
      </c>
      <c r="F175" s="2">
        <f t="shared" si="20"/>
        <v>3803</v>
      </c>
      <c r="G175" s="2">
        <v>42</v>
      </c>
      <c r="H175" s="2">
        <v>667</v>
      </c>
      <c r="I175" s="2">
        <v>140</v>
      </c>
      <c r="J175" s="2">
        <f t="shared" si="21"/>
        <v>807</v>
      </c>
      <c r="K175" s="2">
        <v>3919</v>
      </c>
      <c r="L175" s="2">
        <v>-23</v>
      </c>
      <c r="M175" s="2">
        <v>776</v>
      </c>
      <c r="N175" s="2">
        <f t="shared" si="22"/>
        <v>4672</v>
      </c>
      <c r="O175" s="2">
        <v>6048</v>
      </c>
      <c r="P175" s="2">
        <v>894</v>
      </c>
      <c r="Q175" s="2">
        <v>553</v>
      </c>
      <c r="R175" s="2">
        <v>654</v>
      </c>
      <c r="S175" s="2">
        <f t="shared" si="23"/>
        <v>2101</v>
      </c>
      <c r="T175" s="2">
        <v>1551</v>
      </c>
      <c r="U175" s="2">
        <v>6491</v>
      </c>
      <c r="V175" s="2">
        <f t="shared" si="24"/>
        <v>8042</v>
      </c>
      <c r="W175" s="2">
        <v>5266</v>
      </c>
      <c r="X175" s="2">
        <v>57824</v>
      </c>
      <c r="Y175">
        <v>16489.483340925581</v>
      </c>
      <c r="Z175" s="2">
        <v>37049</v>
      </c>
      <c r="AA175" s="2">
        <v>1879</v>
      </c>
      <c r="AB175" s="2">
        <f t="shared" si="25"/>
        <v>38928</v>
      </c>
      <c r="AC175" s="2">
        <v>85</v>
      </c>
      <c r="AD175" s="2">
        <v>0</v>
      </c>
      <c r="AE175" s="2">
        <v>0</v>
      </c>
      <c r="AF175" s="2">
        <v>-560</v>
      </c>
      <c r="AG175" s="2">
        <f t="shared" si="26"/>
        <v>127058</v>
      </c>
      <c r="AH175" s="2">
        <f t="shared" si="27"/>
        <v>143547.4833409256</v>
      </c>
      <c r="AI175" s="2">
        <v>508231</v>
      </c>
      <c r="AJ175" s="2">
        <v>602231</v>
      </c>
      <c r="AK175" s="2">
        <v>21901</v>
      </c>
      <c r="AL175" s="2">
        <v>578</v>
      </c>
      <c r="AM175" s="2">
        <v>12493</v>
      </c>
      <c r="AN175" s="2">
        <v>0</v>
      </c>
      <c r="AO175" s="2">
        <v>21</v>
      </c>
      <c r="AP175" s="2">
        <v>0</v>
      </c>
      <c r="AQ175" s="2">
        <v>0</v>
      </c>
      <c r="AR175" s="2">
        <v>0</v>
      </c>
      <c r="AS175" s="2">
        <v>0</v>
      </c>
      <c r="AT175" s="2">
        <v>0</v>
      </c>
      <c r="AU175" s="2">
        <v>0</v>
      </c>
      <c r="AV175" s="2">
        <v>0</v>
      </c>
      <c r="AW175" s="2">
        <v>-152</v>
      </c>
      <c r="AX175" s="2">
        <v>0</v>
      </c>
      <c r="AY175" s="2">
        <v>0</v>
      </c>
      <c r="AZ175" s="2">
        <v>0</v>
      </c>
      <c r="BA175" s="2">
        <f t="shared" si="28"/>
        <v>161899</v>
      </c>
      <c r="BB175" s="2">
        <f t="shared" si="29"/>
        <v>178388.4833409256</v>
      </c>
      <c r="BC175" s="2">
        <v>647597</v>
      </c>
      <c r="BD175" s="2">
        <v>741597</v>
      </c>
      <c r="BE175" s="2">
        <v>0</v>
      </c>
      <c r="BF175" s="2">
        <v>0</v>
      </c>
      <c r="BG175" s="2">
        <v>0</v>
      </c>
      <c r="BH175" s="2">
        <v>0</v>
      </c>
      <c r="BI175" s="2">
        <v>3074</v>
      </c>
      <c r="BJ175" s="2">
        <v>12294</v>
      </c>
      <c r="BK175" s="2">
        <v>-56</v>
      </c>
      <c r="BL175" s="2">
        <v>-222</v>
      </c>
    </row>
    <row r="176" spans="1:64" x14ac:dyDescent="0.25">
      <c r="A176" s="1" t="s">
        <v>171</v>
      </c>
      <c r="B176" t="s">
        <v>617</v>
      </c>
      <c r="C176" t="s">
        <v>970</v>
      </c>
      <c r="D176" s="2">
        <v>16</v>
      </c>
      <c r="E176" s="2">
        <v>820</v>
      </c>
      <c r="F176" s="2">
        <f t="shared" si="20"/>
        <v>836</v>
      </c>
      <c r="G176" s="2">
        <v>37</v>
      </c>
      <c r="H176" s="2">
        <v>-11</v>
      </c>
      <c r="I176" s="2">
        <v>2</v>
      </c>
      <c r="J176" s="2">
        <f t="shared" si="21"/>
        <v>-9</v>
      </c>
      <c r="K176" s="2">
        <v>730</v>
      </c>
      <c r="L176" s="2">
        <v>0</v>
      </c>
      <c r="M176" s="2">
        <v>53</v>
      </c>
      <c r="N176" s="2">
        <f t="shared" si="22"/>
        <v>783</v>
      </c>
      <c r="O176" s="2">
        <v>615</v>
      </c>
      <c r="P176" s="2">
        <v>19</v>
      </c>
      <c r="Q176" s="2">
        <v>0</v>
      </c>
      <c r="R176" s="2">
        <v>-78</v>
      </c>
      <c r="S176" s="2">
        <f t="shared" si="23"/>
        <v>-59</v>
      </c>
      <c r="T176" s="2">
        <v>13</v>
      </c>
      <c r="U176" s="2">
        <v>41</v>
      </c>
      <c r="V176" s="2">
        <f t="shared" si="24"/>
        <v>54</v>
      </c>
      <c r="W176" s="2">
        <v>254</v>
      </c>
      <c r="X176" s="2">
        <v>2110</v>
      </c>
      <c r="Y176">
        <v>254.36875934050943</v>
      </c>
      <c r="Z176" s="2">
        <v>3522</v>
      </c>
      <c r="AA176" s="2">
        <v>143</v>
      </c>
      <c r="AB176" s="2">
        <f t="shared" si="25"/>
        <v>3665</v>
      </c>
      <c r="AC176" s="2">
        <v>32</v>
      </c>
      <c r="AD176" s="2">
        <v>0</v>
      </c>
      <c r="AE176" s="2">
        <v>0</v>
      </c>
      <c r="AF176" s="2">
        <v>0</v>
      </c>
      <c r="AG176" s="2">
        <f t="shared" si="26"/>
        <v>8318</v>
      </c>
      <c r="AH176" s="2">
        <f t="shared" si="27"/>
        <v>8572.3687593405102</v>
      </c>
      <c r="AI176" s="2">
        <v>42161</v>
      </c>
      <c r="AJ176" s="2">
        <v>46320</v>
      </c>
      <c r="AK176" s="2">
        <v>1362</v>
      </c>
      <c r="AL176" s="2">
        <v>0</v>
      </c>
      <c r="AM176" s="2">
        <v>0</v>
      </c>
      <c r="AN176" s="2">
        <v>0</v>
      </c>
      <c r="AO176" s="2">
        <v>0</v>
      </c>
      <c r="AP176" s="2">
        <v>561</v>
      </c>
      <c r="AQ176" s="2">
        <v>0</v>
      </c>
      <c r="AR176" s="2">
        <v>0</v>
      </c>
      <c r="AS176" s="2">
        <v>0</v>
      </c>
      <c r="AT176" s="2">
        <v>21</v>
      </c>
      <c r="AU176" s="2">
        <v>0</v>
      </c>
      <c r="AV176" s="2">
        <v>0</v>
      </c>
      <c r="AW176" s="2">
        <v>0</v>
      </c>
      <c r="AX176" s="2">
        <v>0</v>
      </c>
      <c r="AY176" s="2">
        <v>0</v>
      </c>
      <c r="AZ176" s="2">
        <v>0</v>
      </c>
      <c r="BA176" s="2">
        <f t="shared" si="28"/>
        <v>10262</v>
      </c>
      <c r="BB176" s="2">
        <f t="shared" si="29"/>
        <v>10516.36875934051</v>
      </c>
      <c r="BC176" s="2">
        <v>48079</v>
      </c>
      <c r="BD176" s="2">
        <v>52238</v>
      </c>
      <c r="BE176" s="2">
        <v>0</v>
      </c>
      <c r="BF176" s="2">
        <v>0</v>
      </c>
      <c r="BG176" s="2">
        <v>0</v>
      </c>
      <c r="BH176" s="2">
        <v>0</v>
      </c>
      <c r="BI176" s="2">
        <v>117</v>
      </c>
      <c r="BJ176" s="2">
        <v>1033</v>
      </c>
      <c r="BK176" s="2">
        <v>-42</v>
      </c>
      <c r="BL176" s="2">
        <v>-176</v>
      </c>
    </row>
    <row r="177" spans="1:64" x14ac:dyDescent="0.25">
      <c r="A177" s="1" t="s">
        <v>172</v>
      </c>
      <c r="B177" t="s">
        <v>618</v>
      </c>
      <c r="C177" t="s">
        <v>971</v>
      </c>
      <c r="D177" s="2">
        <v>88</v>
      </c>
      <c r="E177" s="2">
        <v>0</v>
      </c>
      <c r="F177" s="2">
        <f t="shared" si="20"/>
        <v>88</v>
      </c>
      <c r="G177" s="2">
        <v>0</v>
      </c>
      <c r="H177" s="2">
        <v>0</v>
      </c>
      <c r="I177" s="2">
        <v>0</v>
      </c>
      <c r="J177" s="2">
        <f t="shared" si="21"/>
        <v>0</v>
      </c>
      <c r="K177" s="2">
        <v>7463</v>
      </c>
      <c r="L177" s="2">
        <v>0</v>
      </c>
      <c r="M177" s="2">
        <v>232</v>
      </c>
      <c r="N177" s="2">
        <f t="shared" si="22"/>
        <v>7695</v>
      </c>
      <c r="O177" s="2">
        <v>6698</v>
      </c>
      <c r="P177" s="2">
        <v>868</v>
      </c>
      <c r="Q177" s="2">
        <v>0</v>
      </c>
      <c r="R177" s="2">
        <v>0</v>
      </c>
      <c r="S177" s="2">
        <f t="shared" si="23"/>
        <v>868</v>
      </c>
      <c r="T177" s="2">
        <v>604</v>
      </c>
      <c r="U177" s="2">
        <v>2498</v>
      </c>
      <c r="V177" s="2">
        <f t="shared" si="24"/>
        <v>3102</v>
      </c>
      <c r="W177" s="2">
        <v>2524</v>
      </c>
      <c r="X177" s="2">
        <v>63066</v>
      </c>
      <c r="Y177">
        <v>17984.327552206916</v>
      </c>
      <c r="Z177" s="2">
        <v>46408</v>
      </c>
      <c r="AA177" s="2">
        <v>639</v>
      </c>
      <c r="AB177" s="2">
        <f t="shared" si="25"/>
        <v>47047</v>
      </c>
      <c r="AC177" s="2">
        <v>922</v>
      </c>
      <c r="AD177" s="2">
        <v>0</v>
      </c>
      <c r="AE177" s="2">
        <v>0</v>
      </c>
      <c r="AF177" s="2">
        <v>0</v>
      </c>
      <c r="AG177" s="2">
        <f t="shared" si="26"/>
        <v>132010</v>
      </c>
      <c r="AH177" s="2">
        <f t="shared" si="27"/>
        <v>149994.32755220693</v>
      </c>
      <c r="AI177" s="2">
        <v>525168</v>
      </c>
      <c r="AJ177" s="2">
        <v>584512</v>
      </c>
      <c r="AK177" s="2">
        <v>0</v>
      </c>
      <c r="AL177" s="2">
        <v>0</v>
      </c>
      <c r="AM177" s="2">
        <v>0</v>
      </c>
      <c r="AN177" s="2">
        <v>0</v>
      </c>
      <c r="AO177" s="2">
        <v>0</v>
      </c>
      <c r="AP177" s="2">
        <v>0</v>
      </c>
      <c r="AQ177" s="2">
        <v>0</v>
      </c>
      <c r="AR177" s="2">
        <v>0</v>
      </c>
      <c r="AS177" s="2">
        <v>0</v>
      </c>
      <c r="AT177" s="2">
        <v>0</v>
      </c>
      <c r="AU177" s="2">
        <v>-284</v>
      </c>
      <c r="AV177" s="2">
        <v>0</v>
      </c>
      <c r="AW177" s="2">
        <v>-31</v>
      </c>
      <c r="AX177" s="2">
        <v>0</v>
      </c>
      <c r="AY177" s="2">
        <v>0</v>
      </c>
      <c r="AZ177" s="2">
        <v>0</v>
      </c>
      <c r="BA177" s="2">
        <f t="shared" si="28"/>
        <v>131695</v>
      </c>
      <c r="BB177" s="2">
        <f t="shared" si="29"/>
        <v>149679.32755220693</v>
      </c>
      <c r="BC177" s="2">
        <v>523834</v>
      </c>
      <c r="BD177" s="2">
        <v>583178</v>
      </c>
      <c r="BE177" s="2">
        <v>0</v>
      </c>
      <c r="BF177" s="2">
        <v>0</v>
      </c>
      <c r="BG177" s="2">
        <v>0</v>
      </c>
      <c r="BH177" s="2">
        <v>0</v>
      </c>
      <c r="BI177" s="2">
        <v>3817</v>
      </c>
      <c r="BJ177" s="2">
        <v>15959</v>
      </c>
      <c r="BK177" s="2">
        <v>-375</v>
      </c>
      <c r="BL177" s="2">
        <v>-1500</v>
      </c>
    </row>
    <row r="178" spans="1:64" x14ac:dyDescent="0.25">
      <c r="A178" s="1" t="s">
        <v>173</v>
      </c>
      <c r="B178" t="s">
        <v>619</v>
      </c>
      <c r="C178" t="s">
        <v>972</v>
      </c>
      <c r="D178" s="2">
        <v>25</v>
      </c>
      <c r="E178" s="2">
        <v>614</v>
      </c>
      <c r="F178" s="2">
        <f t="shared" si="20"/>
        <v>639</v>
      </c>
      <c r="G178" s="2">
        <v>31</v>
      </c>
      <c r="H178" s="2">
        <v>30</v>
      </c>
      <c r="I178" s="2">
        <v>0</v>
      </c>
      <c r="J178" s="2">
        <f t="shared" si="21"/>
        <v>30</v>
      </c>
      <c r="K178" s="2">
        <v>41</v>
      </c>
      <c r="L178" s="2">
        <v>0</v>
      </c>
      <c r="M178" s="2">
        <v>86</v>
      </c>
      <c r="N178" s="2">
        <f t="shared" si="22"/>
        <v>127</v>
      </c>
      <c r="O178" s="2">
        <v>142</v>
      </c>
      <c r="P178" s="2">
        <v>0</v>
      </c>
      <c r="Q178" s="2">
        <v>105</v>
      </c>
      <c r="R178" s="2">
        <v>233</v>
      </c>
      <c r="S178" s="2">
        <f t="shared" si="23"/>
        <v>338</v>
      </c>
      <c r="T178" s="2">
        <v>24</v>
      </c>
      <c r="U178" s="2">
        <v>48</v>
      </c>
      <c r="V178" s="2">
        <f t="shared" si="24"/>
        <v>72</v>
      </c>
      <c r="W178" s="2">
        <v>226</v>
      </c>
      <c r="X178" s="2">
        <v>0</v>
      </c>
      <c r="Y178">
        <v>0</v>
      </c>
      <c r="Z178" s="2">
        <v>-6</v>
      </c>
      <c r="AA178" s="2">
        <v>191</v>
      </c>
      <c r="AB178" s="2">
        <f t="shared" si="25"/>
        <v>185</v>
      </c>
      <c r="AC178" s="2">
        <v>5</v>
      </c>
      <c r="AD178" s="2">
        <v>-4</v>
      </c>
      <c r="AE178" s="2">
        <v>0</v>
      </c>
      <c r="AF178" s="2">
        <v>-236</v>
      </c>
      <c r="AG178" s="2">
        <f t="shared" si="26"/>
        <v>1555</v>
      </c>
      <c r="AH178" s="2">
        <f t="shared" si="27"/>
        <v>1555</v>
      </c>
      <c r="AI178" s="2">
        <v>11269</v>
      </c>
      <c r="AJ178" s="2">
        <v>11269</v>
      </c>
      <c r="AK178" s="2">
        <v>3284</v>
      </c>
      <c r="AL178" s="2">
        <v>0</v>
      </c>
      <c r="AM178" s="2">
        <v>0</v>
      </c>
      <c r="AN178" s="2">
        <v>0</v>
      </c>
      <c r="AO178" s="2">
        <v>0</v>
      </c>
      <c r="AP178" s="2">
        <v>1244</v>
      </c>
      <c r="AQ178" s="2">
        <v>0</v>
      </c>
      <c r="AR178" s="2">
        <v>0</v>
      </c>
      <c r="AS178" s="2">
        <v>0</v>
      </c>
      <c r="AT178" s="2">
        <v>0</v>
      </c>
      <c r="AU178" s="2">
        <v>14</v>
      </c>
      <c r="AV178" s="2">
        <v>0</v>
      </c>
      <c r="AW178" s="2">
        <v>0</v>
      </c>
      <c r="AX178" s="2">
        <v>0</v>
      </c>
      <c r="AY178" s="2">
        <v>0</v>
      </c>
      <c r="AZ178" s="2">
        <v>102</v>
      </c>
      <c r="BA178" s="2">
        <f t="shared" si="28"/>
        <v>6199</v>
      </c>
      <c r="BB178" s="2">
        <f t="shared" si="29"/>
        <v>6199</v>
      </c>
      <c r="BC178" s="2">
        <v>28321</v>
      </c>
      <c r="BD178" s="2">
        <v>28321</v>
      </c>
      <c r="BE178" s="2">
        <v>-24</v>
      </c>
      <c r="BF178" s="2">
        <v>0</v>
      </c>
      <c r="BG178" s="2">
        <v>0</v>
      </c>
      <c r="BH178" s="2">
        <v>0</v>
      </c>
      <c r="BI178" s="2">
        <v>31</v>
      </c>
      <c r="BJ178" s="2">
        <v>199</v>
      </c>
      <c r="BK178" s="2">
        <v>-52</v>
      </c>
      <c r="BL178" s="2">
        <v>-199</v>
      </c>
    </row>
    <row r="179" spans="1:64" x14ac:dyDescent="0.25">
      <c r="A179" s="1" t="s">
        <v>174</v>
      </c>
      <c r="B179" t="s">
        <v>620</v>
      </c>
      <c r="C179" t="s">
        <v>972</v>
      </c>
      <c r="D179" s="2">
        <v>-5</v>
      </c>
      <c r="E179" s="2">
        <v>3707</v>
      </c>
      <c r="F179" s="2">
        <f t="shared" si="20"/>
        <v>3702</v>
      </c>
      <c r="G179" s="2">
        <v>25</v>
      </c>
      <c r="H179" s="2">
        <v>212</v>
      </c>
      <c r="I179" s="2">
        <v>0</v>
      </c>
      <c r="J179" s="2">
        <f t="shared" si="21"/>
        <v>212</v>
      </c>
      <c r="K179" s="2">
        <v>-45</v>
      </c>
      <c r="L179" s="2">
        <v>0</v>
      </c>
      <c r="M179" s="2">
        <v>-43</v>
      </c>
      <c r="N179" s="2">
        <f t="shared" si="22"/>
        <v>-88</v>
      </c>
      <c r="O179" s="2">
        <v>673</v>
      </c>
      <c r="P179" s="2">
        <v>0</v>
      </c>
      <c r="Q179" s="2">
        <v>50</v>
      </c>
      <c r="R179" s="2">
        <v>-272</v>
      </c>
      <c r="S179" s="2">
        <f t="shared" si="23"/>
        <v>-222</v>
      </c>
      <c r="T179" s="2">
        <v>0</v>
      </c>
      <c r="U179" s="2">
        <v>0</v>
      </c>
      <c r="V179" s="2">
        <f t="shared" si="24"/>
        <v>0</v>
      </c>
      <c r="W179" s="2">
        <v>357</v>
      </c>
      <c r="X179" s="2">
        <v>0</v>
      </c>
      <c r="Y179">
        <v>0</v>
      </c>
      <c r="Z179" s="2">
        <v>26</v>
      </c>
      <c r="AA179" s="2">
        <v>1092</v>
      </c>
      <c r="AB179" s="2">
        <f t="shared" si="25"/>
        <v>1118</v>
      </c>
      <c r="AC179" s="2">
        <v>0</v>
      </c>
      <c r="AD179" s="2">
        <v>0</v>
      </c>
      <c r="AE179" s="2">
        <v>0</v>
      </c>
      <c r="AF179" s="2">
        <v>0</v>
      </c>
      <c r="AG179" s="2">
        <f t="shared" si="26"/>
        <v>5777</v>
      </c>
      <c r="AH179" s="2">
        <f t="shared" si="27"/>
        <v>5777</v>
      </c>
      <c r="AI179" s="2">
        <v>17211</v>
      </c>
      <c r="AJ179" s="2">
        <v>17211</v>
      </c>
      <c r="AK179" s="2">
        <v>4215</v>
      </c>
      <c r="AL179" s="2">
        <v>1</v>
      </c>
      <c r="AM179" s="2">
        <v>3246</v>
      </c>
      <c r="AN179" s="2">
        <v>0</v>
      </c>
      <c r="AO179" s="2">
        <v>0</v>
      </c>
      <c r="AP179" s="2">
        <v>1396</v>
      </c>
      <c r="AQ179" s="2">
        <v>0</v>
      </c>
      <c r="AR179" s="2">
        <v>0</v>
      </c>
      <c r="AS179" s="2">
        <v>0</v>
      </c>
      <c r="AT179" s="2">
        <v>0</v>
      </c>
      <c r="AU179" s="2">
        <v>-52</v>
      </c>
      <c r="AV179" s="2">
        <v>0</v>
      </c>
      <c r="AW179" s="2">
        <v>0</v>
      </c>
      <c r="AX179" s="2">
        <v>0</v>
      </c>
      <c r="AY179" s="2">
        <v>0</v>
      </c>
      <c r="AZ179" s="2">
        <v>0</v>
      </c>
      <c r="BA179" s="2">
        <f t="shared" si="28"/>
        <v>14583</v>
      </c>
      <c r="BB179" s="2">
        <f t="shared" si="29"/>
        <v>14583</v>
      </c>
      <c r="BC179" s="2">
        <v>51298</v>
      </c>
      <c r="BD179" s="2">
        <v>51298</v>
      </c>
      <c r="BE179" s="2">
        <v>0</v>
      </c>
      <c r="BF179" s="2">
        <v>0</v>
      </c>
      <c r="BG179" s="2">
        <v>0</v>
      </c>
      <c r="BH179" s="2">
        <v>0</v>
      </c>
      <c r="BI179" s="2">
        <v>61</v>
      </c>
      <c r="BJ179" s="2">
        <v>242</v>
      </c>
      <c r="BK179" s="2">
        <v>-55</v>
      </c>
      <c r="BL179" s="2">
        <v>-220</v>
      </c>
    </row>
    <row r="180" spans="1:64" x14ac:dyDescent="0.25">
      <c r="A180" s="1" t="s">
        <v>175</v>
      </c>
      <c r="B180" t="s">
        <v>621</v>
      </c>
      <c r="C180" t="s">
        <v>972</v>
      </c>
      <c r="D180" s="2">
        <v>38</v>
      </c>
      <c r="E180" s="2">
        <v>608</v>
      </c>
      <c r="F180" s="2">
        <f t="shared" si="20"/>
        <v>646</v>
      </c>
      <c r="G180" s="2">
        <v>0</v>
      </c>
      <c r="H180" s="2">
        <v>49</v>
      </c>
      <c r="I180" s="2">
        <v>0</v>
      </c>
      <c r="J180" s="2">
        <f t="shared" si="21"/>
        <v>49</v>
      </c>
      <c r="K180" s="2">
        <v>-100</v>
      </c>
      <c r="L180" s="2">
        <v>0</v>
      </c>
      <c r="M180" s="2">
        <v>-76</v>
      </c>
      <c r="N180" s="2">
        <f t="shared" si="22"/>
        <v>-176</v>
      </c>
      <c r="O180" s="2">
        <v>417</v>
      </c>
      <c r="P180" s="2">
        <v>0</v>
      </c>
      <c r="Q180" s="2">
        <v>37</v>
      </c>
      <c r="R180" s="2">
        <v>-7</v>
      </c>
      <c r="S180" s="2">
        <f t="shared" si="23"/>
        <v>30</v>
      </c>
      <c r="T180" s="2">
        <v>0</v>
      </c>
      <c r="U180" s="2">
        <v>54</v>
      </c>
      <c r="V180" s="2">
        <f t="shared" si="24"/>
        <v>54</v>
      </c>
      <c r="W180" s="2">
        <v>183</v>
      </c>
      <c r="X180" s="2">
        <v>0</v>
      </c>
      <c r="Y180">
        <v>0</v>
      </c>
      <c r="Z180" s="2">
        <v>-74</v>
      </c>
      <c r="AA180" s="2">
        <v>289</v>
      </c>
      <c r="AB180" s="2">
        <f t="shared" si="25"/>
        <v>215</v>
      </c>
      <c r="AC180" s="2">
        <v>0</v>
      </c>
      <c r="AD180" s="2">
        <v>-5</v>
      </c>
      <c r="AE180" s="2">
        <v>0</v>
      </c>
      <c r="AF180" s="2">
        <v>0</v>
      </c>
      <c r="AG180" s="2">
        <f t="shared" si="26"/>
        <v>1413</v>
      </c>
      <c r="AH180" s="2">
        <f t="shared" si="27"/>
        <v>1413</v>
      </c>
      <c r="AI180" s="2">
        <v>11859</v>
      </c>
      <c r="AJ180" s="2">
        <v>11859</v>
      </c>
      <c r="AK180" s="2">
        <v>2752</v>
      </c>
      <c r="AL180" s="2">
        <v>0</v>
      </c>
      <c r="AM180" s="2">
        <v>0</v>
      </c>
      <c r="AN180" s="2">
        <v>0</v>
      </c>
      <c r="AO180" s="2">
        <v>0</v>
      </c>
      <c r="AP180" s="2">
        <v>306</v>
      </c>
      <c r="AQ180" s="2">
        <v>0</v>
      </c>
      <c r="AR180" s="2">
        <v>0</v>
      </c>
      <c r="AS180" s="2">
        <v>0</v>
      </c>
      <c r="AT180" s="2">
        <v>14</v>
      </c>
      <c r="AU180" s="2">
        <v>0</v>
      </c>
      <c r="AV180" s="2">
        <v>0</v>
      </c>
      <c r="AW180" s="2">
        <v>0</v>
      </c>
      <c r="AX180" s="2">
        <v>0</v>
      </c>
      <c r="AY180" s="2">
        <v>0</v>
      </c>
      <c r="AZ180" s="2">
        <v>0</v>
      </c>
      <c r="BA180" s="2">
        <f t="shared" si="28"/>
        <v>4485</v>
      </c>
      <c r="BB180" s="2">
        <f t="shared" si="29"/>
        <v>4485</v>
      </c>
      <c r="BC180" s="2">
        <v>24726</v>
      </c>
      <c r="BD180" s="2">
        <v>24726</v>
      </c>
      <c r="BE180" s="2">
        <v>0</v>
      </c>
      <c r="BF180" s="2">
        <v>0</v>
      </c>
      <c r="BG180" s="2">
        <v>0</v>
      </c>
      <c r="BH180" s="2">
        <v>0</v>
      </c>
      <c r="BI180" s="2">
        <v>11</v>
      </c>
      <c r="BJ180" s="2">
        <v>243</v>
      </c>
      <c r="BK180" s="2">
        <v>-8</v>
      </c>
      <c r="BL180" s="2">
        <v>-96</v>
      </c>
    </row>
    <row r="181" spans="1:64" x14ac:dyDescent="0.25">
      <c r="A181" s="1" t="s">
        <v>176</v>
      </c>
      <c r="B181" t="s">
        <v>622</v>
      </c>
      <c r="C181" t="s">
        <v>972</v>
      </c>
      <c r="D181" s="2">
        <v>61</v>
      </c>
      <c r="E181" s="2">
        <v>565</v>
      </c>
      <c r="F181" s="2">
        <f t="shared" si="20"/>
        <v>626</v>
      </c>
      <c r="G181" s="2">
        <v>30</v>
      </c>
      <c r="H181" s="2">
        <v>183</v>
      </c>
      <c r="I181" s="2">
        <v>0</v>
      </c>
      <c r="J181" s="2">
        <f t="shared" si="21"/>
        <v>183</v>
      </c>
      <c r="K181" s="2">
        <v>54</v>
      </c>
      <c r="L181" s="2">
        <v>0</v>
      </c>
      <c r="M181" s="2">
        <v>66</v>
      </c>
      <c r="N181" s="2">
        <f t="shared" si="22"/>
        <v>120</v>
      </c>
      <c r="O181" s="2">
        <v>977</v>
      </c>
      <c r="P181" s="2">
        <v>-1</v>
      </c>
      <c r="Q181" s="2">
        <v>111</v>
      </c>
      <c r="R181" s="2">
        <v>-930</v>
      </c>
      <c r="S181" s="2">
        <f t="shared" si="23"/>
        <v>-820</v>
      </c>
      <c r="T181" s="2">
        <v>0</v>
      </c>
      <c r="U181" s="2">
        <v>0</v>
      </c>
      <c r="V181" s="2">
        <f t="shared" si="24"/>
        <v>0</v>
      </c>
      <c r="W181" s="2">
        <v>302</v>
      </c>
      <c r="X181" s="2">
        <v>0</v>
      </c>
      <c r="Y181">
        <v>0</v>
      </c>
      <c r="Z181" s="2">
        <v>0</v>
      </c>
      <c r="AA181" s="2">
        <v>138</v>
      </c>
      <c r="AB181" s="2">
        <f t="shared" si="25"/>
        <v>138</v>
      </c>
      <c r="AC181" s="2">
        <v>0</v>
      </c>
      <c r="AD181" s="2">
        <v>0</v>
      </c>
      <c r="AE181" s="2">
        <v>0</v>
      </c>
      <c r="AF181" s="2">
        <v>375</v>
      </c>
      <c r="AG181" s="2">
        <f t="shared" si="26"/>
        <v>1931</v>
      </c>
      <c r="AH181" s="2">
        <f t="shared" si="27"/>
        <v>1931</v>
      </c>
      <c r="AI181" s="2">
        <v>11977</v>
      </c>
      <c r="AJ181" s="2">
        <v>11977</v>
      </c>
      <c r="AK181" s="2">
        <v>2858</v>
      </c>
      <c r="AL181" s="2">
        <v>0</v>
      </c>
      <c r="AM181" s="2">
        <v>1759</v>
      </c>
      <c r="AN181" s="2">
        <v>0</v>
      </c>
      <c r="AO181" s="2">
        <v>6</v>
      </c>
      <c r="AP181" s="2">
        <v>384</v>
      </c>
      <c r="AQ181" s="2">
        <v>0</v>
      </c>
      <c r="AR181" s="2">
        <v>0</v>
      </c>
      <c r="AS181" s="2">
        <v>0</v>
      </c>
      <c r="AT181" s="2">
        <v>0</v>
      </c>
      <c r="AU181" s="2">
        <v>-127</v>
      </c>
      <c r="AV181" s="2">
        <v>0</v>
      </c>
      <c r="AW181" s="2">
        <v>2</v>
      </c>
      <c r="AX181" s="2">
        <v>0</v>
      </c>
      <c r="AY181" s="2">
        <v>0</v>
      </c>
      <c r="AZ181" s="2">
        <v>0</v>
      </c>
      <c r="BA181" s="2">
        <f t="shared" si="28"/>
        <v>6813</v>
      </c>
      <c r="BB181" s="2">
        <f t="shared" si="29"/>
        <v>6813</v>
      </c>
      <c r="BC181" s="2">
        <v>31274</v>
      </c>
      <c r="BD181" s="2">
        <v>31274</v>
      </c>
      <c r="BE181" s="2">
        <v>0</v>
      </c>
      <c r="BF181" s="2">
        <v>0</v>
      </c>
      <c r="BG181" s="2">
        <v>4</v>
      </c>
      <c r="BH181" s="2">
        <v>0</v>
      </c>
      <c r="BI181" s="2">
        <v>-10</v>
      </c>
      <c r="BJ181" s="2">
        <v>262</v>
      </c>
      <c r="BK181" s="2">
        <v>130</v>
      </c>
      <c r="BL181" s="2">
        <v>-258</v>
      </c>
    </row>
    <row r="182" spans="1:64" x14ac:dyDescent="0.25">
      <c r="A182" s="1" t="s">
        <v>177</v>
      </c>
      <c r="B182" t="s">
        <v>623</v>
      </c>
      <c r="C182" t="s">
        <v>972</v>
      </c>
      <c r="D182" s="2">
        <v>33</v>
      </c>
      <c r="E182" s="2">
        <v>111</v>
      </c>
      <c r="F182" s="2">
        <f t="shared" si="20"/>
        <v>144</v>
      </c>
      <c r="G182" s="2">
        <v>38</v>
      </c>
      <c r="H182" s="2">
        <v>147</v>
      </c>
      <c r="I182" s="2">
        <v>0</v>
      </c>
      <c r="J182" s="2">
        <f t="shared" si="21"/>
        <v>147</v>
      </c>
      <c r="K182" s="2">
        <v>-56</v>
      </c>
      <c r="L182" s="2">
        <v>0</v>
      </c>
      <c r="M182" s="2">
        <v>4</v>
      </c>
      <c r="N182" s="2">
        <f t="shared" si="22"/>
        <v>-52</v>
      </c>
      <c r="O182" s="2">
        <v>453</v>
      </c>
      <c r="P182" s="2">
        <v>0</v>
      </c>
      <c r="Q182" s="2">
        <v>28</v>
      </c>
      <c r="R182" s="2">
        <v>-66</v>
      </c>
      <c r="S182" s="2">
        <f t="shared" si="23"/>
        <v>-38</v>
      </c>
      <c r="T182" s="2">
        <v>0</v>
      </c>
      <c r="U182" s="2">
        <v>0</v>
      </c>
      <c r="V182" s="2">
        <f t="shared" si="24"/>
        <v>0</v>
      </c>
      <c r="W182" s="2">
        <v>87</v>
      </c>
      <c r="X182" s="2">
        <v>0</v>
      </c>
      <c r="Y182">
        <v>0</v>
      </c>
      <c r="Z182" s="2">
        <v>0</v>
      </c>
      <c r="AA182" s="2">
        <v>67</v>
      </c>
      <c r="AB182" s="2">
        <f t="shared" si="25"/>
        <v>67</v>
      </c>
      <c r="AC182" s="2">
        <v>0</v>
      </c>
      <c r="AD182" s="2">
        <v>0</v>
      </c>
      <c r="AE182" s="2">
        <v>0</v>
      </c>
      <c r="AF182" s="2">
        <v>-302</v>
      </c>
      <c r="AG182" s="2">
        <f t="shared" si="26"/>
        <v>544</v>
      </c>
      <c r="AH182" s="2">
        <f t="shared" si="27"/>
        <v>544</v>
      </c>
      <c r="AI182" s="2">
        <v>6525</v>
      </c>
      <c r="AJ182" s="2">
        <v>6525</v>
      </c>
      <c r="AK182" s="2">
        <v>1117</v>
      </c>
      <c r="AL182" s="2">
        <v>20</v>
      </c>
      <c r="AM182" s="2">
        <v>864</v>
      </c>
      <c r="AN182" s="2">
        <v>0</v>
      </c>
      <c r="AO182" s="2">
        <v>0</v>
      </c>
      <c r="AP182" s="2">
        <v>132</v>
      </c>
      <c r="AQ182" s="2">
        <v>0</v>
      </c>
      <c r="AR182" s="2">
        <v>0</v>
      </c>
      <c r="AS182" s="2">
        <v>0</v>
      </c>
      <c r="AT182" s="2">
        <v>8</v>
      </c>
      <c r="AU182" s="2">
        <v>40</v>
      </c>
      <c r="AV182" s="2">
        <v>0</v>
      </c>
      <c r="AW182" s="2">
        <v>0</v>
      </c>
      <c r="AX182" s="2">
        <v>0</v>
      </c>
      <c r="AY182" s="2">
        <v>0</v>
      </c>
      <c r="AZ182" s="2">
        <v>0</v>
      </c>
      <c r="BA182" s="2">
        <f t="shared" si="28"/>
        <v>2725</v>
      </c>
      <c r="BB182" s="2">
        <f t="shared" si="29"/>
        <v>2725</v>
      </c>
      <c r="BC182" s="2">
        <v>15415</v>
      </c>
      <c r="BD182" s="2">
        <v>15415</v>
      </c>
      <c r="BE182" s="2">
        <v>2</v>
      </c>
      <c r="BF182" s="2">
        <v>0</v>
      </c>
      <c r="BG182" s="2">
        <v>0</v>
      </c>
      <c r="BH182" s="2">
        <v>0</v>
      </c>
      <c r="BI182" s="2">
        <v>0</v>
      </c>
      <c r="BJ182" s="2">
        <v>0</v>
      </c>
      <c r="BK182" s="2">
        <v>-29</v>
      </c>
      <c r="BL182" s="2">
        <v>-108</v>
      </c>
    </row>
    <row r="183" spans="1:64" x14ac:dyDescent="0.25">
      <c r="A183" s="1" t="s">
        <v>178</v>
      </c>
      <c r="B183" t="s">
        <v>624</v>
      </c>
      <c r="C183" t="s">
        <v>972</v>
      </c>
      <c r="D183" s="2">
        <v>39</v>
      </c>
      <c r="E183" s="2">
        <v>462</v>
      </c>
      <c r="F183" s="2">
        <f t="shared" si="20"/>
        <v>501</v>
      </c>
      <c r="G183" s="2">
        <v>6</v>
      </c>
      <c r="H183" s="2">
        <v>35</v>
      </c>
      <c r="I183" s="2">
        <v>0</v>
      </c>
      <c r="J183" s="2">
        <f t="shared" si="21"/>
        <v>35</v>
      </c>
      <c r="K183" s="2">
        <v>78</v>
      </c>
      <c r="L183" s="2">
        <v>0</v>
      </c>
      <c r="M183" s="2">
        <v>144</v>
      </c>
      <c r="N183" s="2">
        <f t="shared" si="22"/>
        <v>222</v>
      </c>
      <c r="O183" s="2">
        <v>777</v>
      </c>
      <c r="P183" s="2">
        <v>0</v>
      </c>
      <c r="Q183" s="2">
        <v>64</v>
      </c>
      <c r="R183" s="2">
        <v>168</v>
      </c>
      <c r="S183" s="2">
        <f t="shared" si="23"/>
        <v>232</v>
      </c>
      <c r="T183" s="2">
        <v>0</v>
      </c>
      <c r="U183" s="2">
        <v>0</v>
      </c>
      <c r="V183" s="2">
        <f t="shared" si="24"/>
        <v>0</v>
      </c>
      <c r="W183" s="2">
        <v>592</v>
      </c>
      <c r="X183" s="2">
        <v>0</v>
      </c>
      <c r="Y183">
        <v>0</v>
      </c>
      <c r="Z183" s="2">
        <v>0</v>
      </c>
      <c r="AA183" s="2">
        <v>184</v>
      </c>
      <c r="AB183" s="2">
        <f t="shared" si="25"/>
        <v>184</v>
      </c>
      <c r="AC183" s="2">
        <v>6</v>
      </c>
      <c r="AD183" s="2">
        <v>0</v>
      </c>
      <c r="AE183" s="2">
        <v>24</v>
      </c>
      <c r="AF183" s="2">
        <v>0</v>
      </c>
      <c r="AG183" s="2">
        <f t="shared" si="26"/>
        <v>2579</v>
      </c>
      <c r="AH183" s="2">
        <f t="shared" si="27"/>
        <v>2579</v>
      </c>
      <c r="AI183" s="2">
        <v>10645</v>
      </c>
      <c r="AJ183" s="2">
        <v>10645</v>
      </c>
      <c r="AK183" s="2">
        <v>2519</v>
      </c>
      <c r="AL183" s="2">
        <v>2</v>
      </c>
      <c r="AM183" s="2">
        <v>2133</v>
      </c>
      <c r="AN183" s="2">
        <v>0</v>
      </c>
      <c r="AO183" s="2">
        <v>0</v>
      </c>
      <c r="AP183" s="2">
        <v>0</v>
      </c>
      <c r="AQ183" s="2">
        <v>0</v>
      </c>
      <c r="AR183" s="2">
        <v>0</v>
      </c>
      <c r="AS183" s="2">
        <v>0</v>
      </c>
      <c r="AT183" s="2">
        <v>0</v>
      </c>
      <c r="AU183" s="2">
        <v>-545</v>
      </c>
      <c r="AV183" s="2">
        <v>0</v>
      </c>
      <c r="AW183" s="2">
        <v>14</v>
      </c>
      <c r="AX183" s="2">
        <v>0</v>
      </c>
      <c r="AY183" s="2">
        <v>0</v>
      </c>
      <c r="AZ183" s="2">
        <v>0</v>
      </c>
      <c r="BA183" s="2">
        <f t="shared" si="28"/>
        <v>6702</v>
      </c>
      <c r="BB183" s="2">
        <f t="shared" si="29"/>
        <v>6702</v>
      </c>
      <c r="BC183" s="2">
        <v>29500</v>
      </c>
      <c r="BD183" s="2">
        <v>29500</v>
      </c>
      <c r="BE183" s="2">
        <v>0</v>
      </c>
      <c r="BF183" s="2">
        <v>0</v>
      </c>
      <c r="BG183" s="2">
        <v>0</v>
      </c>
      <c r="BH183" s="2">
        <v>0</v>
      </c>
      <c r="BI183" s="2">
        <v>81</v>
      </c>
      <c r="BJ183" s="2">
        <v>586</v>
      </c>
      <c r="BK183" s="2">
        <v>-6</v>
      </c>
      <c r="BL183" s="2">
        <v>-90</v>
      </c>
    </row>
    <row r="184" spans="1:64" x14ac:dyDescent="0.25">
      <c r="A184" s="1" t="s">
        <v>179</v>
      </c>
      <c r="B184" t="s">
        <v>625</v>
      </c>
      <c r="C184" t="s">
        <v>972</v>
      </c>
      <c r="D184" s="2">
        <v>-7</v>
      </c>
      <c r="E184" s="2">
        <v>772</v>
      </c>
      <c r="F184" s="2">
        <f t="shared" si="20"/>
        <v>765</v>
      </c>
      <c r="G184" s="2">
        <v>26</v>
      </c>
      <c r="H184" s="2">
        <v>-10</v>
      </c>
      <c r="I184" s="2">
        <v>0</v>
      </c>
      <c r="J184" s="2">
        <f t="shared" si="21"/>
        <v>-10</v>
      </c>
      <c r="K184" s="2">
        <v>87</v>
      </c>
      <c r="L184" s="2">
        <v>0</v>
      </c>
      <c r="M184" s="2">
        <v>73</v>
      </c>
      <c r="N184" s="2">
        <f t="shared" si="22"/>
        <v>160</v>
      </c>
      <c r="O184" s="2">
        <v>311</v>
      </c>
      <c r="P184" s="2">
        <v>0</v>
      </c>
      <c r="Q184" s="2">
        <v>1</v>
      </c>
      <c r="R184" s="2">
        <v>103</v>
      </c>
      <c r="S184" s="2">
        <f t="shared" si="23"/>
        <v>104</v>
      </c>
      <c r="T184" s="2">
        <v>0</v>
      </c>
      <c r="U184" s="2">
        <v>0</v>
      </c>
      <c r="V184" s="2">
        <f t="shared" si="24"/>
        <v>0</v>
      </c>
      <c r="W184" s="2">
        <v>104</v>
      </c>
      <c r="X184" s="2">
        <v>0</v>
      </c>
      <c r="Y184">
        <v>0</v>
      </c>
      <c r="Z184" s="2">
        <v>0</v>
      </c>
      <c r="AA184" s="2">
        <v>-8</v>
      </c>
      <c r="AB184" s="2">
        <f t="shared" si="25"/>
        <v>-8</v>
      </c>
      <c r="AC184" s="2">
        <v>0</v>
      </c>
      <c r="AD184" s="2">
        <v>0</v>
      </c>
      <c r="AE184" s="2">
        <v>0</v>
      </c>
      <c r="AF184" s="2">
        <v>0</v>
      </c>
      <c r="AG184" s="2">
        <f t="shared" si="26"/>
        <v>1452</v>
      </c>
      <c r="AH184" s="2">
        <f t="shared" si="27"/>
        <v>1452</v>
      </c>
      <c r="AI184" s="2">
        <v>6723</v>
      </c>
      <c r="AJ184" s="2">
        <v>6723</v>
      </c>
      <c r="AK184" s="2">
        <v>1449</v>
      </c>
      <c r="AL184" s="2">
        <v>0</v>
      </c>
      <c r="AM184" s="2">
        <v>0</v>
      </c>
      <c r="AN184" s="2">
        <v>0</v>
      </c>
      <c r="AO184" s="2">
        <v>0</v>
      </c>
      <c r="AP184" s="2">
        <v>0</v>
      </c>
      <c r="AQ184" s="2">
        <v>0</v>
      </c>
      <c r="AR184" s="2">
        <v>0</v>
      </c>
      <c r="AS184" s="2">
        <v>0</v>
      </c>
      <c r="AT184" s="2">
        <v>0</v>
      </c>
      <c r="AU184" s="2">
        <v>0</v>
      </c>
      <c r="AV184" s="2">
        <v>0</v>
      </c>
      <c r="AW184" s="2">
        <v>0</v>
      </c>
      <c r="AX184" s="2">
        <v>0</v>
      </c>
      <c r="AY184" s="2">
        <v>0</v>
      </c>
      <c r="AZ184" s="2">
        <v>0</v>
      </c>
      <c r="BA184" s="2">
        <f t="shared" si="28"/>
        <v>2901</v>
      </c>
      <c r="BB184" s="2">
        <f t="shared" si="29"/>
        <v>2901</v>
      </c>
      <c r="BC184" s="2">
        <v>16773</v>
      </c>
      <c r="BD184" s="2">
        <v>16773</v>
      </c>
      <c r="BE184" s="2">
        <v>0</v>
      </c>
      <c r="BF184" s="2">
        <v>0</v>
      </c>
      <c r="BG184" s="2">
        <v>0</v>
      </c>
      <c r="BH184" s="2">
        <v>0</v>
      </c>
      <c r="BI184" s="2">
        <v>-3</v>
      </c>
      <c r="BJ184" s="2">
        <v>606</v>
      </c>
      <c r="BK184" s="2">
        <v>1</v>
      </c>
      <c r="BL184" s="2">
        <v>-30</v>
      </c>
    </row>
    <row r="185" spans="1:64" x14ac:dyDescent="0.25">
      <c r="A185" s="1" t="s">
        <v>180</v>
      </c>
      <c r="B185" t="s">
        <v>626</v>
      </c>
      <c r="C185" t="s">
        <v>971</v>
      </c>
      <c r="D185" s="2">
        <v>194</v>
      </c>
      <c r="E185" s="2">
        <v>1575</v>
      </c>
      <c r="F185" s="2">
        <f t="shared" si="20"/>
        <v>1769</v>
      </c>
      <c r="G185" s="2">
        <v>127</v>
      </c>
      <c r="H185" s="2">
        <v>546</v>
      </c>
      <c r="I185" s="2">
        <v>6540</v>
      </c>
      <c r="J185" s="2">
        <f t="shared" si="21"/>
        <v>7086</v>
      </c>
      <c r="K185" s="2">
        <v>11809</v>
      </c>
      <c r="L185" s="2">
        <v>0</v>
      </c>
      <c r="M185" s="2">
        <v>1604</v>
      </c>
      <c r="N185" s="2">
        <f t="shared" si="22"/>
        <v>13413</v>
      </c>
      <c r="O185" s="2">
        <v>5324</v>
      </c>
      <c r="P185" s="2">
        <v>1228</v>
      </c>
      <c r="Q185" s="2">
        <v>78</v>
      </c>
      <c r="R185" s="2">
        <v>772</v>
      </c>
      <c r="S185" s="2">
        <f t="shared" si="23"/>
        <v>2078</v>
      </c>
      <c r="T185" s="2">
        <v>2081</v>
      </c>
      <c r="U185" s="2">
        <v>6091</v>
      </c>
      <c r="V185" s="2">
        <f t="shared" si="24"/>
        <v>8172</v>
      </c>
      <c r="W185" s="2">
        <v>3568</v>
      </c>
      <c r="X185" s="2">
        <v>61567</v>
      </c>
      <c r="Y185">
        <v>17556.862563135812</v>
      </c>
      <c r="Z185" s="2">
        <v>62312</v>
      </c>
      <c r="AA185" s="2">
        <v>2699</v>
      </c>
      <c r="AB185" s="2">
        <f t="shared" si="25"/>
        <v>65011</v>
      </c>
      <c r="AC185" s="2">
        <v>0</v>
      </c>
      <c r="AD185" s="2">
        <v>0</v>
      </c>
      <c r="AE185" s="2">
        <v>0</v>
      </c>
      <c r="AF185" s="2">
        <v>0</v>
      </c>
      <c r="AG185" s="2">
        <f t="shared" si="26"/>
        <v>168115</v>
      </c>
      <c r="AH185" s="2">
        <f t="shared" si="27"/>
        <v>185671.8625631358</v>
      </c>
      <c r="AI185" s="2">
        <v>500641</v>
      </c>
      <c r="AJ185" s="2">
        <v>603838</v>
      </c>
      <c r="AK185" s="2">
        <v>0</v>
      </c>
      <c r="AL185" s="2">
        <v>0</v>
      </c>
      <c r="AM185" s="2">
        <v>0</v>
      </c>
      <c r="AN185" s="2">
        <v>0</v>
      </c>
      <c r="AO185" s="2">
        <v>0</v>
      </c>
      <c r="AP185" s="2">
        <v>0</v>
      </c>
      <c r="AQ185" s="2">
        <v>0</v>
      </c>
      <c r="AR185" s="2">
        <v>0</v>
      </c>
      <c r="AS185" s="2">
        <v>0</v>
      </c>
      <c r="AT185" s="2">
        <v>453</v>
      </c>
      <c r="AU185" s="2">
        <v>0</v>
      </c>
      <c r="AV185" s="2">
        <v>0</v>
      </c>
      <c r="AW185" s="2">
        <v>0</v>
      </c>
      <c r="AX185" s="2">
        <v>0</v>
      </c>
      <c r="AY185" s="2">
        <v>0</v>
      </c>
      <c r="AZ185" s="2">
        <v>0</v>
      </c>
      <c r="BA185" s="2">
        <f t="shared" si="28"/>
        <v>168568</v>
      </c>
      <c r="BB185" s="2">
        <f t="shared" si="29"/>
        <v>186124.8625631358</v>
      </c>
      <c r="BC185" s="2">
        <v>501094</v>
      </c>
      <c r="BD185" s="2">
        <v>604291</v>
      </c>
      <c r="BE185" s="2">
        <v>8</v>
      </c>
      <c r="BF185" s="2">
        <v>0</v>
      </c>
      <c r="BG185" s="2">
        <v>-324</v>
      </c>
      <c r="BH185" s="2">
        <v>0</v>
      </c>
      <c r="BI185" s="2">
        <v>0</v>
      </c>
      <c r="BJ185" s="2">
        <v>0</v>
      </c>
      <c r="BK185" s="2">
        <v>0</v>
      </c>
      <c r="BL185" s="2">
        <v>0</v>
      </c>
    </row>
    <row r="186" spans="1:64" x14ac:dyDescent="0.25">
      <c r="A186" s="1" t="s">
        <v>181</v>
      </c>
      <c r="B186" t="s">
        <v>627</v>
      </c>
      <c r="C186" t="s">
        <v>972</v>
      </c>
      <c r="D186" s="2">
        <v>-115</v>
      </c>
      <c r="E186" s="2">
        <v>465</v>
      </c>
      <c r="F186" s="2">
        <f t="shared" si="20"/>
        <v>350</v>
      </c>
      <c r="G186" s="2">
        <v>6</v>
      </c>
      <c r="H186" s="2">
        <v>67</v>
      </c>
      <c r="I186" s="2">
        <v>0</v>
      </c>
      <c r="J186" s="2">
        <f t="shared" si="21"/>
        <v>67</v>
      </c>
      <c r="K186" s="2">
        <v>-157</v>
      </c>
      <c r="L186" s="2">
        <v>0</v>
      </c>
      <c r="M186" s="2">
        <v>524</v>
      </c>
      <c r="N186" s="2">
        <f t="shared" si="22"/>
        <v>367</v>
      </c>
      <c r="O186" s="2">
        <v>487</v>
      </c>
      <c r="P186" s="2">
        <v>18</v>
      </c>
      <c r="Q186" s="2">
        <v>201</v>
      </c>
      <c r="R186" s="2">
        <v>104</v>
      </c>
      <c r="S186" s="2">
        <f t="shared" si="23"/>
        <v>323</v>
      </c>
      <c r="T186" s="2">
        <v>0</v>
      </c>
      <c r="U186" s="2">
        <v>0</v>
      </c>
      <c r="V186" s="2">
        <f t="shared" si="24"/>
        <v>0</v>
      </c>
      <c r="W186" s="2">
        <v>236</v>
      </c>
      <c r="X186" s="2">
        <v>0</v>
      </c>
      <c r="Y186">
        <v>0</v>
      </c>
      <c r="Z186" s="2">
        <v>0</v>
      </c>
      <c r="AA186" s="2">
        <v>121</v>
      </c>
      <c r="AB186" s="2">
        <f t="shared" si="25"/>
        <v>121</v>
      </c>
      <c r="AC186" s="2">
        <v>100</v>
      </c>
      <c r="AD186" s="2">
        <v>0</v>
      </c>
      <c r="AE186" s="2">
        <v>0</v>
      </c>
      <c r="AF186" s="2">
        <v>0</v>
      </c>
      <c r="AG186" s="2">
        <f t="shared" si="26"/>
        <v>2057</v>
      </c>
      <c r="AH186" s="2">
        <f t="shared" si="27"/>
        <v>2057</v>
      </c>
      <c r="AI186" s="2">
        <v>8225</v>
      </c>
      <c r="AJ186" s="2">
        <v>8225</v>
      </c>
      <c r="AK186" s="2">
        <v>5241</v>
      </c>
      <c r="AL186" s="2">
        <v>0</v>
      </c>
      <c r="AM186" s="2">
        <v>0</v>
      </c>
      <c r="AN186" s="2">
        <v>0</v>
      </c>
      <c r="AO186" s="2">
        <v>0</v>
      </c>
      <c r="AP186" s="2">
        <v>84</v>
      </c>
      <c r="AQ186" s="2">
        <v>0</v>
      </c>
      <c r="AR186" s="2">
        <v>0</v>
      </c>
      <c r="AS186" s="2">
        <v>0</v>
      </c>
      <c r="AT186" s="2">
        <v>0</v>
      </c>
      <c r="AU186" s="2">
        <v>-1</v>
      </c>
      <c r="AV186" s="2">
        <v>0</v>
      </c>
      <c r="AW186" s="2">
        <v>0</v>
      </c>
      <c r="AX186" s="2">
        <v>0</v>
      </c>
      <c r="AY186" s="2">
        <v>0</v>
      </c>
      <c r="AZ186" s="2">
        <v>0</v>
      </c>
      <c r="BA186" s="2">
        <f t="shared" si="28"/>
        <v>7381</v>
      </c>
      <c r="BB186" s="2">
        <f t="shared" si="29"/>
        <v>7381</v>
      </c>
      <c r="BC186" s="2">
        <v>21294</v>
      </c>
      <c r="BD186" s="2">
        <v>21294</v>
      </c>
      <c r="BE186" s="2">
        <v>0</v>
      </c>
      <c r="BF186" s="2">
        <v>0</v>
      </c>
      <c r="BG186" s="2">
        <v>0</v>
      </c>
      <c r="BH186" s="2">
        <v>0</v>
      </c>
      <c r="BI186" s="2">
        <v>0</v>
      </c>
      <c r="BJ186" s="2">
        <v>0</v>
      </c>
      <c r="BK186" s="2">
        <v>-18</v>
      </c>
      <c r="BL186" s="2">
        <v>-71</v>
      </c>
    </row>
    <row r="187" spans="1:64" x14ac:dyDescent="0.25">
      <c r="A187" s="1" t="s">
        <v>182</v>
      </c>
      <c r="B187" t="s">
        <v>628</v>
      </c>
      <c r="C187" t="s">
        <v>972</v>
      </c>
      <c r="D187" s="2">
        <v>0.25</v>
      </c>
      <c r="E187" s="2">
        <v>913.5</v>
      </c>
      <c r="F187" s="2">
        <f t="shared" si="20"/>
        <v>913.75</v>
      </c>
      <c r="G187" s="2">
        <v>6.25</v>
      </c>
      <c r="H187" s="2">
        <v>155.25</v>
      </c>
      <c r="I187" s="2">
        <v>0</v>
      </c>
      <c r="J187" s="2">
        <f t="shared" si="21"/>
        <v>155.25</v>
      </c>
      <c r="K187" s="2">
        <v>-425</v>
      </c>
      <c r="L187" s="2">
        <v>0</v>
      </c>
      <c r="M187" s="2">
        <v>1248.75</v>
      </c>
      <c r="N187" s="2">
        <f t="shared" si="22"/>
        <v>823.75</v>
      </c>
      <c r="O187" s="2">
        <v>1237</v>
      </c>
      <c r="P187" s="2">
        <v>0</v>
      </c>
      <c r="Q187" s="2">
        <v>261.5</v>
      </c>
      <c r="R187" s="2">
        <v>249.5</v>
      </c>
      <c r="S187" s="2">
        <f t="shared" si="23"/>
        <v>511</v>
      </c>
      <c r="T187" s="2">
        <v>0</v>
      </c>
      <c r="U187" s="2">
        <v>0</v>
      </c>
      <c r="V187" s="2">
        <f t="shared" si="24"/>
        <v>0</v>
      </c>
      <c r="W187" s="2">
        <v>550.75</v>
      </c>
      <c r="X187" s="2">
        <v>0</v>
      </c>
      <c r="Y187">
        <v>0</v>
      </c>
      <c r="Z187" s="2">
        <v>0</v>
      </c>
      <c r="AA187" s="2">
        <v>116.75</v>
      </c>
      <c r="AB187" s="2">
        <f t="shared" si="25"/>
        <v>116.75</v>
      </c>
      <c r="AC187" s="2">
        <v>38.25</v>
      </c>
      <c r="AD187" s="2">
        <v>26</v>
      </c>
      <c r="AE187" s="2">
        <v>0</v>
      </c>
      <c r="AF187" s="2">
        <v>0</v>
      </c>
      <c r="AG187" s="2">
        <f t="shared" si="26"/>
        <v>4378.75</v>
      </c>
      <c r="AH187" s="2">
        <f t="shared" si="27"/>
        <v>4378.75</v>
      </c>
      <c r="AI187" s="2">
        <v>17908</v>
      </c>
      <c r="AJ187" s="2">
        <v>17908</v>
      </c>
      <c r="AK187" s="2">
        <v>11201</v>
      </c>
      <c r="AL187" s="2">
        <v>0</v>
      </c>
      <c r="AM187" s="2">
        <v>0</v>
      </c>
      <c r="AN187" s="2">
        <v>0</v>
      </c>
      <c r="AO187" s="2">
        <v>0</v>
      </c>
      <c r="AP187" s="2">
        <v>385.25</v>
      </c>
      <c r="AQ187" s="2">
        <v>0</v>
      </c>
      <c r="AR187" s="2">
        <v>0</v>
      </c>
      <c r="AS187" s="2">
        <v>0</v>
      </c>
      <c r="AT187" s="2">
        <v>0</v>
      </c>
      <c r="AU187" s="2">
        <v>-21</v>
      </c>
      <c r="AV187" s="2">
        <v>0</v>
      </c>
      <c r="AW187" s="2">
        <v>-24</v>
      </c>
      <c r="AX187" s="2">
        <v>0</v>
      </c>
      <c r="AY187" s="2">
        <v>0</v>
      </c>
      <c r="AZ187" s="2">
        <v>0</v>
      </c>
      <c r="BA187" s="2">
        <f t="shared" si="28"/>
        <v>15920</v>
      </c>
      <c r="BB187" s="2">
        <f t="shared" si="29"/>
        <v>15920</v>
      </c>
      <c r="BC187" s="2">
        <v>64072</v>
      </c>
      <c r="BD187" s="2">
        <v>64072</v>
      </c>
      <c r="BE187" s="2">
        <v>0</v>
      </c>
      <c r="BF187" s="2">
        <v>0</v>
      </c>
      <c r="BG187" s="2">
        <v>0</v>
      </c>
      <c r="BH187" s="2">
        <v>0</v>
      </c>
      <c r="BI187" s="2">
        <v>0</v>
      </c>
      <c r="BJ187" s="2">
        <v>0</v>
      </c>
      <c r="BK187" s="2">
        <v>-11</v>
      </c>
      <c r="BL187" s="2">
        <v>-42</v>
      </c>
    </row>
    <row r="188" spans="1:64" x14ac:dyDescent="0.25">
      <c r="A188" s="1" t="s">
        <v>183</v>
      </c>
      <c r="B188" t="s">
        <v>629</v>
      </c>
      <c r="C188" t="s">
        <v>972</v>
      </c>
      <c r="D188" s="2">
        <v>-120</v>
      </c>
      <c r="E188" s="2">
        <v>533</v>
      </c>
      <c r="F188" s="2">
        <f t="shared" si="20"/>
        <v>413</v>
      </c>
      <c r="G188" s="2">
        <v>1</v>
      </c>
      <c r="H188" s="2">
        <v>62</v>
      </c>
      <c r="I188" s="2">
        <v>0</v>
      </c>
      <c r="J188" s="2">
        <f t="shared" si="21"/>
        <v>62</v>
      </c>
      <c r="K188" s="2">
        <v>-894</v>
      </c>
      <c r="L188" s="2">
        <v>0</v>
      </c>
      <c r="M188" s="2">
        <v>654</v>
      </c>
      <c r="N188" s="2">
        <f t="shared" si="22"/>
        <v>-240</v>
      </c>
      <c r="O188" s="2">
        <v>138</v>
      </c>
      <c r="P188" s="2">
        <v>6</v>
      </c>
      <c r="Q188" s="2">
        <v>-210</v>
      </c>
      <c r="R188" s="2">
        <v>400</v>
      </c>
      <c r="S188" s="2">
        <f t="shared" si="23"/>
        <v>196</v>
      </c>
      <c r="T188" s="2">
        <v>0</v>
      </c>
      <c r="U188" s="2">
        <v>77</v>
      </c>
      <c r="V188" s="2">
        <f t="shared" si="24"/>
        <v>77</v>
      </c>
      <c r="W188" s="2">
        <v>603</v>
      </c>
      <c r="X188" s="2">
        <v>0</v>
      </c>
      <c r="Y188">
        <v>0</v>
      </c>
      <c r="Z188" s="2">
        <v>0</v>
      </c>
      <c r="AA188" s="2">
        <v>164</v>
      </c>
      <c r="AB188" s="2">
        <f t="shared" si="25"/>
        <v>164</v>
      </c>
      <c r="AC188" s="2">
        <v>254</v>
      </c>
      <c r="AD188" s="2">
        <v>0</v>
      </c>
      <c r="AE188" s="2">
        <v>0</v>
      </c>
      <c r="AF188" s="2">
        <v>46</v>
      </c>
      <c r="AG188" s="2">
        <f t="shared" si="26"/>
        <v>1714</v>
      </c>
      <c r="AH188" s="2">
        <f t="shared" si="27"/>
        <v>1714</v>
      </c>
      <c r="AI188" s="2">
        <v>14222</v>
      </c>
      <c r="AJ188" s="2">
        <v>14222</v>
      </c>
      <c r="AK188" s="2">
        <v>4222</v>
      </c>
      <c r="AL188" s="2">
        <v>18</v>
      </c>
      <c r="AM188" s="2">
        <v>4332</v>
      </c>
      <c r="AN188" s="2">
        <v>0</v>
      </c>
      <c r="AO188" s="2">
        <v>0</v>
      </c>
      <c r="AP188" s="2">
        <v>0</v>
      </c>
      <c r="AQ188" s="2">
        <v>0</v>
      </c>
      <c r="AR188" s="2">
        <v>0</v>
      </c>
      <c r="AS188" s="2">
        <v>0</v>
      </c>
      <c r="AT188" s="2">
        <v>0</v>
      </c>
      <c r="AU188" s="2">
        <v>-130</v>
      </c>
      <c r="AV188" s="2">
        <v>0</v>
      </c>
      <c r="AW188" s="2">
        <v>0</v>
      </c>
      <c r="AX188" s="2">
        <v>0</v>
      </c>
      <c r="AY188" s="2">
        <v>0</v>
      </c>
      <c r="AZ188" s="2">
        <v>0</v>
      </c>
      <c r="BA188" s="2">
        <f t="shared" si="28"/>
        <v>10156</v>
      </c>
      <c r="BB188" s="2">
        <f t="shared" si="29"/>
        <v>10156</v>
      </c>
      <c r="BC188" s="2">
        <v>49765</v>
      </c>
      <c r="BD188" s="2">
        <v>49765</v>
      </c>
      <c r="BE188" s="2">
        <v>11</v>
      </c>
      <c r="BF188" s="2">
        <v>0</v>
      </c>
      <c r="BG188" s="2">
        <v>0</v>
      </c>
      <c r="BH188" s="2">
        <v>0</v>
      </c>
      <c r="BI188" s="2">
        <v>226</v>
      </c>
      <c r="BJ188" s="2">
        <v>902</v>
      </c>
      <c r="BK188" s="2">
        <v>-20</v>
      </c>
      <c r="BL188" s="2">
        <v>-81</v>
      </c>
    </row>
    <row r="189" spans="1:64" x14ac:dyDescent="0.25">
      <c r="A189" s="1" t="s">
        <v>184</v>
      </c>
      <c r="B189" t="s">
        <v>630</v>
      </c>
      <c r="C189" t="s">
        <v>972</v>
      </c>
      <c r="D189" s="2">
        <v>0</v>
      </c>
      <c r="E189" s="2">
        <v>1047</v>
      </c>
      <c r="F189" s="2">
        <f t="shared" si="20"/>
        <v>1047</v>
      </c>
      <c r="G189" s="2">
        <v>32</v>
      </c>
      <c r="H189" s="2">
        <v>91</v>
      </c>
      <c r="I189" s="2">
        <v>0</v>
      </c>
      <c r="J189" s="2">
        <f t="shared" si="21"/>
        <v>91</v>
      </c>
      <c r="K189" s="2">
        <v>-20</v>
      </c>
      <c r="L189" s="2">
        <v>0</v>
      </c>
      <c r="M189" s="2">
        <v>555</v>
      </c>
      <c r="N189" s="2">
        <f t="shared" si="22"/>
        <v>535</v>
      </c>
      <c r="O189" s="2">
        <v>300</v>
      </c>
      <c r="P189" s="2">
        <v>19</v>
      </c>
      <c r="Q189" s="2">
        <v>45</v>
      </c>
      <c r="R189" s="2">
        <v>85</v>
      </c>
      <c r="S189" s="2">
        <f t="shared" si="23"/>
        <v>149</v>
      </c>
      <c r="T189" s="2">
        <v>0</v>
      </c>
      <c r="U189" s="2">
        <v>0</v>
      </c>
      <c r="V189" s="2">
        <f t="shared" si="24"/>
        <v>0</v>
      </c>
      <c r="W189" s="2">
        <v>97</v>
      </c>
      <c r="X189" s="2">
        <v>0</v>
      </c>
      <c r="Y189">
        <v>0</v>
      </c>
      <c r="Z189" s="2">
        <v>0</v>
      </c>
      <c r="AA189" s="2">
        <v>179</v>
      </c>
      <c r="AB189" s="2">
        <f t="shared" si="25"/>
        <v>179</v>
      </c>
      <c r="AC189" s="2">
        <v>0</v>
      </c>
      <c r="AD189" s="2">
        <v>0</v>
      </c>
      <c r="AE189" s="2">
        <v>0</v>
      </c>
      <c r="AF189" s="2">
        <v>0</v>
      </c>
      <c r="AG189" s="2">
        <f t="shared" si="26"/>
        <v>2430</v>
      </c>
      <c r="AH189" s="2">
        <f t="shared" si="27"/>
        <v>2430</v>
      </c>
      <c r="AI189" s="2">
        <v>11846</v>
      </c>
      <c r="AJ189" s="2">
        <v>11846</v>
      </c>
      <c r="AK189" s="2">
        <v>2562</v>
      </c>
      <c r="AL189" s="2">
        <v>0</v>
      </c>
      <c r="AM189" s="2">
        <v>2150</v>
      </c>
      <c r="AN189" s="2">
        <v>0</v>
      </c>
      <c r="AO189" s="2">
        <v>0</v>
      </c>
      <c r="AP189" s="2">
        <v>1468</v>
      </c>
      <c r="AQ189" s="2">
        <v>0</v>
      </c>
      <c r="AR189" s="2">
        <v>0</v>
      </c>
      <c r="AS189" s="2">
        <v>0</v>
      </c>
      <c r="AT189" s="2">
        <v>18</v>
      </c>
      <c r="AU189" s="2">
        <v>36</v>
      </c>
      <c r="AV189" s="2">
        <v>0</v>
      </c>
      <c r="AW189" s="2">
        <v>10</v>
      </c>
      <c r="AX189" s="2">
        <v>0</v>
      </c>
      <c r="AY189" s="2">
        <v>0</v>
      </c>
      <c r="AZ189" s="2">
        <v>0</v>
      </c>
      <c r="BA189" s="2">
        <f t="shared" si="28"/>
        <v>8674</v>
      </c>
      <c r="BB189" s="2">
        <f t="shared" si="29"/>
        <v>8674</v>
      </c>
      <c r="BC189" s="2">
        <v>34108</v>
      </c>
      <c r="BD189" s="2">
        <v>34108</v>
      </c>
      <c r="BE189" s="2">
        <v>0</v>
      </c>
      <c r="BF189" s="2">
        <v>0</v>
      </c>
      <c r="BG189" s="2">
        <v>0</v>
      </c>
      <c r="BH189" s="2">
        <v>0</v>
      </c>
      <c r="BI189" s="2">
        <v>86</v>
      </c>
      <c r="BJ189" s="2">
        <v>2842</v>
      </c>
      <c r="BK189" s="2">
        <v>-70</v>
      </c>
      <c r="BL189" s="2">
        <v>-280</v>
      </c>
    </row>
    <row r="190" spans="1:64" x14ac:dyDescent="0.25">
      <c r="A190" s="1" t="s">
        <v>185</v>
      </c>
      <c r="B190" t="s">
        <v>631</v>
      </c>
      <c r="C190" t="s">
        <v>972</v>
      </c>
      <c r="D190" s="2">
        <v>12.5</v>
      </c>
      <c r="E190" s="2">
        <v>563.25</v>
      </c>
      <c r="F190" s="2">
        <f t="shared" si="20"/>
        <v>575.75</v>
      </c>
      <c r="G190" s="2">
        <v>4.25</v>
      </c>
      <c r="H190" s="2">
        <v>55</v>
      </c>
      <c r="I190" s="2">
        <v>0</v>
      </c>
      <c r="J190" s="2">
        <f t="shared" si="21"/>
        <v>55</v>
      </c>
      <c r="K190" s="2">
        <v>-20</v>
      </c>
      <c r="L190" s="2">
        <v>0</v>
      </c>
      <c r="M190" s="2">
        <v>711.25</v>
      </c>
      <c r="N190" s="2">
        <f t="shared" si="22"/>
        <v>691.25</v>
      </c>
      <c r="O190" s="2">
        <v>715.25</v>
      </c>
      <c r="P190" s="2">
        <v>1.75</v>
      </c>
      <c r="Q190" s="2">
        <v>-11</v>
      </c>
      <c r="R190" s="2">
        <v>259.75</v>
      </c>
      <c r="S190" s="2">
        <f t="shared" si="23"/>
        <v>250.5</v>
      </c>
      <c r="T190" s="2">
        <v>0</v>
      </c>
      <c r="U190" s="2">
        <v>0</v>
      </c>
      <c r="V190" s="2">
        <f t="shared" si="24"/>
        <v>0</v>
      </c>
      <c r="W190" s="2">
        <v>378.5</v>
      </c>
      <c r="X190" s="2">
        <v>0</v>
      </c>
      <c r="Y190">
        <v>0</v>
      </c>
      <c r="Z190" s="2">
        <v>0</v>
      </c>
      <c r="AA190" s="2">
        <v>125.5</v>
      </c>
      <c r="AB190" s="2">
        <f t="shared" si="25"/>
        <v>125.5</v>
      </c>
      <c r="AC190" s="2">
        <v>100.25</v>
      </c>
      <c r="AD190" s="2">
        <v>0</v>
      </c>
      <c r="AE190" s="2">
        <v>0</v>
      </c>
      <c r="AF190" s="2">
        <v>0</v>
      </c>
      <c r="AG190" s="2">
        <f t="shared" si="26"/>
        <v>2896.25</v>
      </c>
      <c r="AH190" s="2">
        <f t="shared" si="27"/>
        <v>2896.25</v>
      </c>
      <c r="AI190" s="2">
        <v>11084</v>
      </c>
      <c r="AJ190" s="2">
        <v>11084</v>
      </c>
      <c r="AK190" s="2">
        <v>2665.75</v>
      </c>
      <c r="AL190" s="2">
        <v>0</v>
      </c>
      <c r="AM190" s="2">
        <v>2430.25</v>
      </c>
      <c r="AN190" s="2">
        <v>0</v>
      </c>
      <c r="AO190" s="2">
        <v>0</v>
      </c>
      <c r="AP190" s="2">
        <v>160</v>
      </c>
      <c r="AQ190" s="2">
        <v>0</v>
      </c>
      <c r="AR190" s="2">
        <v>0</v>
      </c>
      <c r="AS190" s="2">
        <v>0</v>
      </c>
      <c r="AT190" s="2">
        <v>0</v>
      </c>
      <c r="AU190" s="2">
        <v>-18</v>
      </c>
      <c r="AV190" s="2">
        <v>0</v>
      </c>
      <c r="AW190" s="2">
        <v>0</v>
      </c>
      <c r="AX190" s="2">
        <v>0</v>
      </c>
      <c r="AY190" s="2">
        <v>0</v>
      </c>
      <c r="AZ190" s="2">
        <v>0</v>
      </c>
      <c r="BA190" s="2">
        <f t="shared" si="28"/>
        <v>8134.25</v>
      </c>
      <c r="BB190" s="2">
        <f t="shared" si="29"/>
        <v>8134.25</v>
      </c>
      <c r="BC190" s="2">
        <v>32036</v>
      </c>
      <c r="BD190" s="2">
        <v>32036</v>
      </c>
      <c r="BE190" s="2">
        <v>0</v>
      </c>
      <c r="BF190" s="2">
        <v>0</v>
      </c>
      <c r="BG190" s="2">
        <v>0</v>
      </c>
      <c r="BH190" s="2">
        <v>0</v>
      </c>
      <c r="BI190" s="2">
        <v>18.75</v>
      </c>
      <c r="BJ190" s="2">
        <v>75</v>
      </c>
      <c r="BK190" s="2">
        <v>-37</v>
      </c>
      <c r="BL190" s="2">
        <v>-148</v>
      </c>
    </row>
    <row r="191" spans="1:64" x14ac:dyDescent="0.25">
      <c r="A191" s="1" t="s">
        <v>186</v>
      </c>
      <c r="B191" t="s">
        <v>632</v>
      </c>
      <c r="C191" t="s">
        <v>972</v>
      </c>
      <c r="D191" s="2">
        <v>13</v>
      </c>
      <c r="E191" s="2">
        <v>1323</v>
      </c>
      <c r="F191" s="2">
        <f t="shared" si="20"/>
        <v>1336</v>
      </c>
      <c r="G191" s="2">
        <v>8</v>
      </c>
      <c r="H191" s="2">
        <v>148</v>
      </c>
      <c r="I191" s="2">
        <v>0</v>
      </c>
      <c r="J191" s="2">
        <f t="shared" si="21"/>
        <v>148</v>
      </c>
      <c r="K191" s="2">
        <v>37</v>
      </c>
      <c r="L191" s="2">
        <v>0</v>
      </c>
      <c r="M191" s="2">
        <v>190</v>
      </c>
      <c r="N191" s="2">
        <f t="shared" si="22"/>
        <v>227</v>
      </c>
      <c r="O191" s="2">
        <v>837</v>
      </c>
      <c r="P191" s="2">
        <v>54</v>
      </c>
      <c r="Q191" s="2">
        <v>6</v>
      </c>
      <c r="R191" s="2">
        <v>97</v>
      </c>
      <c r="S191" s="2">
        <f t="shared" si="23"/>
        <v>157</v>
      </c>
      <c r="T191" s="2">
        <v>0</v>
      </c>
      <c r="U191" s="2">
        <v>0</v>
      </c>
      <c r="V191" s="2">
        <f t="shared" si="24"/>
        <v>0</v>
      </c>
      <c r="W191" s="2">
        <v>433</v>
      </c>
      <c r="X191" s="2">
        <v>0</v>
      </c>
      <c r="Y191">
        <v>0</v>
      </c>
      <c r="Z191" s="2">
        <v>0</v>
      </c>
      <c r="AA191" s="2">
        <v>182</v>
      </c>
      <c r="AB191" s="2">
        <f t="shared" si="25"/>
        <v>182</v>
      </c>
      <c r="AC191" s="2">
        <v>-2</v>
      </c>
      <c r="AD191" s="2">
        <v>0</v>
      </c>
      <c r="AE191" s="2">
        <v>0</v>
      </c>
      <c r="AF191" s="2">
        <v>0</v>
      </c>
      <c r="AG191" s="2">
        <f t="shared" si="26"/>
        <v>3326</v>
      </c>
      <c r="AH191" s="2">
        <f t="shared" si="27"/>
        <v>3326</v>
      </c>
      <c r="AI191" s="2">
        <v>12659</v>
      </c>
      <c r="AJ191" s="2">
        <v>12659</v>
      </c>
      <c r="AK191" s="2">
        <v>3375</v>
      </c>
      <c r="AL191" s="2">
        <v>0</v>
      </c>
      <c r="AM191" s="2">
        <v>3000</v>
      </c>
      <c r="AN191" s="2">
        <v>0</v>
      </c>
      <c r="AO191" s="2">
        <v>0</v>
      </c>
      <c r="AP191" s="2">
        <v>359</v>
      </c>
      <c r="AQ191" s="2">
        <v>0</v>
      </c>
      <c r="AR191" s="2">
        <v>0</v>
      </c>
      <c r="AS191" s="2">
        <v>0</v>
      </c>
      <c r="AT191" s="2">
        <v>0</v>
      </c>
      <c r="AU191" s="2">
        <v>-56</v>
      </c>
      <c r="AV191" s="2">
        <v>0</v>
      </c>
      <c r="AW191" s="2">
        <v>0</v>
      </c>
      <c r="AX191" s="2">
        <v>0</v>
      </c>
      <c r="AY191" s="2">
        <v>0</v>
      </c>
      <c r="AZ191" s="2">
        <v>0</v>
      </c>
      <c r="BA191" s="2">
        <f t="shared" si="28"/>
        <v>10004</v>
      </c>
      <c r="BB191" s="2">
        <f t="shared" si="29"/>
        <v>10004</v>
      </c>
      <c r="BC191" s="2">
        <v>39594</v>
      </c>
      <c r="BD191" s="2">
        <v>39594</v>
      </c>
      <c r="BE191" s="2">
        <v>0</v>
      </c>
      <c r="BF191" s="2">
        <v>0</v>
      </c>
      <c r="BG191" s="2">
        <v>0</v>
      </c>
      <c r="BH191" s="2">
        <v>0</v>
      </c>
      <c r="BI191" s="2">
        <v>5</v>
      </c>
      <c r="BJ191" s="2">
        <v>20</v>
      </c>
      <c r="BK191" s="2">
        <v>-39</v>
      </c>
      <c r="BL191" s="2">
        <v>-185</v>
      </c>
    </row>
    <row r="192" spans="1:64" x14ac:dyDescent="0.25">
      <c r="A192" s="1" t="s">
        <v>187</v>
      </c>
      <c r="B192" t="s">
        <v>633</v>
      </c>
      <c r="C192" t="s">
        <v>972</v>
      </c>
      <c r="D192" s="2">
        <v>52</v>
      </c>
      <c r="E192" s="2">
        <v>885</v>
      </c>
      <c r="F192" s="2">
        <f t="shared" si="20"/>
        <v>937</v>
      </c>
      <c r="G192" s="2">
        <v>5</v>
      </c>
      <c r="H192" s="2">
        <v>149</v>
      </c>
      <c r="I192" s="2">
        <v>0</v>
      </c>
      <c r="J192" s="2">
        <f t="shared" si="21"/>
        <v>149</v>
      </c>
      <c r="K192" s="2">
        <v>16</v>
      </c>
      <c r="L192" s="2">
        <v>0</v>
      </c>
      <c r="M192" s="2">
        <v>399</v>
      </c>
      <c r="N192" s="2">
        <f t="shared" si="22"/>
        <v>415</v>
      </c>
      <c r="O192" s="2">
        <v>901</v>
      </c>
      <c r="P192" s="2">
        <v>-5</v>
      </c>
      <c r="Q192" s="2">
        <v>-518</v>
      </c>
      <c r="R192" s="2">
        <v>250</v>
      </c>
      <c r="S192" s="2">
        <f t="shared" si="23"/>
        <v>-273</v>
      </c>
      <c r="T192" s="2">
        <v>0</v>
      </c>
      <c r="U192" s="2">
        <v>0</v>
      </c>
      <c r="V192" s="2">
        <f t="shared" si="24"/>
        <v>0</v>
      </c>
      <c r="W192" s="2">
        <v>-405</v>
      </c>
      <c r="X192" s="2">
        <v>0</v>
      </c>
      <c r="Y192">
        <v>0</v>
      </c>
      <c r="Z192" s="2">
        <v>0</v>
      </c>
      <c r="AA192" s="2">
        <v>248</v>
      </c>
      <c r="AB192" s="2">
        <f t="shared" si="25"/>
        <v>248</v>
      </c>
      <c r="AC192" s="2">
        <v>0</v>
      </c>
      <c r="AD192" s="2">
        <v>0</v>
      </c>
      <c r="AE192" s="2">
        <v>0</v>
      </c>
      <c r="AF192" s="2">
        <v>190</v>
      </c>
      <c r="AG192" s="2">
        <f t="shared" si="26"/>
        <v>2167</v>
      </c>
      <c r="AH192" s="2">
        <f t="shared" si="27"/>
        <v>2167</v>
      </c>
      <c r="AI192" s="2">
        <v>11560</v>
      </c>
      <c r="AJ192" s="2">
        <v>11560</v>
      </c>
      <c r="AK192" s="2">
        <v>5625</v>
      </c>
      <c r="AL192" s="2">
        <v>0</v>
      </c>
      <c r="AM192" s="2">
        <v>0</v>
      </c>
      <c r="AN192" s="2">
        <v>0</v>
      </c>
      <c r="AO192" s="2">
        <v>0</v>
      </c>
      <c r="AP192" s="2">
        <v>388</v>
      </c>
      <c r="AQ192" s="2">
        <v>0</v>
      </c>
      <c r="AR192" s="2">
        <v>0</v>
      </c>
      <c r="AS192" s="2">
        <v>0</v>
      </c>
      <c r="AT192" s="2">
        <v>0</v>
      </c>
      <c r="AU192" s="2">
        <v>0</v>
      </c>
      <c r="AV192" s="2">
        <v>0</v>
      </c>
      <c r="AW192" s="2">
        <v>0</v>
      </c>
      <c r="AX192" s="2">
        <v>0</v>
      </c>
      <c r="AY192" s="2">
        <v>0</v>
      </c>
      <c r="AZ192" s="2">
        <v>0</v>
      </c>
      <c r="BA192" s="2">
        <f t="shared" si="28"/>
        <v>8180</v>
      </c>
      <c r="BB192" s="2">
        <f t="shared" si="29"/>
        <v>8180</v>
      </c>
      <c r="BC192" s="2">
        <v>35565</v>
      </c>
      <c r="BD192" s="2">
        <v>35565</v>
      </c>
      <c r="BE192" s="2">
        <v>0</v>
      </c>
      <c r="BF192" s="2">
        <v>0</v>
      </c>
      <c r="BG192" s="2">
        <v>0</v>
      </c>
      <c r="BH192" s="2">
        <v>0</v>
      </c>
      <c r="BI192" s="2">
        <v>25</v>
      </c>
      <c r="BJ192" s="2">
        <v>37</v>
      </c>
      <c r="BK192" s="2">
        <v>-10</v>
      </c>
      <c r="BL192" s="2">
        <v>-211</v>
      </c>
    </row>
    <row r="193" spans="1:64" x14ac:dyDescent="0.25">
      <c r="A193" s="1" t="s">
        <v>188</v>
      </c>
      <c r="B193" t="s">
        <v>634</v>
      </c>
      <c r="C193" t="s">
        <v>971</v>
      </c>
      <c r="D193" s="2">
        <v>330</v>
      </c>
      <c r="E193" s="2">
        <v>3081</v>
      </c>
      <c r="F193" s="2">
        <f t="shared" si="20"/>
        <v>3411</v>
      </c>
      <c r="G193" s="2">
        <v>99</v>
      </c>
      <c r="H193" s="2">
        <v>436</v>
      </c>
      <c r="I193" s="2">
        <v>8254</v>
      </c>
      <c r="J193" s="2">
        <f t="shared" si="21"/>
        <v>8690</v>
      </c>
      <c r="K193" s="2">
        <v>18047</v>
      </c>
      <c r="L193" s="2">
        <v>0</v>
      </c>
      <c r="M193" s="2">
        <v>1859</v>
      </c>
      <c r="N193" s="2">
        <f t="shared" si="22"/>
        <v>19906</v>
      </c>
      <c r="O193" s="2">
        <v>8207</v>
      </c>
      <c r="P193" s="2">
        <v>2141</v>
      </c>
      <c r="Q193" s="2">
        <v>-26</v>
      </c>
      <c r="R193" s="2">
        <v>196</v>
      </c>
      <c r="S193" s="2">
        <f t="shared" si="23"/>
        <v>2311</v>
      </c>
      <c r="T193" s="2">
        <v>1749</v>
      </c>
      <c r="U193" s="2">
        <v>3979</v>
      </c>
      <c r="V193" s="2">
        <f t="shared" si="24"/>
        <v>5728</v>
      </c>
      <c r="W193" s="2">
        <v>3417</v>
      </c>
      <c r="X193" s="2">
        <v>105861</v>
      </c>
      <c r="Y193">
        <v>30188.039498369584</v>
      </c>
      <c r="Z193" s="2">
        <v>130071</v>
      </c>
      <c r="AA193" s="2">
        <v>0</v>
      </c>
      <c r="AB193" s="2">
        <f t="shared" si="25"/>
        <v>130071</v>
      </c>
      <c r="AC193" s="2">
        <v>1395</v>
      </c>
      <c r="AD193" s="2">
        <v>0</v>
      </c>
      <c r="AE193" s="2">
        <v>0</v>
      </c>
      <c r="AF193" s="2">
        <v>2140</v>
      </c>
      <c r="AG193" s="2">
        <f t="shared" si="26"/>
        <v>291236</v>
      </c>
      <c r="AH193" s="2">
        <f t="shared" si="27"/>
        <v>321424.03949836956</v>
      </c>
      <c r="AI193" s="2">
        <v>1015272</v>
      </c>
      <c r="AJ193" s="2">
        <v>1139943</v>
      </c>
      <c r="AK193" s="2">
        <v>0</v>
      </c>
      <c r="AL193" s="2">
        <v>0</v>
      </c>
      <c r="AM193" s="2">
        <v>0</v>
      </c>
      <c r="AN193" s="2">
        <v>0</v>
      </c>
      <c r="AO193" s="2">
        <v>0</v>
      </c>
      <c r="AP193" s="2">
        <v>0</v>
      </c>
      <c r="AQ193" s="2">
        <v>0</v>
      </c>
      <c r="AR193" s="2">
        <v>0</v>
      </c>
      <c r="AS193" s="2">
        <v>0</v>
      </c>
      <c r="AT193" s="2">
        <v>0</v>
      </c>
      <c r="AU193" s="2">
        <v>338</v>
      </c>
      <c r="AV193" s="2">
        <v>0</v>
      </c>
      <c r="AW193" s="2">
        <v>14</v>
      </c>
      <c r="AX193" s="2">
        <v>0</v>
      </c>
      <c r="AY193" s="2">
        <v>0</v>
      </c>
      <c r="AZ193" s="2">
        <v>0</v>
      </c>
      <c r="BA193" s="2">
        <f t="shared" si="28"/>
        <v>291588</v>
      </c>
      <c r="BB193" s="2">
        <f t="shared" si="29"/>
        <v>321776.03949836956</v>
      </c>
      <c r="BC193" s="2">
        <v>1015818</v>
      </c>
      <c r="BD193" s="2">
        <v>1140489</v>
      </c>
      <c r="BE193" s="2">
        <v>0</v>
      </c>
      <c r="BF193" s="2">
        <v>0</v>
      </c>
      <c r="BG193" s="2">
        <v>0</v>
      </c>
      <c r="BH193" s="2">
        <v>0</v>
      </c>
      <c r="BI193" s="2">
        <v>7735</v>
      </c>
      <c r="BJ193" s="2">
        <v>30940</v>
      </c>
      <c r="BK193" s="2">
        <v>0</v>
      </c>
      <c r="BL193" s="2">
        <v>-1877</v>
      </c>
    </row>
    <row r="194" spans="1:64" x14ac:dyDescent="0.25">
      <c r="A194" s="1" t="s">
        <v>189</v>
      </c>
      <c r="B194" t="s">
        <v>635</v>
      </c>
      <c r="C194" t="s">
        <v>972</v>
      </c>
      <c r="D194" s="2">
        <v>0</v>
      </c>
      <c r="E194" s="2">
        <v>1406</v>
      </c>
      <c r="F194" s="2">
        <f t="shared" si="20"/>
        <v>1406</v>
      </c>
      <c r="G194" s="2">
        <v>1</v>
      </c>
      <c r="H194" s="2">
        <v>85</v>
      </c>
      <c r="I194" s="2">
        <v>0</v>
      </c>
      <c r="J194" s="2">
        <f t="shared" si="21"/>
        <v>85</v>
      </c>
      <c r="K194" s="2">
        <v>164</v>
      </c>
      <c r="L194" s="2">
        <v>0</v>
      </c>
      <c r="M194" s="2">
        <v>1943</v>
      </c>
      <c r="N194" s="2">
        <f t="shared" si="22"/>
        <v>2107</v>
      </c>
      <c r="O194" s="2">
        <v>243</v>
      </c>
      <c r="P194" s="2">
        <v>9</v>
      </c>
      <c r="Q194" s="2">
        <v>140</v>
      </c>
      <c r="R194" s="2">
        <v>423</v>
      </c>
      <c r="S194" s="2">
        <f t="shared" si="23"/>
        <v>572</v>
      </c>
      <c r="T194" s="2">
        <v>0</v>
      </c>
      <c r="U194" s="2">
        <v>0</v>
      </c>
      <c r="V194" s="2">
        <f t="shared" si="24"/>
        <v>0</v>
      </c>
      <c r="W194" s="2">
        <v>793</v>
      </c>
      <c r="X194" s="2">
        <v>0</v>
      </c>
      <c r="Y194">
        <v>0</v>
      </c>
      <c r="Z194" s="2">
        <v>0</v>
      </c>
      <c r="AA194" s="2">
        <v>477</v>
      </c>
      <c r="AB194" s="2">
        <f t="shared" si="25"/>
        <v>477</v>
      </c>
      <c r="AC194" s="2">
        <v>172</v>
      </c>
      <c r="AD194" s="2">
        <v>0</v>
      </c>
      <c r="AE194" s="2">
        <v>0</v>
      </c>
      <c r="AF194" s="2">
        <v>66</v>
      </c>
      <c r="AG194" s="2">
        <f t="shared" si="26"/>
        <v>5922</v>
      </c>
      <c r="AH194" s="2">
        <f t="shared" si="27"/>
        <v>5922</v>
      </c>
      <c r="AI194" s="2">
        <v>18303</v>
      </c>
      <c r="AJ194" s="2">
        <v>18303</v>
      </c>
      <c r="AK194" s="2">
        <v>9210</v>
      </c>
      <c r="AL194" s="2">
        <v>0</v>
      </c>
      <c r="AM194" s="2">
        <v>0</v>
      </c>
      <c r="AN194" s="2">
        <v>0</v>
      </c>
      <c r="AO194" s="2">
        <v>0</v>
      </c>
      <c r="AP194" s="2">
        <v>749</v>
      </c>
      <c r="AQ194" s="2">
        <v>0</v>
      </c>
      <c r="AR194" s="2">
        <v>0</v>
      </c>
      <c r="AS194" s="2">
        <v>0</v>
      </c>
      <c r="AT194" s="2">
        <v>0</v>
      </c>
      <c r="AU194" s="2">
        <v>-574</v>
      </c>
      <c r="AV194" s="2">
        <v>0</v>
      </c>
      <c r="AW194" s="2">
        <v>0</v>
      </c>
      <c r="AX194" s="2">
        <v>0</v>
      </c>
      <c r="AY194" s="2">
        <v>0</v>
      </c>
      <c r="AZ194" s="2">
        <v>0</v>
      </c>
      <c r="BA194" s="2">
        <f t="shared" si="28"/>
        <v>15307</v>
      </c>
      <c r="BB194" s="2">
        <f t="shared" si="29"/>
        <v>15307</v>
      </c>
      <c r="BC194" s="2">
        <v>56332</v>
      </c>
      <c r="BD194" s="2">
        <v>56332</v>
      </c>
      <c r="BE194" s="2">
        <v>0</v>
      </c>
      <c r="BF194" s="2">
        <v>0</v>
      </c>
      <c r="BG194" s="2">
        <v>0</v>
      </c>
      <c r="BH194" s="2">
        <v>0</v>
      </c>
      <c r="BI194" s="2">
        <v>0</v>
      </c>
      <c r="BJ194" s="2">
        <v>0</v>
      </c>
      <c r="BK194" s="2">
        <v>6</v>
      </c>
      <c r="BL194" s="2">
        <v>-654</v>
      </c>
    </row>
    <row r="195" spans="1:64" x14ac:dyDescent="0.25">
      <c r="A195" s="1" t="s">
        <v>190</v>
      </c>
      <c r="B195" t="s">
        <v>636</v>
      </c>
      <c r="C195" t="s">
        <v>972</v>
      </c>
      <c r="D195" s="2">
        <v>11</v>
      </c>
      <c r="E195" s="2">
        <v>742</v>
      </c>
      <c r="F195" s="2">
        <f t="shared" si="20"/>
        <v>753</v>
      </c>
      <c r="G195" s="2">
        <v>13</v>
      </c>
      <c r="H195" s="2">
        <v>26</v>
      </c>
      <c r="I195" s="2">
        <v>0</v>
      </c>
      <c r="J195" s="2">
        <f t="shared" si="21"/>
        <v>26</v>
      </c>
      <c r="K195" s="2">
        <v>12</v>
      </c>
      <c r="L195" s="2">
        <v>0</v>
      </c>
      <c r="M195" s="2">
        <v>278</v>
      </c>
      <c r="N195" s="2">
        <f t="shared" si="22"/>
        <v>290</v>
      </c>
      <c r="O195" s="2">
        <v>-137</v>
      </c>
      <c r="P195" s="2">
        <v>22</v>
      </c>
      <c r="Q195" s="2">
        <v>264</v>
      </c>
      <c r="R195" s="2">
        <v>375</v>
      </c>
      <c r="S195" s="2">
        <f t="shared" si="23"/>
        <v>661</v>
      </c>
      <c r="T195" s="2">
        <v>0</v>
      </c>
      <c r="U195" s="2">
        <v>0</v>
      </c>
      <c r="V195" s="2">
        <f t="shared" si="24"/>
        <v>0</v>
      </c>
      <c r="W195" s="2">
        <v>146</v>
      </c>
      <c r="X195" s="2">
        <v>0</v>
      </c>
      <c r="Y195">
        <v>0</v>
      </c>
      <c r="Z195" s="2">
        <v>0</v>
      </c>
      <c r="AA195" s="2">
        <v>158</v>
      </c>
      <c r="AB195" s="2">
        <f t="shared" si="25"/>
        <v>158</v>
      </c>
      <c r="AC195" s="2">
        <v>114</v>
      </c>
      <c r="AD195" s="2">
        <v>-2</v>
      </c>
      <c r="AE195" s="2">
        <v>0</v>
      </c>
      <c r="AF195" s="2">
        <v>0</v>
      </c>
      <c r="AG195" s="2">
        <f t="shared" si="26"/>
        <v>2022</v>
      </c>
      <c r="AH195" s="2">
        <f t="shared" si="27"/>
        <v>2022</v>
      </c>
      <c r="AI195" s="2">
        <v>11964</v>
      </c>
      <c r="AJ195" s="2">
        <v>11964</v>
      </c>
      <c r="AK195" s="2">
        <v>4991</v>
      </c>
      <c r="AL195" s="2">
        <v>0</v>
      </c>
      <c r="AM195" s="2">
        <v>0</v>
      </c>
      <c r="AN195" s="2">
        <v>0</v>
      </c>
      <c r="AO195" s="2">
        <v>0</v>
      </c>
      <c r="AP195" s="2">
        <v>735</v>
      </c>
      <c r="AQ195" s="2">
        <v>0</v>
      </c>
      <c r="AR195" s="2">
        <v>0</v>
      </c>
      <c r="AS195" s="2">
        <v>0</v>
      </c>
      <c r="AT195" s="2">
        <v>0</v>
      </c>
      <c r="AU195" s="2">
        <v>-6</v>
      </c>
      <c r="AV195" s="2">
        <v>0</v>
      </c>
      <c r="AW195" s="2">
        <v>0</v>
      </c>
      <c r="AX195" s="2">
        <v>0</v>
      </c>
      <c r="AY195" s="2">
        <v>0</v>
      </c>
      <c r="AZ195" s="2">
        <v>0</v>
      </c>
      <c r="BA195" s="2">
        <f t="shared" si="28"/>
        <v>7742</v>
      </c>
      <c r="BB195" s="2">
        <f t="shared" si="29"/>
        <v>7742</v>
      </c>
      <c r="BC195" s="2">
        <v>35685</v>
      </c>
      <c r="BD195" s="2">
        <v>35685</v>
      </c>
      <c r="BE195" s="2">
        <v>0</v>
      </c>
      <c r="BF195" s="2">
        <v>0</v>
      </c>
      <c r="BG195" s="2">
        <v>0</v>
      </c>
      <c r="BH195" s="2">
        <v>0</v>
      </c>
      <c r="BI195" s="2">
        <v>0</v>
      </c>
      <c r="BJ195" s="2">
        <v>0</v>
      </c>
      <c r="BK195" s="2">
        <v>-7</v>
      </c>
      <c r="BL195" s="2">
        <v>-28</v>
      </c>
    </row>
    <row r="196" spans="1:64" x14ac:dyDescent="0.25">
      <c r="A196" s="1" t="s">
        <v>191</v>
      </c>
      <c r="B196" t="s">
        <v>637</v>
      </c>
      <c r="C196" t="s">
        <v>972</v>
      </c>
      <c r="D196" s="2">
        <v>-182</v>
      </c>
      <c r="E196" s="2">
        <v>-167</v>
      </c>
      <c r="F196" s="2">
        <f t="shared" si="20"/>
        <v>-349</v>
      </c>
      <c r="G196" s="2">
        <v>-5</v>
      </c>
      <c r="H196" s="2">
        <v>140</v>
      </c>
      <c r="I196" s="2">
        <v>0</v>
      </c>
      <c r="J196" s="2">
        <f t="shared" si="21"/>
        <v>140</v>
      </c>
      <c r="K196" s="2">
        <v>-180</v>
      </c>
      <c r="L196" s="2">
        <v>0</v>
      </c>
      <c r="M196" s="2">
        <v>212</v>
      </c>
      <c r="N196" s="2">
        <f t="shared" si="22"/>
        <v>32</v>
      </c>
      <c r="O196" s="2">
        <v>716</v>
      </c>
      <c r="P196" s="2">
        <v>30</v>
      </c>
      <c r="Q196" s="2">
        <v>127</v>
      </c>
      <c r="R196" s="2">
        <v>205</v>
      </c>
      <c r="S196" s="2">
        <f t="shared" si="23"/>
        <v>362</v>
      </c>
      <c r="T196" s="2">
        <v>0</v>
      </c>
      <c r="U196" s="2">
        <v>0</v>
      </c>
      <c r="V196" s="2">
        <f t="shared" si="24"/>
        <v>0</v>
      </c>
      <c r="W196" s="2">
        <v>418</v>
      </c>
      <c r="X196" s="2">
        <v>0</v>
      </c>
      <c r="Y196">
        <v>0</v>
      </c>
      <c r="Z196" s="2">
        <v>0</v>
      </c>
      <c r="AA196" s="2">
        <v>404</v>
      </c>
      <c r="AB196" s="2">
        <f t="shared" si="25"/>
        <v>404</v>
      </c>
      <c r="AC196" s="2">
        <v>257</v>
      </c>
      <c r="AD196" s="2">
        <v>0</v>
      </c>
      <c r="AE196" s="2">
        <v>0</v>
      </c>
      <c r="AF196" s="2">
        <v>0</v>
      </c>
      <c r="AG196" s="2">
        <f t="shared" si="26"/>
        <v>1975</v>
      </c>
      <c r="AH196" s="2">
        <f t="shared" si="27"/>
        <v>1975</v>
      </c>
      <c r="AI196" s="2">
        <v>14830</v>
      </c>
      <c r="AJ196" s="2">
        <v>14830</v>
      </c>
      <c r="AK196" s="2">
        <v>6004</v>
      </c>
      <c r="AL196" s="2">
        <v>97</v>
      </c>
      <c r="AM196" s="2">
        <v>3388</v>
      </c>
      <c r="AN196" s="2">
        <v>0</v>
      </c>
      <c r="AO196" s="2">
        <v>0</v>
      </c>
      <c r="AP196" s="2">
        <v>335</v>
      </c>
      <c r="AQ196" s="2">
        <v>0</v>
      </c>
      <c r="AR196" s="2">
        <v>0</v>
      </c>
      <c r="AS196" s="2">
        <v>0</v>
      </c>
      <c r="AT196" s="2">
        <v>0</v>
      </c>
      <c r="AU196" s="2">
        <v>-710</v>
      </c>
      <c r="AV196" s="2">
        <v>0</v>
      </c>
      <c r="AW196" s="2">
        <v>0</v>
      </c>
      <c r="AX196" s="2">
        <v>0</v>
      </c>
      <c r="AY196" s="2">
        <v>0</v>
      </c>
      <c r="AZ196" s="2">
        <v>0</v>
      </c>
      <c r="BA196" s="2">
        <f t="shared" si="28"/>
        <v>11089</v>
      </c>
      <c r="BB196" s="2">
        <f t="shared" si="29"/>
        <v>11089</v>
      </c>
      <c r="BC196" s="2">
        <v>44026</v>
      </c>
      <c r="BD196" s="2">
        <v>44026</v>
      </c>
      <c r="BE196" s="2">
        <v>0</v>
      </c>
      <c r="BF196" s="2">
        <v>0</v>
      </c>
      <c r="BG196" s="2">
        <v>0</v>
      </c>
      <c r="BH196" s="2">
        <v>0</v>
      </c>
      <c r="BI196" s="2">
        <v>73</v>
      </c>
      <c r="BJ196" s="2">
        <v>694</v>
      </c>
      <c r="BK196" s="2">
        <v>-26</v>
      </c>
      <c r="BL196" s="2">
        <v>-36</v>
      </c>
    </row>
    <row r="197" spans="1:64" x14ac:dyDescent="0.25">
      <c r="A197" s="1" t="s">
        <v>192</v>
      </c>
      <c r="B197" t="s">
        <v>638</v>
      </c>
      <c r="C197" t="s">
        <v>972</v>
      </c>
      <c r="D197" s="2">
        <v>-193</v>
      </c>
      <c r="E197" s="2">
        <v>2290</v>
      </c>
      <c r="F197" s="2">
        <f t="shared" si="20"/>
        <v>2097</v>
      </c>
      <c r="G197" s="2">
        <v>25</v>
      </c>
      <c r="H197" s="2">
        <v>106</v>
      </c>
      <c r="I197" s="2">
        <v>0</v>
      </c>
      <c r="J197" s="2">
        <f t="shared" si="21"/>
        <v>106</v>
      </c>
      <c r="K197" s="2">
        <v>-639</v>
      </c>
      <c r="L197" s="2">
        <v>0</v>
      </c>
      <c r="M197" s="2">
        <v>979</v>
      </c>
      <c r="N197" s="2">
        <f t="shared" si="22"/>
        <v>340</v>
      </c>
      <c r="O197" s="2">
        <v>579</v>
      </c>
      <c r="P197" s="2">
        <v>7</v>
      </c>
      <c r="Q197" s="2">
        <v>258</v>
      </c>
      <c r="R197" s="2">
        <v>479</v>
      </c>
      <c r="S197" s="2">
        <f t="shared" si="23"/>
        <v>744</v>
      </c>
      <c r="T197" s="2">
        <v>0</v>
      </c>
      <c r="U197" s="2">
        <v>0</v>
      </c>
      <c r="V197" s="2">
        <f t="shared" si="24"/>
        <v>0</v>
      </c>
      <c r="W197" s="2">
        <v>677</v>
      </c>
      <c r="X197" s="2">
        <v>0</v>
      </c>
      <c r="Y197">
        <v>0</v>
      </c>
      <c r="Z197" s="2">
        <v>0</v>
      </c>
      <c r="AA197" s="2">
        <v>330</v>
      </c>
      <c r="AB197" s="2">
        <f t="shared" si="25"/>
        <v>330</v>
      </c>
      <c r="AC197" s="2">
        <v>0</v>
      </c>
      <c r="AD197" s="2">
        <v>0</v>
      </c>
      <c r="AE197" s="2">
        <v>0</v>
      </c>
      <c r="AF197" s="2">
        <v>41</v>
      </c>
      <c r="AG197" s="2">
        <f t="shared" si="26"/>
        <v>4939</v>
      </c>
      <c r="AH197" s="2">
        <f t="shared" si="27"/>
        <v>4939</v>
      </c>
      <c r="AI197" s="2">
        <v>20404</v>
      </c>
      <c r="AJ197" s="2">
        <v>20404</v>
      </c>
      <c r="AK197" s="2">
        <v>10143</v>
      </c>
      <c r="AL197" s="2">
        <v>0</v>
      </c>
      <c r="AM197" s="2">
        <v>0</v>
      </c>
      <c r="AN197" s="2">
        <v>0</v>
      </c>
      <c r="AO197" s="2">
        <v>0</v>
      </c>
      <c r="AP197" s="2">
        <v>470</v>
      </c>
      <c r="AQ197" s="2">
        <v>0</v>
      </c>
      <c r="AR197" s="2">
        <v>0</v>
      </c>
      <c r="AS197" s="2">
        <v>0</v>
      </c>
      <c r="AT197" s="2">
        <v>0</v>
      </c>
      <c r="AU197" s="2">
        <v>-713</v>
      </c>
      <c r="AV197" s="2">
        <v>0</v>
      </c>
      <c r="AW197" s="2">
        <v>0</v>
      </c>
      <c r="AX197" s="2">
        <v>0</v>
      </c>
      <c r="AY197" s="2">
        <v>0</v>
      </c>
      <c r="AZ197" s="2">
        <v>0</v>
      </c>
      <c r="BA197" s="2">
        <f t="shared" si="28"/>
        <v>14839</v>
      </c>
      <c r="BB197" s="2">
        <f t="shared" si="29"/>
        <v>14839</v>
      </c>
      <c r="BC197" s="2">
        <v>59634</v>
      </c>
      <c r="BD197" s="2">
        <v>59634</v>
      </c>
      <c r="BE197" s="2">
        <v>21</v>
      </c>
      <c r="BF197" s="2">
        <v>0</v>
      </c>
      <c r="BG197" s="2">
        <v>0</v>
      </c>
      <c r="BH197" s="2">
        <v>0</v>
      </c>
      <c r="BI197" s="2">
        <v>116</v>
      </c>
      <c r="BJ197" s="2">
        <v>465</v>
      </c>
      <c r="BK197" s="2">
        <v>-56</v>
      </c>
      <c r="BL197" s="2">
        <v>-224</v>
      </c>
    </row>
    <row r="198" spans="1:64" x14ac:dyDescent="0.25">
      <c r="A198" s="1" t="s">
        <v>193</v>
      </c>
      <c r="B198" t="s">
        <v>639</v>
      </c>
      <c r="C198" t="s">
        <v>972</v>
      </c>
      <c r="D198" s="2">
        <v>10</v>
      </c>
      <c r="E198" s="2">
        <v>915</v>
      </c>
      <c r="F198" s="2">
        <f t="shared" ref="F198:F261" si="30">SUM(D198:E198)</f>
        <v>925</v>
      </c>
      <c r="G198" s="2">
        <v>27</v>
      </c>
      <c r="H198" s="2">
        <v>5</v>
      </c>
      <c r="I198" s="2">
        <v>0</v>
      </c>
      <c r="J198" s="2">
        <f t="shared" ref="J198:J261" si="31">SUM(H198:I198)</f>
        <v>5</v>
      </c>
      <c r="K198" s="2">
        <v>-246</v>
      </c>
      <c r="L198" s="2">
        <v>0</v>
      </c>
      <c r="M198" s="2">
        <v>687</v>
      </c>
      <c r="N198" s="2">
        <f t="shared" ref="N198:N261" si="32">SUM(K198:M198)</f>
        <v>441</v>
      </c>
      <c r="O198" s="2">
        <v>-210</v>
      </c>
      <c r="P198" s="2">
        <v>0</v>
      </c>
      <c r="Q198" s="2">
        <v>30</v>
      </c>
      <c r="R198" s="2">
        <v>306</v>
      </c>
      <c r="S198" s="2">
        <f t="shared" ref="S198:S261" si="33">SUM(P198:R198)</f>
        <v>336</v>
      </c>
      <c r="T198" s="2">
        <v>0</v>
      </c>
      <c r="U198" s="2">
        <v>0</v>
      </c>
      <c r="V198" s="2">
        <f t="shared" ref="V198:V261" si="34">SUM(T198:U198)</f>
        <v>0</v>
      </c>
      <c r="W198" s="2">
        <v>540</v>
      </c>
      <c r="X198" s="2">
        <v>0</v>
      </c>
      <c r="Y198">
        <v>0</v>
      </c>
      <c r="Z198" s="2">
        <v>0</v>
      </c>
      <c r="AA198" s="2">
        <v>432</v>
      </c>
      <c r="AB198" s="2">
        <f t="shared" ref="AB198:AB261" si="35">SUM(Z198:AA198)</f>
        <v>432</v>
      </c>
      <c r="AC198" s="2">
        <v>45</v>
      </c>
      <c r="AD198" s="2">
        <v>0</v>
      </c>
      <c r="AE198" s="2">
        <v>0</v>
      </c>
      <c r="AF198" s="2">
        <v>0</v>
      </c>
      <c r="AG198" s="2">
        <f t="shared" ref="AG198:AG261" si="36">AF198+AE198+AD198+AC198+AB198+X198+W198+V198+S198+O198+N198+J198+G198+F198</f>
        <v>2541</v>
      </c>
      <c r="AH198" s="2">
        <f t="shared" ref="AH198:AH261" si="37">AF198+AE198+AD198+AC198+AB198+X198+W198+V198+S198+O198+N198+J198+G198+F198+Y198</f>
        <v>2541</v>
      </c>
      <c r="AI198" s="2">
        <v>13153</v>
      </c>
      <c r="AJ198" s="2">
        <v>13153</v>
      </c>
      <c r="AK198" s="2">
        <v>6549</v>
      </c>
      <c r="AL198" s="2">
        <v>0</v>
      </c>
      <c r="AM198" s="2">
        <v>0</v>
      </c>
      <c r="AN198" s="2">
        <v>0</v>
      </c>
      <c r="AO198" s="2">
        <v>0</v>
      </c>
      <c r="AP198" s="2">
        <v>880</v>
      </c>
      <c r="AQ198" s="2">
        <v>0</v>
      </c>
      <c r="AR198" s="2">
        <v>0</v>
      </c>
      <c r="AS198" s="2">
        <v>0</v>
      </c>
      <c r="AT198" s="2">
        <v>0</v>
      </c>
      <c r="AU198" s="2">
        <v>-37</v>
      </c>
      <c r="AV198" s="2">
        <v>0</v>
      </c>
      <c r="AW198" s="2">
        <v>0</v>
      </c>
      <c r="AX198" s="2">
        <v>0</v>
      </c>
      <c r="AY198" s="2">
        <v>0</v>
      </c>
      <c r="AZ198" s="2">
        <v>0</v>
      </c>
      <c r="BA198" s="2">
        <f t="shared" ref="BA198:BA261" si="38">AG198+AK198+AL198+AM198+AW198+AU198+AN198+AO198+AP198+AQ198+AR198+AS198+AT198+AY198+AZ198</f>
        <v>9933</v>
      </c>
      <c r="BB198" s="2">
        <f t="shared" ref="BB198:BB261" si="39">AH198+AK198+AL198+AM198+AN198+AO198+AP198+AQ198+AR198+AS198+AT198+AY198+AZ198+AU198+AW198</f>
        <v>9933</v>
      </c>
      <c r="BC198" s="2">
        <v>35889</v>
      </c>
      <c r="BD198" s="2">
        <v>35889</v>
      </c>
      <c r="BE198" s="2">
        <v>9</v>
      </c>
      <c r="BF198" s="2">
        <v>0</v>
      </c>
      <c r="BG198" s="2">
        <v>0</v>
      </c>
      <c r="BH198" s="2">
        <v>0</v>
      </c>
      <c r="BI198" s="2">
        <v>4</v>
      </c>
      <c r="BJ198" s="2">
        <v>15</v>
      </c>
      <c r="BK198" s="2">
        <v>-112</v>
      </c>
      <c r="BL198" s="2">
        <v>-456</v>
      </c>
    </row>
    <row r="199" spans="1:64" x14ac:dyDescent="0.25">
      <c r="A199" s="1" t="s">
        <v>194</v>
      </c>
      <c r="B199" t="s">
        <v>640</v>
      </c>
      <c r="C199" t="s">
        <v>972</v>
      </c>
      <c r="D199" s="2">
        <v>62</v>
      </c>
      <c r="E199" s="2">
        <v>12</v>
      </c>
      <c r="F199" s="2">
        <f t="shared" si="30"/>
        <v>74</v>
      </c>
      <c r="G199" s="2">
        <v>12</v>
      </c>
      <c r="H199" s="2">
        <v>275</v>
      </c>
      <c r="I199" s="2">
        <v>0</v>
      </c>
      <c r="J199" s="2">
        <f t="shared" si="31"/>
        <v>275</v>
      </c>
      <c r="K199" s="2">
        <v>930</v>
      </c>
      <c r="L199" s="2">
        <v>0</v>
      </c>
      <c r="M199" s="2">
        <v>54</v>
      </c>
      <c r="N199" s="2">
        <f t="shared" si="32"/>
        <v>984</v>
      </c>
      <c r="O199" s="2">
        <v>1148</v>
      </c>
      <c r="P199" s="2">
        <v>22</v>
      </c>
      <c r="Q199" s="2">
        <v>279</v>
      </c>
      <c r="R199" s="2">
        <v>150</v>
      </c>
      <c r="S199" s="2">
        <f t="shared" si="33"/>
        <v>451</v>
      </c>
      <c r="T199" s="2">
        <v>0</v>
      </c>
      <c r="U199" s="2">
        <v>0</v>
      </c>
      <c r="V199" s="2">
        <f t="shared" si="34"/>
        <v>0</v>
      </c>
      <c r="W199" s="2">
        <v>987</v>
      </c>
      <c r="X199" s="2">
        <v>0</v>
      </c>
      <c r="Y199">
        <v>0</v>
      </c>
      <c r="Z199" s="2">
        <v>0</v>
      </c>
      <c r="AA199" s="2">
        <v>24</v>
      </c>
      <c r="AB199" s="2">
        <f t="shared" si="35"/>
        <v>24</v>
      </c>
      <c r="AC199" s="2">
        <v>0</v>
      </c>
      <c r="AD199" s="2">
        <v>0</v>
      </c>
      <c r="AE199" s="2">
        <v>0</v>
      </c>
      <c r="AF199" s="2">
        <v>0</v>
      </c>
      <c r="AG199" s="2">
        <f t="shared" si="36"/>
        <v>3955</v>
      </c>
      <c r="AH199" s="2">
        <f t="shared" si="37"/>
        <v>3955</v>
      </c>
      <c r="AI199" s="2">
        <v>17722</v>
      </c>
      <c r="AJ199" s="2">
        <v>17722</v>
      </c>
      <c r="AK199" s="2">
        <v>9046</v>
      </c>
      <c r="AL199" s="2">
        <v>0</v>
      </c>
      <c r="AM199" s="2">
        <v>8569</v>
      </c>
      <c r="AN199" s="2">
        <v>0</v>
      </c>
      <c r="AO199" s="2">
        <v>0</v>
      </c>
      <c r="AP199" s="2">
        <v>0</v>
      </c>
      <c r="AQ199" s="2">
        <v>0</v>
      </c>
      <c r="AR199" s="2">
        <v>0</v>
      </c>
      <c r="AS199" s="2">
        <v>0</v>
      </c>
      <c r="AT199" s="2">
        <v>0</v>
      </c>
      <c r="AU199" s="2">
        <v>-2586</v>
      </c>
      <c r="AV199" s="2">
        <v>0</v>
      </c>
      <c r="AW199" s="2">
        <v>0</v>
      </c>
      <c r="AX199" s="2">
        <v>0</v>
      </c>
      <c r="AY199" s="2">
        <v>0</v>
      </c>
      <c r="AZ199" s="2">
        <v>0</v>
      </c>
      <c r="BA199" s="2">
        <f t="shared" si="38"/>
        <v>18984</v>
      </c>
      <c r="BB199" s="2">
        <f t="shared" si="39"/>
        <v>18984</v>
      </c>
      <c r="BC199" s="2">
        <v>83892</v>
      </c>
      <c r="BD199" s="2">
        <v>83892</v>
      </c>
      <c r="BE199" s="2">
        <v>0</v>
      </c>
      <c r="BF199" s="2">
        <v>0</v>
      </c>
      <c r="BG199" s="2">
        <v>0</v>
      </c>
      <c r="BH199" s="2">
        <v>0</v>
      </c>
      <c r="BI199" s="2">
        <v>412</v>
      </c>
      <c r="BJ199" s="2">
        <v>10066</v>
      </c>
      <c r="BK199" s="2">
        <v>-165</v>
      </c>
      <c r="BL199" s="2">
        <v>-738</v>
      </c>
    </row>
    <row r="200" spans="1:64" x14ac:dyDescent="0.25">
      <c r="A200" s="1" t="s">
        <v>195</v>
      </c>
      <c r="B200" t="s">
        <v>641</v>
      </c>
      <c r="C200" t="s">
        <v>972</v>
      </c>
      <c r="D200" s="2">
        <v>26</v>
      </c>
      <c r="E200" s="2">
        <v>659</v>
      </c>
      <c r="F200" s="2">
        <f t="shared" si="30"/>
        <v>685</v>
      </c>
      <c r="G200" s="2">
        <v>9</v>
      </c>
      <c r="H200" s="2">
        <v>31</v>
      </c>
      <c r="I200" s="2">
        <v>0</v>
      </c>
      <c r="J200" s="2">
        <f t="shared" si="31"/>
        <v>31</v>
      </c>
      <c r="K200" s="2">
        <v>43</v>
      </c>
      <c r="L200" s="2">
        <v>0</v>
      </c>
      <c r="M200" s="2">
        <v>269</v>
      </c>
      <c r="N200" s="2">
        <f t="shared" si="32"/>
        <v>312</v>
      </c>
      <c r="O200" s="2">
        <v>838</v>
      </c>
      <c r="P200" s="2">
        <v>5</v>
      </c>
      <c r="Q200" s="2">
        <v>310</v>
      </c>
      <c r="R200" s="2">
        <v>577</v>
      </c>
      <c r="S200" s="2">
        <f t="shared" si="33"/>
        <v>892</v>
      </c>
      <c r="T200" s="2">
        <v>0</v>
      </c>
      <c r="U200" s="2">
        <v>0</v>
      </c>
      <c r="V200" s="2">
        <f t="shared" si="34"/>
        <v>0</v>
      </c>
      <c r="W200" s="2">
        <v>502</v>
      </c>
      <c r="X200" s="2">
        <v>0</v>
      </c>
      <c r="Y200">
        <v>0</v>
      </c>
      <c r="Z200" s="2">
        <v>0</v>
      </c>
      <c r="AA200" s="2">
        <v>33</v>
      </c>
      <c r="AB200" s="2">
        <f t="shared" si="35"/>
        <v>33</v>
      </c>
      <c r="AC200" s="2">
        <v>115</v>
      </c>
      <c r="AD200" s="2">
        <v>108</v>
      </c>
      <c r="AE200" s="2">
        <v>0</v>
      </c>
      <c r="AF200" s="2">
        <v>35</v>
      </c>
      <c r="AG200" s="2">
        <f t="shared" si="36"/>
        <v>3560</v>
      </c>
      <c r="AH200" s="2">
        <f t="shared" si="37"/>
        <v>3560</v>
      </c>
      <c r="AI200" s="2">
        <v>12259</v>
      </c>
      <c r="AJ200" s="2">
        <v>12259</v>
      </c>
      <c r="AK200" s="2">
        <v>6175</v>
      </c>
      <c r="AL200" s="2">
        <v>0</v>
      </c>
      <c r="AM200" s="2">
        <v>0</v>
      </c>
      <c r="AN200" s="2">
        <v>0</v>
      </c>
      <c r="AO200" s="2">
        <v>0</v>
      </c>
      <c r="AP200" s="2">
        <v>726</v>
      </c>
      <c r="AQ200" s="2">
        <v>0</v>
      </c>
      <c r="AR200" s="2">
        <v>0</v>
      </c>
      <c r="AS200" s="2">
        <v>0</v>
      </c>
      <c r="AT200" s="2">
        <v>0</v>
      </c>
      <c r="AU200" s="2">
        <v>-35</v>
      </c>
      <c r="AV200" s="2">
        <v>0</v>
      </c>
      <c r="AW200" s="2">
        <v>0</v>
      </c>
      <c r="AX200" s="2">
        <v>0</v>
      </c>
      <c r="AY200" s="2">
        <v>0</v>
      </c>
      <c r="AZ200" s="2">
        <v>0</v>
      </c>
      <c r="BA200" s="2">
        <f t="shared" si="38"/>
        <v>10426</v>
      </c>
      <c r="BB200" s="2">
        <f t="shared" si="39"/>
        <v>10426</v>
      </c>
      <c r="BC200" s="2">
        <v>40885</v>
      </c>
      <c r="BD200" s="2">
        <v>40885</v>
      </c>
      <c r="BE200" s="2">
        <v>0</v>
      </c>
      <c r="BF200" s="2">
        <v>0</v>
      </c>
      <c r="BG200" s="2">
        <v>0</v>
      </c>
      <c r="BH200" s="2">
        <v>0</v>
      </c>
      <c r="BI200" s="2">
        <v>-2</v>
      </c>
      <c r="BJ200" s="2">
        <v>90</v>
      </c>
      <c r="BK200" s="2">
        <v>-33</v>
      </c>
      <c r="BL200" s="2">
        <v>-221</v>
      </c>
    </row>
    <row r="201" spans="1:64" x14ac:dyDescent="0.25">
      <c r="A201" s="1" t="s">
        <v>196</v>
      </c>
      <c r="B201" t="s">
        <v>642</v>
      </c>
      <c r="C201" t="s">
        <v>970</v>
      </c>
      <c r="D201" s="2">
        <v>-374</v>
      </c>
      <c r="E201" s="2">
        <v>2071</v>
      </c>
      <c r="F201" s="2">
        <f t="shared" si="30"/>
        <v>1697</v>
      </c>
      <c r="G201" s="2">
        <v>74</v>
      </c>
      <c r="H201" s="2">
        <v>244</v>
      </c>
      <c r="I201" s="2">
        <v>80</v>
      </c>
      <c r="J201" s="2">
        <f t="shared" si="31"/>
        <v>324</v>
      </c>
      <c r="K201" s="2">
        <v>-41</v>
      </c>
      <c r="L201" s="2">
        <v>0</v>
      </c>
      <c r="M201" s="2">
        <v>658</v>
      </c>
      <c r="N201" s="2">
        <f t="shared" si="32"/>
        <v>617</v>
      </c>
      <c r="O201" s="2">
        <v>1789</v>
      </c>
      <c r="P201" s="2">
        <v>142</v>
      </c>
      <c r="Q201" s="2">
        <v>30</v>
      </c>
      <c r="R201" s="2">
        <v>670</v>
      </c>
      <c r="S201" s="2">
        <f t="shared" si="33"/>
        <v>842</v>
      </c>
      <c r="T201" s="2">
        <v>653</v>
      </c>
      <c r="U201" s="2">
        <v>1150</v>
      </c>
      <c r="V201" s="2">
        <f t="shared" si="34"/>
        <v>1803</v>
      </c>
      <c r="W201" s="2">
        <v>1275</v>
      </c>
      <c r="X201" s="2">
        <v>23613</v>
      </c>
      <c r="Y201">
        <v>6733.6429532594721</v>
      </c>
      <c r="Z201" s="2">
        <v>14414</v>
      </c>
      <c r="AA201" s="2">
        <v>1648</v>
      </c>
      <c r="AB201" s="2">
        <f t="shared" si="35"/>
        <v>16062</v>
      </c>
      <c r="AC201" s="2">
        <v>0</v>
      </c>
      <c r="AD201" s="2">
        <v>45</v>
      </c>
      <c r="AE201" s="2">
        <v>0</v>
      </c>
      <c r="AF201" s="2">
        <v>0</v>
      </c>
      <c r="AG201" s="2">
        <f t="shared" si="36"/>
        <v>48141</v>
      </c>
      <c r="AH201" s="2">
        <f t="shared" si="37"/>
        <v>54874.64295325947</v>
      </c>
      <c r="AI201" s="2">
        <v>196000</v>
      </c>
      <c r="AJ201" s="2">
        <v>218079</v>
      </c>
      <c r="AK201" s="2">
        <v>6554</v>
      </c>
      <c r="AL201" s="2">
        <v>175</v>
      </c>
      <c r="AM201" s="2">
        <v>4588</v>
      </c>
      <c r="AN201" s="2">
        <v>0</v>
      </c>
      <c r="AO201" s="2">
        <v>0</v>
      </c>
      <c r="AP201" s="2">
        <v>0</v>
      </c>
      <c r="AQ201" s="2">
        <v>0</v>
      </c>
      <c r="AR201" s="2">
        <v>0</v>
      </c>
      <c r="AS201" s="2">
        <v>0</v>
      </c>
      <c r="AT201" s="2">
        <v>0</v>
      </c>
      <c r="AU201" s="2">
        <v>-604</v>
      </c>
      <c r="AV201" s="2">
        <v>0</v>
      </c>
      <c r="AW201" s="2">
        <v>302</v>
      </c>
      <c r="AX201" s="2">
        <v>0</v>
      </c>
      <c r="AY201" s="2">
        <v>0</v>
      </c>
      <c r="AZ201" s="2">
        <v>0</v>
      </c>
      <c r="BA201" s="2">
        <f t="shared" si="38"/>
        <v>59156</v>
      </c>
      <c r="BB201" s="2">
        <f t="shared" si="39"/>
        <v>65889.642953259463</v>
      </c>
      <c r="BC201" s="2">
        <v>226200</v>
      </c>
      <c r="BD201" s="2">
        <v>248279</v>
      </c>
      <c r="BE201" s="2">
        <v>0</v>
      </c>
      <c r="BF201" s="2">
        <v>0</v>
      </c>
      <c r="BG201" s="2">
        <v>0</v>
      </c>
      <c r="BH201" s="2">
        <v>0</v>
      </c>
      <c r="BI201" s="2">
        <v>2850</v>
      </c>
      <c r="BJ201" s="2">
        <v>11400</v>
      </c>
      <c r="BK201" s="2">
        <v>-59</v>
      </c>
      <c r="BL201" s="2">
        <v>-236</v>
      </c>
    </row>
    <row r="202" spans="1:64" x14ac:dyDescent="0.25">
      <c r="A202" s="1" t="s">
        <v>197</v>
      </c>
      <c r="B202" t="s">
        <v>643</v>
      </c>
      <c r="C202" t="s">
        <v>971</v>
      </c>
      <c r="D202" s="2">
        <v>159</v>
      </c>
      <c r="E202" s="2">
        <v>1457</v>
      </c>
      <c r="F202" s="2">
        <f t="shared" si="30"/>
        <v>1616</v>
      </c>
      <c r="G202" s="2">
        <v>77</v>
      </c>
      <c r="H202" s="2">
        <v>0</v>
      </c>
      <c r="I202" s="2">
        <v>193</v>
      </c>
      <c r="J202" s="2">
        <f t="shared" si="31"/>
        <v>193</v>
      </c>
      <c r="K202" s="2">
        <v>8916</v>
      </c>
      <c r="L202" s="2">
        <v>0</v>
      </c>
      <c r="M202" s="2">
        <v>2319</v>
      </c>
      <c r="N202" s="2">
        <f t="shared" si="32"/>
        <v>11235</v>
      </c>
      <c r="O202" s="2">
        <v>7516</v>
      </c>
      <c r="P202" s="2">
        <v>993</v>
      </c>
      <c r="Q202" s="2">
        <v>-13</v>
      </c>
      <c r="R202" s="2">
        <v>468</v>
      </c>
      <c r="S202" s="2">
        <f t="shared" si="33"/>
        <v>1448</v>
      </c>
      <c r="T202" s="2">
        <v>2418</v>
      </c>
      <c r="U202" s="2">
        <v>3809</v>
      </c>
      <c r="V202" s="2">
        <f t="shared" si="34"/>
        <v>6227</v>
      </c>
      <c r="W202" s="2">
        <v>2314</v>
      </c>
      <c r="X202" s="2">
        <v>71749</v>
      </c>
      <c r="Y202">
        <v>20460.430620989027</v>
      </c>
      <c r="Z202" s="2">
        <v>50336</v>
      </c>
      <c r="AA202" s="2">
        <v>2307</v>
      </c>
      <c r="AB202" s="2">
        <f t="shared" si="35"/>
        <v>52643</v>
      </c>
      <c r="AC202" s="2">
        <v>4</v>
      </c>
      <c r="AD202" s="2">
        <v>189</v>
      </c>
      <c r="AE202" s="2">
        <v>0</v>
      </c>
      <c r="AF202" s="2">
        <v>1184</v>
      </c>
      <c r="AG202" s="2">
        <f t="shared" si="36"/>
        <v>156395</v>
      </c>
      <c r="AH202" s="2">
        <f t="shared" si="37"/>
        <v>176855.43062098903</v>
      </c>
      <c r="AI202" s="2">
        <v>625571</v>
      </c>
      <c r="AJ202" s="2">
        <v>722476</v>
      </c>
      <c r="AK202" s="2">
        <v>0</v>
      </c>
      <c r="AL202" s="2">
        <v>0</v>
      </c>
      <c r="AM202" s="2">
        <v>0</v>
      </c>
      <c r="AN202" s="2">
        <v>0</v>
      </c>
      <c r="AO202" s="2">
        <v>0</v>
      </c>
      <c r="AP202" s="2">
        <v>0</v>
      </c>
      <c r="AQ202" s="2">
        <v>0</v>
      </c>
      <c r="AR202" s="2">
        <v>0</v>
      </c>
      <c r="AS202" s="2">
        <v>0</v>
      </c>
      <c r="AT202" s="2">
        <v>149</v>
      </c>
      <c r="AU202" s="2">
        <v>0</v>
      </c>
      <c r="AV202" s="2">
        <v>0</v>
      </c>
      <c r="AW202" s="2">
        <v>0</v>
      </c>
      <c r="AX202" s="2">
        <v>0</v>
      </c>
      <c r="AY202" s="2">
        <v>0</v>
      </c>
      <c r="AZ202" s="2">
        <v>0</v>
      </c>
      <c r="BA202" s="2">
        <f t="shared" si="38"/>
        <v>156544</v>
      </c>
      <c r="BB202" s="2">
        <f t="shared" si="39"/>
        <v>177004.43062098903</v>
      </c>
      <c r="BC202" s="2">
        <v>625720</v>
      </c>
      <c r="BD202" s="2">
        <v>722625</v>
      </c>
      <c r="BE202" s="2">
        <v>0</v>
      </c>
      <c r="BF202" s="2">
        <v>0</v>
      </c>
      <c r="BG202" s="2">
        <v>0</v>
      </c>
      <c r="BH202" s="2">
        <v>0</v>
      </c>
      <c r="BI202" s="2">
        <v>3558</v>
      </c>
      <c r="BJ202" s="2">
        <v>14231</v>
      </c>
      <c r="BK202" s="2">
        <v>-613</v>
      </c>
      <c r="BL202" s="2">
        <v>-2452</v>
      </c>
    </row>
    <row r="203" spans="1:64" x14ac:dyDescent="0.25">
      <c r="A203" s="1" t="s">
        <v>198</v>
      </c>
      <c r="B203" t="s">
        <v>644</v>
      </c>
      <c r="C203" t="s">
        <v>972</v>
      </c>
      <c r="D203" s="2">
        <v>-92</v>
      </c>
      <c r="E203" s="2">
        <v>1505</v>
      </c>
      <c r="F203" s="2">
        <f t="shared" si="30"/>
        <v>1413</v>
      </c>
      <c r="G203" s="2">
        <v>0</v>
      </c>
      <c r="H203" s="2">
        <v>0</v>
      </c>
      <c r="I203" s="2">
        <v>0</v>
      </c>
      <c r="J203" s="2">
        <f t="shared" si="31"/>
        <v>0</v>
      </c>
      <c r="K203" s="2">
        <v>-82</v>
      </c>
      <c r="L203" s="2">
        <v>0</v>
      </c>
      <c r="M203" s="2">
        <v>103</v>
      </c>
      <c r="N203" s="2">
        <f t="shared" si="32"/>
        <v>21</v>
      </c>
      <c r="O203" s="2">
        <v>-219</v>
      </c>
      <c r="P203" s="2">
        <v>0</v>
      </c>
      <c r="Q203" s="2">
        <v>-105</v>
      </c>
      <c r="R203" s="2">
        <v>-23</v>
      </c>
      <c r="S203" s="2">
        <f t="shared" si="33"/>
        <v>-128</v>
      </c>
      <c r="T203" s="2">
        <v>0</v>
      </c>
      <c r="U203" s="2">
        <v>0</v>
      </c>
      <c r="V203" s="2">
        <f t="shared" si="34"/>
        <v>0</v>
      </c>
      <c r="W203" s="2">
        <v>82</v>
      </c>
      <c r="X203" s="2">
        <v>0</v>
      </c>
      <c r="Y203">
        <v>0</v>
      </c>
      <c r="Z203" s="2">
        <v>0</v>
      </c>
      <c r="AA203" s="2">
        <v>94</v>
      </c>
      <c r="AB203" s="2">
        <f t="shared" si="35"/>
        <v>94</v>
      </c>
      <c r="AC203" s="2">
        <v>276</v>
      </c>
      <c r="AD203" s="2">
        <v>0</v>
      </c>
      <c r="AE203" s="2">
        <v>0</v>
      </c>
      <c r="AF203" s="2">
        <v>0</v>
      </c>
      <c r="AG203" s="2">
        <f t="shared" si="36"/>
        <v>1539</v>
      </c>
      <c r="AH203" s="2">
        <f t="shared" si="37"/>
        <v>1539</v>
      </c>
      <c r="AI203" s="2">
        <v>5731</v>
      </c>
      <c r="AJ203" s="2">
        <v>5731</v>
      </c>
      <c r="AK203" s="2">
        <v>2171</v>
      </c>
      <c r="AL203" s="2">
        <v>0</v>
      </c>
      <c r="AM203" s="2">
        <v>0</v>
      </c>
      <c r="AN203" s="2">
        <v>0</v>
      </c>
      <c r="AO203" s="2">
        <v>0</v>
      </c>
      <c r="AP203" s="2">
        <v>295</v>
      </c>
      <c r="AQ203" s="2">
        <v>0</v>
      </c>
      <c r="AR203" s="2">
        <v>0</v>
      </c>
      <c r="AS203" s="2">
        <v>0</v>
      </c>
      <c r="AT203" s="2">
        <v>0</v>
      </c>
      <c r="AU203" s="2">
        <v>0</v>
      </c>
      <c r="AV203" s="2">
        <v>0</v>
      </c>
      <c r="AW203" s="2">
        <v>0</v>
      </c>
      <c r="AX203" s="2">
        <v>0</v>
      </c>
      <c r="AY203" s="2">
        <v>0</v>
      </c>
      <c r="AZ203" s="2">
        <v>0</v>
      </c>
      <c r="BA203" s="2">
        <f t="shared" si="38"/>
        <v>4005</v>
      </c>
      <c r="BB203" s="2">
        <f t="shared" si="39"/>
        <v>4005</v>
      </c>
      <c r="BC203" s="2">
        <v>16513</v>
      </c>
      <c r="BD203" s="2">
        <v>16513</v>
      </c>
      <c r="BE203" s="2">
        <v>0</v>
      </c>
      <c r="BF203" s="2">
        <v>0</v>
      </c>
      <c r="BG203" s="2">
        <v>0</v>
      </c>
      <c r="BH203" s="2">
        <v>0</v>
      </c>
      <c r="BI203" s="2">
        <v>15</v>
      </c>
      <c r="BJ203" s="2">
        <v>256</v>
      </c>
      <c r="BK203" s="2">
        <v>-9</v>
      </c>
      <c r="BL203" s="2">
        <v>-61</v>
      </c>
    </row>
    <row r="204" spans="1:64" x14ac:dyDescent="0.25">
      <c r="A204" s="1" t="s">
        <v>199</v>
      </c>
      <c r="B204" t="s">
        <v>645</v>
      </c>
      <c r="C204" t="s">
        <v>972</v>
      </c>
      <c r="D204" s="2">
        <v>1</v>
      </c>
      <c r="E204" s="2">
        <v>1149</v>
      </c>
      <c r="F204" s="2">
        <f t="shared" si="30"/>
        <v>1150</v>
      </c>
      <c r="G204" s="2">
        <v>21</v>
      </c>
      <c r="H204" s="2">
        <v>88</v>
      </c>
      <c r="I204" s="2">
        <v>0</v>
      </c>
      <c r="J204" s="2">
        <f t="shared" si="31"/>
        <v>88</v>
      </c>
      <c r="K204" s="2">
        <v>-21</v>
      </c>
      <c r="L204" s="2">
        <v>0</v>
      </c>
      <c r="M204" s="2">
        <v>85</v>
      </c>
      <c r="N204" s="2">
        <f t="shared" si="32"/>
        <v>64</v>
      </c>
      <c r="O204" s="2">
        <v>576</v>
      </c>
      <c r="P204" s="2">
        <v>0</v>
      </c>
      <c r="Q204" s="2">
        <v>5</v>
      </c>
      <c r="R204" s="2">
        <v>-242</v>
      </c>
      <c r="S204" s="2">
        <f t="shared" si="33"/>
        <v>-237</v>
      </c>
      <c r="T204" s="2">
        <v>0</v>
      </c>
      <c r="U204" s="2">
        <v>0</v>
      </c>
      <c r="V204" s="2">
        <f t="shared" si="34"/>
        <v>0</v>
      </c>
      <c r="W204" s="2">
        <v>388</v>
      </c>
      <c r="X204" s="2">
        <v>0</v>
      </c>
      <c r="Y204">
        <v>0</v>
      </c>
      <c r="Z204" s="2">
        <v>0</v>
      </c>
      <c r="AA204" s="2">
        <v>119</v>
      </c>
      <c r="AB204" s="2">
        <f t="shared" si="35"/>
        <v>119</v>
      </c>
      <c r="AC204" s="2">
        <v>0</v>
      </c>
      <c r="AD204" s="2">
        <v>0</v>
      </c>
      <c r="AE204" s="2">
        <v>0</v>
      </c>
      <c r="AF204" s="2">
        <v>0</v>
      </c>
      <c r="AG204" s="2">
        <f t="shared" si="36"/>
        <v>2169</v>
      </c>
      <c r="AH204" s="2">
        <f t="shared" si="37"/>
        <v>2169</v>
      </c>
      <c r="AI204" s="2">
        <v>6675</v>
      </c>
      <c r="AJ204" s="2">
        <v>6675</v>
      </c>
      <c r="AK204" s="2">
        <v>4296</v>
      </c>
      <c r="AL204" s="2">
        <v>0</v>
      </c>
      <c r="AM204" s="2">
        <v>0</v>
      </c>
      <c r="AN204" s="2">
        <v>0</v>
      </c>
      <c r="AO204" s="2">
        <v>0</v>
      </c>
      <c r="AP204" s="2">
        <v>638</v>
      </c>
      <c r="AQ204" s="2">
        <v>0</v>
      </c>
      <c r="AR204" s="2">
        <v>0</v>
      </c>
      <c r="AS204" s="2">
        <v>0</v>
      </c>
      <c r="AT204" s="2">
        <v>0</v>
      </c>
      <c r="AU204" s="2">
        <v>-82</v>
      </c>
      <c r="AV204" s="2">
        <v>0</v>
      </c>
      <c r="AW204" s="2">
        <v>0</v>
      </c>
      <c r="AX204" s="2">
        <v>0</v>
      </c>
      <c r="AY204" s="2">
        <v>0</v>
      </c>
      <c r="AZ204" s="2">
        <v>0</v>
      </c>
      <c r="BA204" s="2">
        <f t="shared" si="38"/>
        <v>7021</v>
      </c>
      <c r="BB204" s="2">
        <f t="shared" si="39"/>
        <v>7021</v>
      </c>
      <c r="BC204" s="2">
        <v>26653</v>
      </c>
      <c r="BD204" s="2">
        <v>26653</v>
      </c>
      <c r="BE204" s="2">
        <v>0</v>
      </c>
      <c r="BF204" s="2">
        <v>0</v>
      </c>
      <c r="BG204" s="2">
        <v>0</v>
      </c>
      <c r="BH204" s="2">
        <v>0</v>
      </c>
      <c r="BI204" s="2">
        <v>0</v>
      </c>
      <c r="BJ204" s="2">
        <v>0</v>
      </c>
      <c r="BK204" s="2">
        <v>-26</v>
      </c>
      <c r="BL204" s="2">
        <v>-603</v>
      </c>
    </row>
    <row r="205" spans="1:64" x14ac:dyDescent="0.25">
      <c r="A205" s="1" t="s">
        <v>200</v>
      </c>
      <c r="B205" t="s">
        <v>646</v>
      </c>
      <c r="C205" t="s">
        <v>972</v>
      </c>
      <c r="D205" s="2">
        <v>27</v>
      </c>
      <c r="E205" s="2">
        <v>418</v>
      </c>
      <c r="F205" s="2">
        <f t="shared" si="30"/>
        <v>445</v>
      </c>
      <c r="G205" s="2">
        <v>5</v>
      </c>
      <c r="H205" s="2">
        <v>11</v>
      </c>
      <c r="I205" s="2">
        <v>0</v>
      </c>
      <c r="J205" s="2">
        <f t="shared" si="31"/>
        <v>11</v>
      </c>
      <c r="K205" s="2">
        <v>-44</v>
      </c>
      <c r="L205" s="2">
        <v>0</v>
      </c>
      <c r="M205" s="2">
        <v>155</v>
      </c>
      <c r="N205" s="2">
        <f t="shared" si="32"/>
        <v>111</v>
      </c>
      <c r="O205" s="2">
        <v>484</v>
      </c>
      <c r="P205" s="2">
        <v>36</v>
      </c>
      <c r="Q205" s="2">
        <v>29</v>
      </c>
      <c r="R205" s="2">
        <v>94</v>
      </c>
      <c r="S205" s="2">
        <f t="shared" si="33"/>
        <v>159</v>
      </c>
      <c r="T205" s="2">
        <v>0</v>
      </c>
      <c r="U205" s="2">
        <v>0</v>
      </c>
      <c r="V205" s="2">
        <f t="shared" si="34"/>
        <v>0</v>
      </c>
      <c r="W205" s="2">
        <v>144</v>
      </c>
      <c r="X205" s="2">
        <v>0</v>
      </c>
      <c r="Y205">
        <v>0</v>
      </c>
      <c r="Z205" s="2">
        <v>133</v>
      </c>
      <c r="AA205" s="2">
        <v>11</v>
      </c>
      <c r="AB205" s="2">
        <f t="shared" si="35"/>
        <v>144</v>
      </c>
      <c r="AC205" s="2">
        <v>0</v>
      </c>
      <c r="AD205" s="2">
        <v>0</v>
      </c>
      <c r="AE205" s="2">
        <v>0</v>
      </c>
      <c r="AF205" s="2">
        <v>0</v>
      </c>
      <c r="AG205" s="2">
        <f t="shared" si="36"/>
        <v>1503</v>
      </c>
      <c r="AH205" s="2">
        <f t="shared" si="37"/>
        <v>1503</v>
      </c>
      <c r="AI205" s="2">
        <v>6050</v>
      </c>
      <c r="AJ205" s="2">
        <v>6050</v>
      </c>
      <c r="AK205" s="2">
        <v>1471</v>
      </c>
      <c r="AL205" s="2">
        <v>17</v>
      </c>
      <c r="AM205" s="2">
        <v>785</v>
      </c>
      <c r="AN205" s="2">
        <v>0</v>
      </c>
      <c r="AO205" s="2">
        <v>0</v>
      </c>
      <c r="AP205" s="2">
        <v>522</v>
      </c>
      <c r="AQ205" s="2">
        <v>0</v>
      </c>
      <c r="AR205" s="2">
        <v>0</v>
      </c>
      <c r="AS205" s="2">
        <v>0</v>
      </c>
      <c r="AT205" s="2">
        <v>0</v>
      </c>
      <c r="AU205" s="2">
        <v>0</v>
      </c>
      <c r="AV205" s="2">
        <v>0</v>
      </c>
      <c r="AW205" s="2">
        <v>0</v>
      </c>
      <c r="AX205" s="2">
        <v>0</v>
      </c>
      <c r="AY205" s="2">
        <v>0</v>
      </c>
      <c r="AZ205" s="2">
        <v>0</v>
      </c>
      <c r="BA205" s="2">
        <f t="shared" si="38"/>
        <v>4298</v>
      </c>
      <c r="BB205" s="2">
        <f t="shared" si="39"/>
        <v>4298</v>
      </c>
      <c r="BC205" s="2">
        <v>15660</v>
      </c>
      <c r="BD205" s="2">
        <v>15660</v>
      </c>
      <c r="BE205" s="2">
        <v>0</v>
      </c>
      <c r="BF205" s="2">
        <v>0</v>
      </c>
      <c r="BG205" s="2">
        <v>0</v>
      </c>
      <c r="BH205" s="2">
        <v>0</v>
      </c>
      <c r="BI205" s="2">
        <v>19</v>
      </c>
      <c r="BJ205" s="2">
        <v>75</v>
      </c>
      <c r="BK205" s="2">
        <v>-11</v>
      </c>
      <c r="BL205" s="2">
        <v>-45</v>
      </c>
    </row>
    <row r="206" spans="1:64" x14ac:dyDescent="0.25">
      <c r="A206" s="1" t="s">
        <v>201</v>
      </c>
      <c r="B206" t="s">
        <v>647</v>
      </c>
      <c r="C206" t="s">
        <v>972</v>
      </c>
      <c r="D206" s="2">
        <v>-130</v>
      </c>
      <c r="E206" s="2">
        <v>1014</v>
      </c>
      <c r="F206" s="2">
        <f t="shared" si="30"/>
        <v>884</v>
      </c>
      <c r="G206" s="2">
        <v>36</v>
      </c>
      <c r="H206" s="2">
        <v>10</v>
      </c>
      <c r="I206" s="2">
        <v>0</v>
      </c>
      <c r="J206" s="2">
        <f t="shared" si="31"/>
        <v>10</v>
      </c>
      <c r="K206" s="2">
        <v>-1396</v>
      </c>
      <c r="L206" s="2">
        <v>0</v>
      </c>
      <c r="M206" s="2">
        <v>468</v>
      </c>
      <c r="N206" s="2">
        <f t="shared" si="32"/>
        <v>-928</v>
      </c>
      <c r="O206" s="2">
        <v>651</v>
      </c>
      <c r="P206" s="2">
        <v>-2</v>
      </c>
      <c r="Q206" s="2">
        <v>102</v>
      </c>
      <c r="R206" s="2">
        <v>43</v>
      </c>
      <c r="S206" s="2">
        <f t="shared" si="33"/>
        <v>143</v>
      </c>
      <c r="T206" s="2">
        <v>0</v>
      </c>
      <c r="U206" s="2">
        <v>0</v>
      </c>
      <c r="V206" s="2">
        <f t="shared" si="34"/>
        <v>0</v>
      </c>
      <c r="W206" s="2">
        <v>1358</v>
      </c>
      <c r="X206" s="2">
        <v>0</v>
      </c>
      <c r="Y206">
        <v>0</v>
      </c>
      <c r="Z206" s="2">
        <v>0</v>
      </c>
      <c r="AA206" s="2">
        <v>312</v>
      </c>
      <c r="AB206" s="2">
        <f t="shared" si="35"/>
        <v>312</v>
      </c>
      <c r="AC206" s="2">
        <v>2022</v>
      </c>
      <c r="AD206" s="2">
        <v>0</v>
      </c>
      <c r="AE206" s="2">
        <v>0</v>
      </c>
      <c r="AF206" s="2">
        <v>8</v>
      </c>
      <c r="AG206" s="2">
        <f t="shared" si="36"/>
        <v>4496</v>
      </c>
      <c r="AH206" s="2">
        <f t="shared" si="37"/>
        <v>4496</v>
      </c>
      <c r="AI206" s="2">
        <v>18416</v>
      </c>
      <c r="AJ206" s="2">
        <v>18416</v>
      </c>
      <c r="AK206" s="2">
        <v>8979</v>
      </c>
      <c r="AL206" s="2">
        <v>12</v>
      </c>
      <c r="AM206" s="2">
        <v>0</v>
      </c>
      <c r="AN206" s="2">
        <v>0</v>
      </c>
      <c r="AO206" s="2">
        <v>0</v>
      </c>
      <c r="AP206" s="2">
        <v>386</v>
      </c>
      <c r="AQ206" s="2">
        <v>0</v>
      </c>
      <c r="AR206" s="2">
        <v>0</v>
      </c>
      <c r="AS206" s="2">
        <v>0</v>
      </c>
      <c r="AT206" s="2">
        <v>0</v>
      </c>
      <c r="AU206" s="2">
        <v>-359</v>
      </c>
      <c r="AV206" s="2">
        <v>0</v>
      </c>
      <c r="AW206" s="2">
        <v>0</v>
      </c>
      <c r="AX206" s="2">
        <v>0</v>
      </c>
      <c r="AY206" s="2">
        <v>0</v>
      </c>
      <c r="AZ206" s="2">
        <v>0</v>
      </c>
      <c r="BA206" s="2">
        <f t="shared" si="38"/>
        <v>13514</v>
      </c>
      <c r="BB206" s="2">
        <f t="shared" si="39"/>
        <v>13514</v>
      </c>
      <c r="BC206" s="2">
        <v>57831</v>
      </c>
      <c r="BD206" s="2">
        <v>57831</v>
      </c>
      <c r="BE206" s="2">
        <v>0</v>
      </c>
      <c r="BF206" s="2">
        <v>0</v>
      </c>
      <c r="BG206" s="2">
        <v>0</v>
      </c>
      <c r="BH206" s="2">
        <v>0</v>
      </c>
      <c r="BI206" s="2">
        <v>101</v>
      </c>
      <c r="BJ206" s="2">
        <v>388</v>
      </c>
      <c r="BK206" s="2">
        <v>-31</v>
      </c>
      <c r="BL206" s="2">
        <v>-69</v>
      </c>
    </row>
    <row r="207" spans="1:64" x14ac:dyDescent="0.25">
      <c r="A207" s="1" t="s">
        <v>202</v>
      </c>
      <c r="B207" t="s">
        <v>648</v>
      </c>
      <c r="C207" t="s">
        <v>972</v>
      </c>
      <c r="D207" s="2">
        <v>-132</v>
      </c>
      <c r="E207" s="2">
        <v>1056</v>
      </c>
      <c r="F207" s="2">
        <f t="shared" si="30"/>
        <v>924</v>
      </c>
      <c r="G207" s="2">
        <v>45</v>
      </c>
      <c r="H207" s="2">
        <v>46</v>
      </c>
      <c r="I207" s="2">
        <v>0</v>
      </c>
      <c r="J207" s="2">
        <f t="shared" si="31"/>
        <v>46</v>
      </c>
      <c r="K207" s="2">
        <v>-455</v>
      </c>
      <c r="L207" s="2">
        <v>0</v>
      </c>
      <c r="M207" s="2">
        <v>663</v>
      </c>
      <c r="N207" s="2">
        <f t="shared" si="32"/>
        <v>208</v>
      </c>
      <c r="O207" s="2">
        <v>1612</v>
      </c>
      <c r="P207" s="2">
        <v>53</v>
      </c>
      <c r="Q207" s="2">
        <v>153</v>
      </c>
      <c r="R207" s="2">
        <v>479</v>
      </c>
      <c r="S207" s="2">
        <f t="shared" si="33"/>
        <v>685</v>
      </c>
      <c r="T207" s="2">
        <v>0</v>
      </c>
      <c r="U207" s="2">
        <v>0</v>
      </c>
      <c r="V207" s="2">
        <f t="shared" si="34"/>
        <v>0</v>
      </c>
      <c r="W207" s="2">
        <v>1388</v>
      </c>
      <c r="X207" s="2">
        <v>0</v>
      </c>
      <c r="Y207">
        <v>0</v>
      </c>
      <c r="Z207" s="2">
        <v>0</v>
      </c>
      <c r="AA207" s="2">
        <v>371</v>
      </c>
      <c r="AB207" s="2">
        <f t="shared" si="35"/>
        <v>371</v>
      </c>
      <c r="AC207" s="2">
        <v>10</v>
      </c>
      <c r="AD207" s="2">
        <v>45</v>
      </c>
      <c r="AE207" s="2">
        <v>0</v>
      </c>
      <c r="AF207" s="2">
        <v>102</v>
      </c>
      <c r="AG207" s="2">
        <f t="shared" si="36"/>
        <v>5436</v>
      </c>
      <c r="AH207" s="2">
        <f t="shared" si="37"/>
        <v>5436</v>
      </c>
      <c r="AI207" s="2">
        <v>21494</v>
      </c>
      <c r="AJ207" s="2">
        <v>21494</v>
      </c>
      <c r="AK207" s="2">
        <v>5247</v>
      </c>
      <c r="AL207" s="2">
        <v>2</v>
      </c>
      <c r="AM207" s="2">
        <v>2293</v>
      </c>
      <c r="AN207" s="2">
        <v>0</v>
      </c>
      <c r="AO207" s="2">
        <v>30</v>
      </c>
      <c r="AP207" s="2">
        <v>162</v>
      </c>
      <c r="AQ207" s="2">
        <v>0</v>
      </c>
      <c r="AR207" s="2">
        <v>0</v>
      </c>
      <c r="AS207" s="2">
        <v>0</v>
      </c>
      <c r="AT207" s="2">
        <v>0</v>
      </c>
      <c r="AU207" s="2">
        <v>0</v>
      </c>
      <c r="AV207" s="2">
        <v>0</v>
      </c>
      <c r="AW207" s="2">
        <v>0</v>
      </c>
      <c r="AX207" s="2">
        <v>0</v>
      </c>
      <c r="AY207" s="2">
        <v>0</v>
      </c>
      <c r="AZ207" s="2">
        <v>0</v>
      </c>
      <c r="BA207" s="2">
        <f t="shared" si="38"/>
        <v>13170</v>
      </c>
      <c r="BB207" s="2">
        <f t="shared" si="39"/>
        <v>13170</v>
      </c>
      <c r="BC207" s="2">
        <v>55210</v>
      </c>
      <c r="BD207" s="2">
        <v>55210</v>
      </c>
      <c r="BE207" s="2">
        <v>0</v>
      </c>
      <c r="BF207" s="2">
        <v>0</v>
      </c>
      <c r="BG207" s="2">
        <v>0</v>
      </c>
      <c r="BH207" s="2">
        <v>0</v>
      </c>
      <c r="BI207" s="2">
        <v>419</v>
      </c>
      <c r="BJ207" s="2">
        <v>1676</v>
      </c>
      <c r="BK207" s="2">
        <v>-131</v>
      </c>
      <c r="BL207" s="2">
        <v>-522</v>
      </c>
    </row>
    <row r="208" spans="1:64" x14ac:dyDescent="0.25">
      <c r="A208" s="1" t="s">
        <v>203</v>
      </c>
      <c r="B208" t="s">
        <v>649</v>
      </c>
      <c r="C208" t="s">
        <v>972</v>
      </c>
      <c r="D208" s="2">
        <v>10</v>
      </c>
      <c r="E208" s="2">
        <v>475</v>
      </c>
      <c r="F208" s="2">
        <f t="shared" si="30"/>
        <v>485</v>
      </c>
      <c r="G208" s="2">
        <v>26</v>
      </c>
      <c r="H208" s="2">
        <v>17</v>
      </c>
      <c r="I208" s="2">
        <v>0</v>
      </c>
      <c r="J208" s="2">
        <f t="shared" si="31"/>
        <v>17</v>
      </c>
      <c r="K208" s="2">
        <v>-58</v>
      </c>
      <c r="L208" s="2">
        <v>0</v>
      </c>
      <c r="M208" s="2">
        <v>207</v>
      </c>
      <c r="N208" s="2">
        <f t="shared" si="32"/>
        <v>149</v>
      </c>
      <c r="O208" s="2">
        <v>25</v>
      </c>
      <c r="P208" s="2">
        <v>-13</v>
      </c>
      <c r="Q208" s="2">
        <v>82</v>
      </c>
      <c r="R208" s="2">
        <v>121</v>
      </c>
      <c r="S208" s="2">
        <f t="shared" si="33"/>
        <v>190</v>
      </c>
      <c r="T208" s="2">
        <v>0</v>
      </c>
      <c r="U208" s="2">
        <v>0</v>
      </c>
      <c r="V208" s="2">
        <f t="shared" si="34"/>
        <v>0</v>
      </c>
      <c r="W208" s="2">
        <v>155</v>
      </c>
      <c r="X208" s="2">
        <v>0</v>
      </c>
      <c r="Y208">
        <v>0</v>
      </c>
      <c r="Z208" s="2">
        <v>0</v>
      </c>
      <c r="AA208" s="2">
        <v>185</v>
      </c>
      <c r="AB208" s="2">
        <f t="shared" si="35"/>
        <v>185</v>
      </c>
      <c r="AC208" s="2">
        <v>0</v>
      </c>
      <c r="AD208" s="2">
        <v>0</v>
      </c>
      <c r="AE208" s="2">
        <v>0</v>
      </c>
      <c r="AF208" s="2">
        <v>0</v>
      </c>
      <c r="AG208" s="2">
        <f t="shared" si="36"/>
        <v>1232</v>
      </c>
      <c r="AH208" s="2">
        <f t="shared" si="37"/>
        <v>1232</v>
      </c>
      <c r="AI208" s="2">
        <v>7854</v>
      </c>
      <c r="AJ208" s="2">
        <v>7854</v>
      </c>
      <c r="AK208" s="2">
        <v>2775</v>
      </c>
      <c r="AL208" s="2">
        <v>28</v>
      </c>
      <c r="AM208" s="2">
        <v>0</v>
      </c>
      <c r="AN208" s="2">
        <v>0</v>
      </c>
      <c r="AO208" s="2">
        <v>0</v>
      </c>
      <c r="AP208" s="2">
        <v>187</v>
      </c>
      <c r="AQ208" s="2">
        <v>0</v>
      </c>
      <c r="AR208" s="2">
        <v>0</v>
      </c>
      <c r="AS208" s="2">
        <v>0</v>
      </c>
      <c r="AT208" s="2">
        <v>0</v>
      </c>
      <c r="AU208" s="2">
        <v>0</v>
      </c>
      <c r="AV208" s="2">
        <v>0</v>
      </c>
      <c r="AW208" s="2">
        <v>0</v>
      </c>
      <c r="AX208" s="2">
        <v>0</v>
      </c>
      <c r="AY208" s="2">
        <v>0</v>
      </c>
      <c r="AZ208" s="2">
        <v>0</v>
      </c>
      <c r="BA208" s="2">
        <f t="shared" si="38"/>
        <v>4222</v>
      </c>
      <c r="BB208" s="2">
        <f t="shared" si="39"/>
        <v>4222</v>
      </c>
      <c r="BC208" s="2">
        <v>20337</v>
      </c>
      <c r="BD208" s="2">
        <v>20337</v>
      </c>
      <c r="BE208" s="2">
        <v>0</v>
      </c>
      <c r="BF208" s="2">
        <v>0</v>
      </c>
      <c r="BG208" s="2">
        <v>0</v>
      </c>
      <c r="BH208" s="2">
        <v>0</v>
      </c>
      <c r="BI208" s="2">
        <v>10</v>
      </c>
      <c r="BJ208" s="2">
        <v>104</v>
      </c>
      <c r="BK208" s="2">
        <v>-2</v>
      </c>
      <c r="BL208" s="2">
        <v>-59</v>
      </c>
    </row>
    <row r="209" spans="1:64" x14ac:dyDescent="0.25">
      <c r="A209" s="1" t="s">
        <v>204</v>
      </c>
      <c r="B209" t="s">
        <v>650</v>
      </c>
      <c r="C209" t="s">
        <v>972</v>
      </c>
      <c r="D209" s="2">
        <v>7</v>
      </c>
      <c r="E209" s="2">
        <v>571</v>
      </c>
      <c r="F209" s="2">
        <f t="shared" si="30"/>
        <v>578</v>
      </c>
      <c r="G209" s="2">
        <v>13</v>
      </c>
      <c r="H209" s="2">
        <v>13</v>
      </c>
      <c r="I209" s="2">
        <v>0</v>
      </c>
      <c r="J209" s="2">
        <f t="shared" si="31"/>
        <v>13</v>
      </c>
      <c r="K209" s="2">
        <v>-27</v>
      </c>
      <c r="L209" s="2">
        <v>0</v>
      </c>
      <c r="M209" s="2">
        <v>793</v>
      </c>
      <c r="N209" s="2">
        <f t="shared" si="32"/>
        <v>766</v>
      </c>
      <c r="O209" s="2">
        <v>601</v>
      </c>
      <c r="P209" s="2">
        <v>0</v>
      </c>
      <c r="Q209" s="2">
        <v>44</v>
      </c>
      <c r="R209" s="2">
        <v>140</v>
      </c>
      <c r="S209" s="2">
        <f t="shared" si="33"/>
        <v>184</v>
      </c>
      <c r="T209" s="2">
        <v>0</v>
      </c>
      <c r="U209" s="2">
        <v>0</v>
      </c>
      <c r="V209" s="2">
        <f t="shared" si="34"/>
        <v>0</v>
      </c>
      <c r="W209" s="2">
        <v>65</v>
      </c>
      <c r="X209" s="2">
        <v>0</v>
      </c>
      <c r="Y209">
        <v>0</v>
      </c>
      <c r="Z209" s="2">
        <v>0</v>
      </c>
      <c r="AA209" s="2">
        <v>171</v>
      </c>
      <c r="AB209" s="2">
        <f t="shared" si="35"/>
        <v>171</v>
      </c>
      <c r="AC209" s="2">
        <v>133</v>
      </c>
      <c r="AD209" s="2">
        <v>4</v>
      </c>
      <c r="AE209" s="2">
        <v>0</v>
      </c>
      <c r="AF209" s="2">
        <v>0</v>
      </c>
      <c r="AG209" s="2">
        <f t="shared" si="36"/>
        <v>2528</v>
      </c>
      <c r="AH209" s="2">
        <f t="shared" si="37"/>
        <v>2528</v>
      </c>
      <c r="AI209" s="2">
        <v>10613</v>
      </c>
      <c r="AJ209" s="2">
        <v>10613</v>
      </c>
      <c r="AK209" s="2">
        <v>2282</v>
      </c>
      <c r="AL209" s="2">
        <v>0</v>
      </c>
      <c r="AM209" s="2">
        <v>1653</v>
      </c>
      <c r="AN209" s="2">
        <v>0</v>
      </c>
      <c r="AO209" s="2">
        <v>0</v>
      </c>
      <c r="AP209" s="2">
        <v>409</v>
      </c>
      <c r="AQ209" s="2">
        <v>0</v>
      </c>
      <c r="AR209" s="2">
        <v>0</v>
      </c>
      <c r="AS209" s="2">
        <v>0</v>
      </c>
      <c r="AT209" s="2">
        <v>0</v>
      </c>
      <c r="AU209" s="2">
        <v>0</v>
      </c>
      <c r="AV209" s="2">
        <v>0</v>
      </c>
      <c r="AW209" s="2">
        <v>0</v>
      </c>
      <c r="AX209" s="2">
        <v>0</v>
      </c>
      <c r="AY209" s="2">
        <v>0</v>
      </c>
      <c r="AZ209" s="2">
        <v>0</v>
      </c>
      <c r="BA209" s="2">
        <f t="shared" si="38"/>
        <v>6872</v>
      </c>
      <c r="BB209" s="2">
        <f t="shared" si="39"/>
        <v>6872</v>
      </c>
      <c r="BC209" s="2">
        <v>29051</v>
      </c>
      <c r="BD209" s="2">
        <v>29051</v>
      </c>
      <c r="BE209" s="2">
        <v>0</v>
      </c>
      <c r="BF209" s="2">
        <v>0</v>
      </c>
      <c r="BG209" s="2">
        <v>0</v>
      </c>
      <c r="BH209" s="2">
        <v>0</v>
      </c>
      <c r="BI209" s="2">
        <v>47</v>
      </c>
      <c r="BJ209" s="2">
        <v>189</v>
      </c>
      <c r="BK209" s="2">
        <v>-13</v>
      </c>
      <c r="BL209" s="2">
        <v>-202</v>
      </c>
    </row>
    <row r="210" spans="1:64" x14ac:dyDescent="0.25">
      <c r="A210" s="1" t="s">
        <v>205</v>
      </c>
      <c r="B210" t="s">
        <v>651</v>
      </c>
      <c r="C210" t="s">
        <v>971</v>
      </c>
      <c r="D210" s="2">
        <v>205</v>
      </c>
      <c r="E210" s="2">
        <v>854</v>
      </c>
      <c r="F210" s="2">
        <f t="shared" si="30"/>
        <v>1059</v>
      </c>
      <c r="G210" s="2">
        <v>83</v>
      </c>
      <c r="H210" s="2">
        <v>80</v>
      </c>
      <c r="I210" s="2">
        <v>6254</v>
      </c>
      <c r="J210" s="2">
        <f t="shared" si="31"/>
        <v>6334</v>
      </c>
      <c r="K210" s="2">
        <v>3868</v>
      </c>
      <c r="L210" s="2">
        <v>0</v>
      </c>
      <c r="M210" s="2">
        <v>659</v>
      </c>
      <c r="N210" s="2">
        <f t="shared" si="32"/>
        <v>4527</v>
      </c>
      <c r="O210" s="2">
        <v>7172</v>
      </c>
      <c r="P210" s="2">
        <v>1720</v>
      </c>
      <c r="Q210" s="2">
        <v>0</v>
      </c>
      <c r="R210" s="2">
        <v>1503</v>
      </c>
      <c r="S210" s="2">
        <f t="shared" si="33"/>
        <v>3223</v>
      </c>
      <c r="T210" s="2">
        <v>2469</v>
      </c>
      <c r="U210" s="2">
        <v>7280</v>
      </c>
      <c r="V210" s="2">
        <f t="shared" si="34"/>
        <v>9749</v>
      </c>
      <c r="W210" s="2">
        <v>2252</v>
      </c>
      <c r="X210" s="2">
        <v>67000</v>
      </c>
      <c r="Y210">
        <v>19106.173627594319</v>
      </c>
      <c r="Z210" s="2">
        <v>61626</v>
      </c>
      <c r="AA210" s="2">
        <v>0</v>
      </c>
      <c r="AB210" s="2">
        <f t="shared" si="35"/>
        <v>61626</v>
      </c>
      <c r="AC210" s="2">
        <v>150</v>
      </c>
      <c r="AD210" s="2">
        <v>0</v>
      </c>
      <c r="AE210" s="2">
        <v>0</v>
      </c>
      <c r="AF210" s="2">
        <v>0</v>
      </c>
      <c r="AG210" s="2">
        <f t="shared" si="36"/>
        <v>163175</v>
      </c>
      <c r="AH210" s="2">
        <f t="shared" si="37"/>
        <v>182281.17362759431</v>
      </c>
      <c r="AI210" s="2">
        <v>652700</v>
      </c>
      <c r="AJ210" s="2">
        <v>757831</v>
      </c>
      <c r="AK210" s="2">
        <v>0</v>
      </c>
      <c r="AL210" s="2">
        <v>0</v>
      </c>
      <c r="AM210" s="2">
        <v>0</v>
      </c>
      <c r="AN210" s="2">
        <v>0</v>
      </c>
      <c r="AO210" s="2">
        <v>0</v>
      </c>
      <c r="AP210" s="2">
        <v>0</v>
      </c>
      <c r="AQ210" s="2">
        <v>0</v>
      </c>
      <c r="AR210" s="2">
        <v>0</v>
      </c>
      <c r="AS210" s="2">
        <v>0</v>
      </c>
      <c r="AT210" s="2">
        <v>0</v>
      </c>
      <c r="AU210" s="2">
        <v>0</v>
      </c>
      <c r="AV210" s="2">
        <v>0</v>
      </c>
      <c r="AW210" s="2">
        <v>0</v>
      </c>
      <c r="AX210" s="2">
        <v>0</v>
      </c>
      <c r="AY210" s="2">
        <v>0</v>
      </c>
      <c r="AZ210" s="2">
        <v>0</v>
      </c>
      <c r="BA210" s="2">
        <f t="shared" si="38"/>
        <v>163175</v>
      </c>
      <c r="BB210" s="2">
        <f t="shared" si="39"/>
        <v>182281.17362759431</v>
      </c>
      <c r="BC210" s="2">
        <v>652700</v>
      </c>
      <c r="BD210" s="2">
        <v>757831</v>
      </c>
      <c r="BE210" s="2">
        <v>0</v>
      </c>
      <c r="BF210" s="2">
        <v>0</v>
      </c>
      <c r="BG210" s="2">
        <v>0</v>
      </c>
      <c r="BH210" s="2">
        <v>0</v>
      </c>
      <c r="BI210" s="2">
        <v>3091</v>
      </c>
      <c r="BJ210" s="2">
        <v>20000</v>
      </c>
      <c r="BK210" s="2">
        <v>-244</v>
      </c>
      <c r="BL210" s="2">
        <v>-2380</v>
      </c>
    </row>
    <row r="211" spans="1:64" x14ac:dyDescent="0.25">
      <c r="A211" s="1" t="s">
        <v>206</v>
      </c>
      <c r="B211" t="s">
        <v>652</v>
      </c>
      <c r="C211" t="s">
        <v>972</v>
      </c>
      <c r="D211" s="2">
        <v>27</v>
      </c>
      <c r="E211" s="2">
        <v>62</v>
      </c>
      <c r="F211" s="2">
        <f t="shared" si="30"/>
        <v>89</v>
      </c>
      <c r="G211" s="2">
        <v>3</v>
      </c>
      <c r="H211" s="2">
        <v>158</v>
      </c>
      <c r="I211" s="2">
        <v>0</v>
      </c>
      <c r="J211" s="2">
        <f t="shared" si="31"/>
        <v>158</v>
      </c>
      <c r="K211" s="2">
        <v>2</v>
      </c>
      <c r="L211" s="2">
        <v>0</v>
      </c>
      <c r="M211" s="2">
        <v>-11</v>
      </c>
      <c r="N211" s="2">
        <f t="shared" si="32"/>
        <v>-9</v>
      </c>
      <c r="O211" s="2">
        <v>405</v>
      </c>
      <c r="P211" s="2">
        <v>0</v>
      </c>
      <c r="Q211" s="2">
        <v>302</v>
      </c>
      <c r="R211" s="2">
        <v>90</v>
      </c>
      <c r="S211" s="2">
        <f t="shared" si="33"/>
        <v>392</v>
      </c>
      <c r="T211" s="2">
        <v>0</v>
      </c>
      <c r="U211" s="2">
        <v>0</v>
      </c>
      <c r="V211" s="2">
        <f t="shared" si="34"/>
        <v>0</v>
      </c>
      <c r="W211" s="2">
        <v>876</v>
      </c>
      <c r="X211" s="2">
        <v>0</v>
      </c>
      <c r="Y211">
        <v>0</v>
      </c>
      <c r="Z211" s="2">
        <v>0</v>
      </c>
      <c r="AA211" s="2">
        <v>2</v>
      </c>
      <c r="AB211" s="2">
        <f t="shared" si="35"/>
        <v>2</v>
      </c>
      <c r="AC211" s="2">
        <v>0</v>
      </c>
      <c r="AD211" s="2">
        <v>0</v>
      </c>
      <c r="AE211" s="2">
        <v>0</v>
      </c>
      <c r="AF211" s="2">
        <v>0</v>
      </c>
      <c r="AG211" s="2">
        <f t="shared" si="36"/>
        <v>1916</v>
      </c>
      <c r="AH211" s="2">
        <f t="shared" si="37"/>
        <v>1916</v>
      </c>
      <c r="AI211" s="2">
        <v>10351</v>
      </c>
      <c r="AJ211" s="2">
        <v>10351</v>
      </c>
      <c r="AK211" s="2">
        <v>2529</v>
      </c>
      <c r="AL211" s="2">
        <v>0</v>
      </c>
      <c r="AM211" s="2">
        <v>2612</v>
      </c>
      <c r="AN211" s="2">
        <v>0</v>
      </c>
      <c r="AO211" s="2">
        <v>0</v>
      </c>
      <c r="AP211" s="2">
        <v>24</v>
      </c>
      <c r="AQ211" s="2">
        <v>0</v>
      </c>
      <c r="AR211" s="2">
        <v>0</v>
      </c>
      <c r="AS211" s="2">
        <v>0</v>
      </c>
      <c r="AT211" s="2">
        <v>0</v>
      </c>
      <c r="AU211" s="2">
        <v>-457</v>
      </c>
      <c r="AV211" s="2">
        <v>0</v>
      </c>
      <c r="AW211" s="2">
        <v>0</v>
      </c>
      <c r="AX211" s="2">
        <v>0</v>
      </c>
      <c r="AY211" s="2">
        <v>0</v>
      </c>
      <c r="AZ211" s="2">
        <v>0</v>
      </c>
      <c r="BA211" s="2">
        <f t="shared" si="38"/>
        <v>6624</v>
      </c>
      <c r="BB211" s="2">
        <f t="shared" si="39"/>
        <v>6624</v>
      </c>
      <c r="BC211" s="2">
        <v>29183</v>
      </c>
      <c r="BD211" s="2">
        <v>29183</v>
      </c>
      <c r="BE211" s="2">
        <v>0</v>
      </c>
      <c r="BF211" s="2">
        <v>0</v>
      </c>
      <c r="BG211" s="2">
        <v>0</v>
      </c>
      <c r="BH211" s="2">
        <v>0</v>
      </c>
      <c r="BI211" s="2">
        <v>40</v>
      </c>
      <c r="BJ211" s="2">
        <v>160</v>
      </c>
      <c r="BK211" s="2">
        <v>10</v>
      </c>
      <c r="BL211" s="2">
        <v>40</v>
      </c>
    </row>
    <row r="212" spans="1:64" x14ac:dyDescent="0.25">
      <c r="A212" s="1" t="s">
        <v>207</v>
      </c>
      <c r="B212" t="s">
        <v>653</v>
      </c>
      <c r="C212" t="s">
        <v>972</v>
      </c>
      <c r="D212" s="2">
        <v>142</v>
      </c>
      <c r="E212" s="2">
        <v>1053</v>
      </c>
      <c r="F212" s="2">
        <f t="shared" si="30"/>
        <v>1195</v>
      </c>
      <c r="G212" s="2">
        <v>5</v>
      </c>
      <c r="H212" s="2">
        <v>0</v>
      </c>
      <c r="I212" s="2">
        <v>0</v>
      </c>
      <c r="J212" s="2">
        <f t="shared" si="31"/>
        <v>0</v>
      </c>
      <c r="K212" s="2">
        <v>169</v>
      </c>
      <c r="L212" s="2">
        <v>0</v>
      </c>
      <c r="M212" s="2">
        <v>97</v>
      </c>
      <c r="N212" s="2">
        <f t="shared" si="32"/>
        <v>266</v>
      </c>
      <c r="O212" s="2">
        <v>723</v>
      </c>
      <c r="P212" s="2">
        <v>0</v>
      </c>
      <c r="Q212" s="2">
        <v>75</v>
      </c>
      <c r="R212" s="2">
        <v>434</v>
      </c>
      <c r="S212" s="2">
        <f t="shared" si="33"/>
        <v>509</v>
      </c>
      <c r="T212" s="2">
        <v>0</v>
      </c>
      <c r="U212" s="2">
        <v>0</v>
      </c>
      <c r="V212" s="2">
        <f t="shared" si="34"/>
        <v>0</v>
      </c>
      <c r="W212" s="2">
        <v>110</v>
      </c>
      <c r="X212" s="2">
        <v>0</v>
      </c>
      <c r="Y212">
        <v>0</v>
      </c>
      <c r="Z212" s="2">
        <v>0</v>
      </c>
      <c r="AA212" s="2">
        <v>380</v>
      </c>
      <c r="AB212" s="2">
        <f t="shared" si="35"/>
        <v>380</v>
      </c>
      <c r="AC212" s="2">
        <v>1</v>
      </c>
      <c r="AD212" s="2">
        <v>0</v>
      </c>
      <c r="AE212" s="2">
        <v>0</v>
      </c>
      <c r="AF212" s="2">
        <v>362</v>
      </c>
      <c r="AG212" s="2">
        <f t="shared" si="36"/>
        <v>3551</v>
      </c>
      <c r="AH212" s="2">
        <f t="shared" si="37"/>
        <v>3551</v>
      </c>
      <c r="AI212" s="2">
        <v>5714</v>
      </c>
      <c r="AJ212" s="2">
        <v>5714</v>
      </c>
      <c r="AK212" s="2">
        <v>2936</v>
      </c>
      <c r="AL212" s="2">
        <v>0</v>
      </c>
      <c r="AM212" s="2">
        <v>0</v>
      </c>
      <c r="AN212" s="2">
        <v>0</v>
      </c>
      <c r="AO212" s="2">
        <v>0</v>
      </c>
      <c r="AP212" s="2">
        <v>902</v>
      </c>
      <c r="AQ212" s="2">
        <v>0</v>
      </c>
      <c r="AR212" s="2">
        <v>0</v>
      </c>
      <c r="AS212" s="2">
        <v>0</v>
      </c>
      <c r="AT212" s="2">
        <v>0</v>
      </c>
      <c r="AU212" s="2">
        <v>-297</v>
      </c>
      <c r="AV212" s="2">
        <v>0</v>
      </c>
      <c r="AW212" s="2">
        <v>0</v>
      </c>
      <c r="AX212" s="2">
        <v>0</v>
      </c>
      <c r="AY212" s="2">
        <v>0</v>
      </c>
      <c r="AZ212" s="2">
        <v>0</v>
      </c>
      <c r="BA212" s="2">
        <f t="shared" si="38"/>
        <v>7092</v>
      </c>
      <c r="BB212" s="2">
        <f t="shared" si="39"/>
        <v>7092</v>
      </c>
      <c r="BC212" s="2">
        <v>21690</v>
      </c>
      <c r="BD212" s="2">
        <v>21690</v>
      </c>
      <c r="BE212" s="2">
        <v>-6</v>
      </c>
      <c r="BF212" s="2">
        <v>0</v>
      </c>
      <c r="BG212" s="2">
        <v>0</v>
      </c>
      <c r="BH212" s="2">
        <v>0</v>
      </c>
      <c r="BI212" s="2">
        <v>0</v>
      </c>
      <c r="BJ212" s="2">
        <v>0</v>
      </c>
      <c r="BK212" s="2">
        <v>-53</v>
      </c>
      <c r="BL212" s="2">
        <v>-305</v>
      </c>
    </row>
    <row r="213" spans="1:64" x14ac:dyDescent="0.25">
      <c r="A213" s="1" t="s">
        <v>208</v>
      </c>
      <c r="B213" t="s">
        <v>654</v>
      </c>
      <c r="C213" t="s">
        <v>972</v>
      </c>
      <c r="D213" s="2">
        <v>16</v>
      </c>
      <c r="E213" s="2">
        <v>729</v>
      </c>
      <c r="F213" s="2">
        <f t="shared" si="30"/>
        <v>745</v>
      </c>
      <c r="G213" s="2">
        <v>8</v>
      </c>
      <c r="H213" s="2">
        <v>29</v>
      </c>
      <c r="I213" s="2">
        <v>0</v>
      </c>
      <c r="J213" s="2">
        <f t="shared" si="31"/>
        <v>29</v>
      </c>
      <c r="K213" s="2">
        <v>44</v>
      </c>
      <c r="L213" s="2">
        <v>0</v>
      </c>
      <c r="M213" s="2">
        <v>69</v>
      </c>
      <c r="N213" s="2">
        <f t="shared" si="32"/>
        <v>113</v>
      </c>
      <c r="O213" s="2">
        <v>395</v>
      </c>
      <c r="P213" s="2">
        <v>0</v>
      </c>
      <c r="Q213" s="2">
        <v>109</v>
      </c>
      <c r="R213" s="2">
        <v>359</v>
      </c>
      <c r="S213" s="2">
        <f t="shared" si="33"/>
        <v>468</v>
      </c>
      <c r="T213" s="2">
        <v>0</v>
      </c>
      <c r="U213" s="2">
        <v>0</v>
      </c>
      <c r="V213" s="2">
        <f t="shared" si="34"/>
        <v>0</v>
      </c>
      <c r="W213" s="2">
        <v>279</v>
      </c>
      <c r="X213" s="2">
        <v>0</v>
      </c>
      <c r="Y213">
        <v>0</v>
      </c>
      <c r="Z213" s="2">
        <v>0</v>
      </c>
      <c r="AA213" s="2">
        <v>227</v>
      </c>
      <c r="AB213" s="2">
        <f t="shared" si="35"/>
        <v>227</v>
      </c>
      <c r="AC213" s="2">
        <v>0</v>
      </c>
      <c r="AD213" s="2">
        <v>0</v>
      </c>
      <c r="AE213" s="2">
        <v>0</v>
      </c>
      <c r="AF213" s="2">
        <v>0</v>
      </c>
      <c r="AG213" s="2">
        <f t="shared" si="36"/>
        <v>2264</v>
      </c>
      <c r="AH213" s="2">
        <f t="shared" si="37"/>
        <v>2264</v>
      </c>
      <c r="AI213" s="2">
        <v>9069</v>
      </c>
      <c r="AJ213" s="2">
        <v>9069</v>
      </c>
      <c r="AK213" s="2">
        <v>4308</v>
      </c>
      <c r="AL213" s="2">
        <v>0</v>
      </c>
      <c r="AM213" s="2">
        <v>0</v>
      </c>
      <c r="AN213" s="2">
        <v>0</v>
      </c>
      <c r="AO213" s="2">
        <v>0</v>
      </c>
      <c r="AP213" s="2">
        <v>648</v>
      </c>
      <c r="AQ213" s="2">
        <v>0</v>
      </c>
      <c r="AR213" s="2">
        <v>0</v>
      </c>
      <c r="AS213" s="2">
        <v>0</v>
      </c>
      <c r="AT213" s="2">
        <v>0</v>
      </c>
      <c r="AU213" s="2">
        <v>0</v>
      </c>
      <c r="AV213" s="2">
        <v>0</v>
      </c>
      <c r="AW213" s="2">
        <v>0</v>
      </c>
      <c r="AX213" s="2">
        <v>0</v>
      </c>
      <c r="AY213" s="2">
        <v>0</v>
      </c>
      <c r="AZ213" s="2">
        <v>0</v>
      </c>
      <c r="BA213" s="2">
        <f t="shared" si="38"/>
        <v>7220</v>
      </c>
      <c r="BB213" s="2">
        <f t="shared" si="39"/>
        <v>7220</v>
      </c>
      <c r="BC213" s="2">
        <v>31611</v>
      </c>
      <c r="BD213" s="2">
        <v>31611</v>
      </c>
      <c r="BE213" s="2">
        <v>0</v>
      </c>
      <c r="BF213" s="2">
        <v>0</v>
      </c>
      <c r="BG213" s="2">
        <v>0</v>
      </c>
      <c r="BH213" s="2">
        <v>0</v>
      </c>
      <c r="BI213" s="2">
        <v>0</v>
      </c>
      <c r="BJ213" s="2">
        <v>0</v>
      </c>
      <c r="BK213" s="2">
        <v>-1</v>
      </c>
      <c r="BL213" s="2">
        <v>-78</v>
      </c>
    </row>
    <row r="214" spans="1:64" x14ac:dyDescent="0.25">
      <c r="A214" s="1" t="s">
        <v>209</v>
      </c>
      <c r="B214" t="s">
        <v>655</v>
      </c>
      <c r="C214" t="s">
        <v>972</v>
      </c>
      <c r="D214" s="2">
        <v>-386</v>
      </c>
      <c r="E214" s="2">
        <v>2088</v>
      </c>
      <c r="F214" s="2">
        <f t="shared" si="30"/>
        <v>1702</v>
      </c>
      <c r="G214" s="2">
        <v>21</v>
      </c>
      <c r="H214" s="2">
        <v>161</v>
      </c>
      <c r="I214" s="2">
        <v>0</v>
      </c>
      <c r="J214" s="2">
        <f t="shared" si="31"/>
        <v>161</v>
      </c>
      <c r="K214" s="2">
        <v>-46</v>
      </c>
      <c r="L214" s="2">
        <v>0</v>
      </c>
      <c r="M214" s="2">
        <v>171</v>
      </c>
      <c r="N214" s="2">
        <f t="shared" si="32"/>
        <v>125</v>
      </c>
      <c r="O214" s="2">
        <v>527</v>
      </c>
      <c r="P214" s="2">
        <v>0</v>
      </c>
      <c r="Q214" s="2">
        <v>108</v>
      </c>
      <c r="R214" s="2">
        <v>-33</v>
      </c>
      <c r="S214" s="2">
        <f t="shared" si="33"/>
        <v>75</v>
      </c>
      <c r="T214" s="2">
        <v>0</v>
      </c>
      <c r="U214" s="2">
        <v>0</v>
      </c>
      <c r="V214" s="2">
        <f t="shared" si="34"/>
        <v>0</v>
      </c>
      <c r="W214" s="2">
        <v>195</v>
      </c>
      <c r="X214" s="2">
        <v>0</v>
      </c>
      <c r="Y214">
        <v>0</v>
      </c>
      <c r="Z214" s="2">
        <v>0</v>
      </c>
      <c r="AA214" s="2">
        <v>163</v>
      </c>
      <c r="AB214" s="2">
        <f t="shared" si="35"/>
        <v>163</v>
      </c>
      <c r="AC214" s="2">
        <v>2</v>
      </c>
      <c r="AD214" s="2">
        <v>0</v>
      </c>
      <c r="AE214" s="2">
        <v>0</v>
      </c>
      <c r="AF214" s="2">
        <v>0</v>
      </c>
      <c r="AG214" s="2">
        <f t="shared" si="36"/>
        <v>2971</v>
      </c>
      <c r="AH214" s="2">
        <f t="shared" si="37"/>
        <v>2971</v>
      </c>
      <c r="AI214" s="2">
        <v>14003</v>
      </c>
      <c r="AJ214" s="2">
        <v>14003</v>
      </c>
      <c r="AK214" s="2">
        <v>3518</v>
      </c>
      <c r="AL214" s="2">
        <v>18</v>
      </c>
      <c r="AM214" s="2">
        <v>2113</v>
      </c>
      <c r="AN214" s="2">
        <v>0</v>
      </c>
      <c r="AO214" s="2">
        <v>0</v>
      </c>
      <c r="AP214" s="2">
        <v>0</v>
      </c>
      <c r="AQ214" s="2">
        <v>0</v>
      </c>
      <c r="AR214" s="2">
        <v>0</v>
      </c>
      <c r="AS214" s="2">
        <v>0</v>
      </c>
      <c r="AT214" s="2">
        <v>0</v>
      </c>
      <c r="AU214" s="2">
        <v>-78</v>
      </c>
      <c r="AV214" s="2">
        <v>0</v>
      </c>
      <c r="AW214" s="2">
        <v>1851</v>
      </c>
      <c r="AX214" s="2">
        <v>0</v>
      </c>
      <c r="AY214" s="2">
        <v>0</v>
      </c>
      <c r="AZ214" s="2">
        <v>0</v>
      </c>
      <c r="BA214" s="2">
        <f t="shared" si="38"/>
        <v>10393</v>
      </c>
      <c r="BB214" s="2">
        <f t="shared" si="39"/>
        <v>10393</v>
      </c>
      <c r="BC214" s="2">
        <v>39491</v>
      </c>
      <c r="BD214" s="2">
        <v>39491</v>
      </c>
      <c r="BE214" s="2">
        <v>0</v>
      </c>
      <c r="BF214" s="2">
        <v>0</v>
      </c>
      <c r="BG214" s="2">
        <v>0</v>
      </c>
      <c r="BH214" s="2">
        <v>0</v>
      </c>
      <c r="BI214" s="2">
        <v>0</v>
      </c>
      <c r="BJ214" s="2">
        <v>0</v>
      </c>
      <c r="BK214" s="2">
        <v>-15</v>
      </c>
      <c r="BL214" s="2">
        <v>-140</v>
      </c>
    </row>
    <row r="215" spans="1:64" x14ac:dyDescent="0.25">
      <c r="A215" s="1" t="s">
        <v>210</v>
      </c>
      <c r="B215" t="s">
        <v>656</v>
      </c>
      <c r="C215" t="s">
        <v>972</v>
      </c>
      <c r="D215" s="2">
        <v>-3</v>
      </c>
      <c r="E215" s="2">
        <v>942</v>
      </c>
      <c r="F215" s="2">
        <f t="shared" si="30"/>
        <v>939</v>
      </c>
      <c r="G215" s="2">
        <v>13</v>
      </c>
      <c r="H215" s="2">
        <v>284</v>
      </c>
      <c r="I215" s="2">
        <v>0</v>
      </c>
      <c r="J215" s="2">
        <f t="shared" si="31"/>
        <v>284</v>
      </c>
      <c r="K215" s="2">
        <v>-77</v>
      </c>
      <c r="L215" s="2">
        <v>0</v>
      </c>
      <c r="M215" s="2">
        <v>594</v>
      </c>
      <c r="N215" s="2">
        <f t="shared" si="32"/>
        <v>517</v>
      </c>
      <c r="O215" s="2">
        <v>1100</v>
      </c>
      <c r="P215" s="2">
        <v>0</v>
      </c>
      <c r="Q215" s="2">
        <v>355</v>
      </c>
      <c r="R215" s="2">
        <v>498</v>
      </c>
      <c r="S215" s="2">
        <f t="shared" si="33"/>
        <v>853</v>
      </c>
      <c r="T215" s="2">
        <v>0</v>
      </c>
      <c r="U215" s="2">
        <v>0</v>
      </c>
      <c r="V215" s="2">
        <f t="shared" si="34"/>
        <v>0</v>
      </c>
      <c r="W215" s="2">
        <v>1322</v>
      </c>
      <c r="X215" s="2">
        <v>0</v>
      </c>
      <c r="Y215">
        <v>0</v>
      </c>
      <c r="Z215" s="2">
        <v>0</v>
      </c>
      <c r="AA215" s="2">
        <v>1025</v>
      </c>
      <c r="AB215" s="2">
        <f t="shared" si="35"/>
        <v>1025</v>
      </c>
      <c r="AC215" s="2">
        <v>1268</v>
      </c>
      <c r="AD215" s="2">
        <v>0</v>
      </c>
      <c r="AE215" s="2">
        <v>0</v>
      </c>
      <c r="AF215" s="2">
        <v>0</v>
      </c>
      <c r="AG215" s="2">
        <f t="shared" si="36"/>
        <v>7321</v>
      </c>
      <c r="AH215" s="2">
        <f t="shared" si="37"/>
        <v>7321</v>
      </c>
      <c r="AI215" s="2">
        <v>29287</v>
      </c>
      <c r="AJ215" s="2">
        <v>29287</v>
      </c>
      <c r="AK215" s="2">
        <v>10527</v>
      </c>
      <c r="AL215" s="2">
        <v>146</v>
      </c>
      <c r="AM215" s="2">
        <v>7642</v>
      </c>
      <c r="AN215" s="2">
        <v>0</v>
      </c>
      <c r="AO215" s="2">
        <v>0</v>
      </c>
      <c r="AP215" s="2">
        <v>263</v>
      </c>
      <c r="AQ215" s="2">
        <v>0</v>
      </c>
      <c r="AR215" s="2">
        <v>0</v>
      </c>
      <c r="AS215" s="2">
        <v>0</v>
      </c>
      <c r="AT215" s="2">
        <v>0</v>
      </c>
      <c r="AU215" s="2">
        <v>-346</v>
      </c>
      <c r="AV215" s="2">
        <v>0</v>
      </c>
      <c r="AW215" s="2">
        <v>0</v>
      </c>
      <c r="AX215" s="2">
        <v>0</v>
      </c>
      <c r="AY215" s="2">
        <v>0</v>
      </c>
      <c r="AZ215" s="2">
        <v>0</v>
      </c>
      <c r="BA215" s="2">
        <f t="shared" si="38"/>
        <v>25553</v>
      </c>
      <c r="BB215" s="2">
        <f t="shared" si="39"/>
        <v>25553</v>
      </c>
      <c r="BC215" s="2">
        <v>102214</v>
      </c>
      <c r="BD215" s="2">
        <v>102214</v>
      </c>
      <c r="BE215" s="2">
        <v>0</v>
      </c>
      <c r="BF215" s="2">
        <v>0</v>
      </c>
      <c r="BG215" s="2">
        <v>0</v>
      </c>
      <c r="BH215" s="2">
        <v>0</v>
      </c>
      <c r="BI215" s="2">
        <v>240</v>
      </c>
      <c r="BJ215" s="2">
        <v>960</v>
      </c>
      <c r="BK215" s="2">
        <v>-269</v>
      </c>
      <c r="BL215" s="2">
        <v>-1078</v>
      </c>
    </row>
    <row r="216" spans="1:64" x14ac:dyDescent="0.25">
      <c r="A216" s="1" t="s">
        <v>211</v>
      </c>
      <c r="B216" t="s">
        <v>657</v>
      </c>
      <c r="C216" t="s">
        <v>972</v>
      </c>
      <c r="D216" s="2">
        <v>10</v>
      </c>
      <c r="E216" s="2">
        <v>-236</v>
      </c>
      <c r="F216" s="2">
        <f t="shared" si="30"/>
        <v>-226</v>
      </c>
      <c r="G216" s="2">
        <v>3</v>
      </c>
      <c r="H216" s="2">
        <v>0</v>
      </c>
      <c r="I216" s="2">
        <v>0</v>
      </c>
      <c r="J216" s="2">
        <f t="shared" si="31"/>
        <v>0</v>
      </c>
      <c r="K216" s="2">
        <v>24</v>
      </c>
      <c r="L216" s="2">
        <v>0</v>
      </c>
      <c r="M216" s="2">
        <v>66</v>
      </c>
      <c r="N216" s="2">
        <f t="shared" si="32"/>
        <v>90</v>
      </c>
      <c r="O216" s="2">
        <v>578</v>
      </c>
      <c r="P216" s="2">
        <v>0</v>
      </c>
      <c r="Q216" s="2">
        <v>116</v>
      </c>
      <c r="R216" s="2">
        <v>20</v>
      </c>
      <c r="S216" s="2">
        <f t="shared" si="33"/>
        <v>136</v>
      </c>
      <c r="T216" s="2">
        <v>0</v>
      </c>
      <c r="U216" s="2">
        <v>0</v>
      </c>
      <c r="V216" s="2">
        <f t="shared" si="34"/>
        <v>0</v>
      </c>
      <c r="W216" s="2">
        <v>82</v>
      </c>
      <c r="X216" s="2">
        <v>0</v>
      </c>
      <c r="Y216">
        <v>0</v>
      </c>
      <c r="Z216" s="2">
        <v>0</v>
      </c>
      <c r="AA216" s="2">
        <v>-1320</v>
      </c>
      <c r="AB216" s="2">
        <f t="shared" si="35"/>
        <v>-1320</v>
      </c>
      <c r="AC216" s="2">
        <v>242</v>
      </c>
      <c r="AD216" s="2">
        <v>0</v>
      </c>
      <c r="AE216" s="2">
        <v>1</v>
      </c>
      <c r="AF216" s="2">
        <v>0</v>
      </c>
      <c r="AG216" s="2">
        <f t="shared" si="36"/>
        <v>-414</v>
      </c>
      <c r="AH216" s="2">
        <f t="shared" si="37"/>
        <v>-414</v>
      </c>
      <c r="AI216" s="2">
        <v>10558</v>
      </c>
      <c r="AJ216" s="2">
        <v>10558</v>
      </c>
      <c r="AK216" s="2">
        <v>3500</v>
      </c>
      <c r="AL216" s="2">
        <v>0</v>
      </c>
      <c r="AM216" s="2">
        <v>0</v>
      </c>
      <c r="AN216" s="2">
        <v>0</v>
      </c>
      <c r="AO216" s="2">
        <v>0</v>
      </c>
      <c r="AP216" s="2">
        <v>1126</v>
      </c>
      <c r="AQ216" s="2">
        <v>0</v>
      </c>
      <c r="AR216" s="2">
        <v>0</v>
      </c>
      <c r="AS216" s="2">
        <v>0</v>
      </c>
      <c r="AT216" s="2">
        <v>0</v>
      </c>
      <c r="AU216" s="2">
        <v>0</v>
      </c>
      <c r="AV216" s="2">
        <v>0</v>
      </c>
      <c r="AW216" s="2">
        <v>0</v>
      </c>
      <c r="AX216" s="2">
        <v>0</v>
      </c>
      <c r="AY216" s="2">
        <v>0</v>
      </c>
      <c r="AZ216" s="2">
        <v>0</v>
      </c>
      <c r="BA216" s="2">
        <f t="shared" si="38"/>
        <v>4212</v>
      </c>
      <c r="BB216" s="2">
        <f t="shared" si="39"/>
        <v>4212</v>
      </c>
      <c r="BC216" s="2">
        <v>26914</v>
      </c>
      <c r="BD216" s="2">
        <v>26914</v>
      </c>
      <c r="BE216" s="2">
        <v>0</v>
      </c>
      <c r="BF216" s="2">
        <v>0</v>
      </c>
      <c r="BG216" s="2">
        <v>0</v>
      </c>
      <c r="BH216" s="2">
        <v>0</v>
      </c>
      <c r="BI216" s="2">
        <v>0</v>
      </c>
      <c r="BJ216" s="2">
        <v>0</v>
      </c>
      <c r="BK216" s="2">
        <v>-39</v>
      </c>
      <c r="BL216" s="2">
        <v>-156</v>
      </c>
    </row>
    <row r="217" spans="1:64" x14ac:dyDescent="0.25">
      <c r="A217" s="1" t="s">
        <v>212</v>
      </c>
      <c r="B217" t="s">
        <v>658</v>
      </c>
      <c r="C217" t="s">
        <v>972</v>
      </c>
      <c r="D217" s="2">
        <v>27</v>
      </c>
      <c r="E217" s="2">
        <v>1852</v>
      </c>
      <c r="F217" s="2">
        <f t="shared" si="30"/>
        <v>1879</v>
      </c>
      <c r="G217" s="2">
        <v>1</v>
      </c>
      <c r="H217" s="2">
        <v>62</v>
      </c>
      <c r="I217" s="2">
        <v>0</v>
      </c>
      <c r="J217" s="2">
        <f t="shared" si="31"/>
        <v>62</v>
      </c>
      <c r="K217" s="2">
        <v>180</v>
      </c>
      <c r="L217" s="2">
        <v>0</v>
      </c>
      <c r="M217" s="2">
        <v>10</v>
      </c>
      <c r="N217" s="2">
        <f t="shared" si="32"/>
        <v>190</v>
      </c>
      <c r="O217" s="2">
        <v>830</v>
      </c>
      <c r="P217" s="2">
        <v>3</v>
      </c>
      <c r="Q217" s="2">
        <v>-11</v>
      </c>
      <c r="R217" s="2">
        <v>21</v>
      </c>
      <c r="S217" s="2">
        <f t="shared" si="33"/>
        <v>13</v>
      </c>
      <c r="T217" s="2">
        <v>0</v>
      </c>
      <c r="U217" s="2">
        <v>0</v>
      </c>
      <c r="V217" s="2">
        <f t="shared" si="34"/>
        <v>0</v>
      </c>
      <c r="W217" s="2">
        <v>601</v>
      </c>
      <c r="X217" s="2">
        <v>0</v>
      </c>
      <c r="Y217">
        <v>0</v>
      </c>
      <c r="Z217" s="2">
        <v>0</v>
      </c>
      <c r="AA217" s="2">
        <v>-26</v>
      </c>
      <c r="AB217" s="2">
        <f t="shared" si="35"/>
        <v>-26</v>
      </c>
      <c r="AC217" s="2">
        <v>210</v>
      </c>
      <c r="AD217" s="2">
        <v>0</v>
      </c>
      <c r="AE217" s="2">
        <v>0</v>
      </c>
      <c r="AF217" s="2">
        <v>0</v>
      </c>
      <c r="AG217" s="2">
        <f t="shared" si="36"/>
        <v>3760</v>
      </c>
      <c r="AH217" s="2">
        <f t="shared" si="37"/>
        <v>3760</v>
      </c>
      <c r="AI217" s="2">
        <v>13585</v>
      </c>
      <c r="AJ217" s="2">
        <v>13585</v>
      </c>
      <c r="AK217" s="2">
        <v>5509</v>
      </c>
      <c r="AL217" s="2">
        <v>0</v>
      </c>
      <c r="AM217" s="2">
        <v>0</v>
      </c>
      <c r="AN217" s="2">
        <v>0</v>
      </c>
      <c r="AO217" s="2">
        <v>0</v>
      </c>
      <c r="AP217" s="2">
        <v>275</v>
      </c>
      <c r="AQ217" s="2">
        <v>0</v>
      </c>
      <c r="AR217" s="2">
        <v>0</v>
      </c>
      <c r="AS217" s="2">
        <v>0</v>
      </c>
      <c r="AT217" s="2">
        <v>0</v>
      </c>
      <c r="AU217" s="2">
        <v>-498</v>
      </c>
      <c r="AV217" s="2">
        <v>0</v>
      </c>
      <c r="AW217" s="2">
        <v>0</v>
      </c>
      <c r="AX217" s="2">
        <v>0</v>
      </c>
      <c r="AY217" s="2">
        <v>0</v>
      </c>
      <c r="AZ217" s="2">
        <v>0</v>
      </c>
      <c r="BA217" s="2">
        <f t="shared" si="38"/>
        <v>9046</v>
      </c>
      <c r="BB217" s="2">
        <f t="shared" si="39"/>
        <v>9046</v>
      </c>
      <c r="BC217" s="2">
        <v>35515</v>
      </c>
      <c r="BD217" s="2">
        <v>35515</v>
      </c>
      <c r="BE217" s="2">
        <v>0</v>
      </c>
      <c r="BF217" s="2">
        <v>0</v>
      </c>
      <c r="BG217" s="2">
        <v>0</v>
      </c>
      <c r="BH217" s="2">
        <v>0</v>
      </c>
      <c r="BI217" s="2">
        <v>0</v>
      </c>
      <c r="BJ217" s="2">
        <v>0</v>
      </c>
      <c r="BK217" s="2">
        <v>0</v>
      </c>
      <c r="BL217" s="2">
        <v>5</v>
      </c>
    </row>
    <row r="218" spans="1:64" x14ac:dyDescent="0.25">
      <c r="A218" s="1" t="s">
        <v>213</v>
      </c>
      <c r="B218" t="s">
        <v>659</v>
      </c>
      <c r="C218" t="s">
        <v>970</v>
      </c>
      <c r="D218" s="2">
        <v>210</v>
      </c>
      <c r="E218" s="2">
        <v>2109</v>
      </c>
      <c r="F218" s="2">
        <f t="shared" si="30"/>
        <v>2319</v>
      </c>
      <c r="G218" s="2">
        <v>70</v>
      </c>
      <c r="H218" s="2">
        <v>134</v>
      </c>
      <c r="I218" s="2">
        <v>3741</v>
      </c>
      <c r="J218" s="2">
        <f t="shared" si="31"/>
        <v>3875</v>
      </c>
      <c r="K218" s="2">
        <v>2421</v>
      </c>
      <c r="L218" s="2">
        <v>0</v>
      </c>
      <c r="M218" s="2">
        <v>389</v>
      </c>
      <c r="N218" s="2">
        <f t="shared" si="32"/>
        <v>2810</v>
      </c>
      <c r="O218" s="2">
        <v>7390</v>
      </c>
      <c r="P218" s="2">
        <v>661</v>
      </c>
      <c r="Q218" s="2">
        <v>195</v>
      </c>
      <c r="R218" s="2">
        <v>554</v>
      </c>
      <c r="S218" s="2">
        <f t="shared" si="33"/>
        <v>1410</v>
      </c>
      <c r="T218" s="2">
        <v>145</v>
      </c>
      <c r="U218" s="2">
        <v>1690</v>
      </c>
      <c r="V218" s="2">
        <f t="shared" si="34"/>
        <v>1835</v>
      </c>
      <c r="W218" s="2">
        <v>1757</v>
      </c>
      <c r="X218" s="2">
        <v>34786</v>
      </c>
      <c r="Y218">
        <v>9919.8112807387461</v>
      </c>
      <c r="Z218" s="2">
        <v>19794</v>
      </c>
      <c r="AA218" s="2">
        <v>929</v>
      </c>
      <c r="AB218" s="2">
        <f t="shared" si="35"/>
        <v>20723</v>
      </c>
      <c r="AC218" s="2">
        <v>1</v>
      </c>
      <c r="AD218" s="2">
        <v>0</v>
      </c>
      <c r="AE218" s="2">
        <v>88</v>
      </c>
      <c r="AF218" s="2">
        <v>0</v>
      </c>
      <c r="AG218" s="2">
        <f t="shared" si="36"/>
        <v>77064</v>
      </c>
      <c r="AH218" s="2">
        <f t="shared" si="37"/>
        <v>86983.811280738752</v>
      </c>
      <c r="AI218" s="2">
        <v>242429</v>
      </c>
      <c r="AJ218" s="2">
        <v>290821</v>
      </c>
      <c r="AK218" s="2">
        <v>16083</v>
      </c>
      <c r="AL218" s="2">
        <v>0</v>
      </c>
      <c r="AM218" s="2">
        <v>4561</v>
      </c>
      <c r="AN218" s="2">
        <v>0</v>
      </c>
      <c r="AO218" s="2">
        <v>0</v>
      </c>
      <c r="AP218" s="2">
        <v>1837</v>
      </c>
      <c r="AQ218" s="2">
        <v>1475</v>
      </c>
      <c r="AR218" s="2">
        <v>0</v>
      </c>
      <c r="AS218" s="2">
        <v>0</v>
      </c>
      <c r="AT218" s="2">
        <v>164</v>
      </c>
      <c r="AU218" s="2">
        <v>233</v>
      </c>
      <c r="AV218" s="2">
        <v>0</v>
      </c>
      <c r="AW218" s="2">
        <v>5521</v>
      </c>
      <c r="AX218" s="2">
        <v>0</v>
      </c>
      <c r="AY218" s="2">
        <v>0</v>
      </c>
      <c r="AZ218" s="2">
        <v>0</v>
      </c>
      <c r="BA218" s="2">
        <f t="shared" si="38"/>
        <v>106938</v>
      </c>
      <c r="BB218" s="2">
        <f t="shared" si="39"/>
        <v>116857.81128073875</v>
      </c>
      <c r="BC218" s="2">
        <v>345752</v>
      </c>
      <c r="BD218" s="2">
        <v>394144</v>
      </c>
      <c r="BE218" s="2">
        <v>-27</v>
      </c>
      <c r="BF218" s="2">
        <v>0</v>
      </c>
      <c r="BG218" s="2">
        <v>-529</v>
      </c>
      <c r="BH218" s="2">
        <v>0</v>
      </c>
      <c r="BI218" s="2">
        <v>6830</v>
      </c>
      <c r="BJ218" s="2">
        <v>30960</v>
      </c>
      <c r="BK218" s="2">
        <v>-3360</v>
      </c>
      <c r="BL218" s="2">
        <v>-15520</v>
      </c>
    </row>
    <row r="219" spans="1:64" x14ac:dyDescent="0.25">
      <c r="A219" s="1" t="s">
        <v>214</v>
      </c>
      <c r="B219" t="s">
        <v>660</v>
      </c>
      <c r="C219" t="s">
        <v>970</v>
      </c>
      <c r="D219" s="2">
        <v>-202</v>
      </c>
      <c r="E219" s="2">
        <v>5522</v>
      </c>
      <c r="F219" s="2">
        <f t="shared" si="30"/>
        <v>5320</v>
      </c>
      <c r="G219" s="2">
        <v>66</v>
      </c>
      <c r="H219" s="2">
        <v>1756</v>
      </c>
      <c r="I219" s="2">
        <v>118</v>
      </c>
      <c r="J219" s="2">
        <f t="shared" si="31"/>
        <v>1874</v>
      </c>
      <c r="K219" s="2">
        <v>4189</v>
      </c>
      <c r="L219" s="2">
        <v>0</v>
      </c>
      <c r="M219" s="2">
        <v>1982</v>
      </c>
      <c r="N219" s="2">
        <f t="shared" si="32"/>
        <v>6171</v>
      </c>
      <c r="O219" s="2">
        <v>4883</v>
      </c>
      <c r="P219" s="2">
        <v>1040</v>
      </c>
      <c r="Q219" s="2">
        <v>259</v>
      </c>
      <c r="R219" s="2">
        <v>320</v>
      </c>
      <c r="S219" s="2">
        <f t="shared" si="33"/>
        <v>1619</v>
      </c>
      <c r="T219" s="2">
        <v>2231</v>
      </c>
      <c r="U219" s="2">
        <v>3508</v>
      </c>
      <c r="V219" s="2">
        <f t="shared" si="34"/>
        <v>5739</v>
      </c>
      <c r="W219" s="2">
        <v>4001</v>
      </c>
      <c r="X219" s="2">
        <v>32327</v>
      </c>
      <c r="Y219">
        <v>9218.5861919289782</v>
      </c>
      <c r="Z219" s="2">
        <v>37567</v>
      </c>
      <c r="AA219" s="2">
        <v>2288</v>
      </c>
      <c r="AB219" s="2">
        <f t="shared" si="35"/>
        <v>39855</v>
      </c>
      <c r="AC219" s="2">
        <v>0</v>
      </c>
      <c r="AD219" s="2">
        <v>0</v>
      </c>
      <c r="AE219" s="2">
        <v>366</v>
      </c>
      <c r="AF219" s="2">
        <v>2843</v>
      </c>
      <c r="AG219" s="2">
        <f t="shared" si="36"/>
        <v>105064</v>
      </c>
      <c r="AH219" s="2">
        <f t="shared" si="37"/>
        <v>114282.58619192897</v>
      </c>
      <c r="AI219" s="2">
        <v>420000</v>
      </c>
      <c r="AJ219" s="2">
        <v>499353</v>
      </c>
      <c r="AK219" s="2">
        <v>19485</v>
      </c>
      <c r="AL219" s="2">
        <v>0</v>
      </c>
      <c r="AM219" s="2">
        <v>16265</v>
      </c>
      <c r="AN219" s="2">
        <v>0</v>
      </c>
      <c r="AO219" s="2">
        <v>0</v>
      </c>
      <c r="AP219" s="2">
        <v>0</v>
      </c>
      <c r="AQ219" s="2">
        <v>0</v>
      </c>
      <c r="AR219" s="2">
        <v>0</v>
      </c>
      <c r="AS219" s="2">
        <v>0</v>
      </c>
      <c r="AT219" s="2">
        <v>70</v>
      </c>
      <c r="AU219" s="2">
        <v>-1717</v>
      </c>
      <c r="AV219" s="2">
        <v>0</v>
      </c>
      <c r="AW219" s="2">
        <v>1623</v>
      </c>
      <c r="AX219" s="2">
        <v>0</v>
      </c>
      <c r="AY219" s="2">
        <v>0</v>
      </c>
      <c r="AZ219" s="2">
        <v>0</v>
      </c>
      <c r="BA219" s="2">
        <f t="shared" si="38"/>
        <v>140790</v>
      </c>
      <c r="BB219" s="2">
        <f t="shared" si="39"/>
        <v>150008.58619192897</v>
      </c>
      <c r="BC219" s="2">
        <v>600000</v>
      </c>
      <c r="BD219" s="2">
        <v>679353</v>
      </c>
      <c r="BE219" s="2">
        <v>0</v>
      </c>
      <c r="BF219" s="2">
        <v>0</v>
      </c>
      <c r="BG219" s="2">
        <v>0</v>
      </c>
      <c r="BH219" s="2">
        <v>0</v>
      </c>
      <c r="BI219" s="2">
        <v>3735</v>
      </c>
      <c r="BJ219" s="2">
        <v>15000</v>
      </c>
      <c r="BK219" s="2">
        <v>-507</v>
      </c>
      <c r="BL219" s="2">
        <v>-2030</v>
      </c>
    </row>
    <row r="220" spans="1:64" x14ac:dyDescent="0.25">
      <c r="A220" s="1" t="s">
        <v>215</v>
      </c>
      <c r="B220" t="s">
        <v>661</v>
      </c>
      <c r="C220" t="s">
        <v>971</v>
      </c>
      <c r="D220" s="2">
        <v>237</v>
      </c>
      <c r="E220" s="2">
        <v>11171</v>
      </c>
      <c r="F220" s="2">
        <f t="shared" si="30"/>
        <v>11408</v>
      </c>
      <c r="G220" s="2">
        <v>262</v>
      </c>
      <c r="H220" s="2">
        <v>219</v>
      </c>
      <c r="I220" s="2">
        <v>193</v>
      </c>
      <c r="J220" s="2">
        <f t="shared" si="31"/>
        <v>412</v>
      </c>
      <c r="K220" s="2">
        <v>7584</v>
      </c>
      <c r="L220" s="2">
        <v>-675</v>
      </c>
      <c r="M220" s="2">
        <v>682</v>
      </c>
      <c r="N220" s="2">
        <f t="shared" si="32"/>
        <v>7591</v>
      </c>
      <c r="O220" s="2">
        <v>9166</v>
      </c>
      <c r="P220" s="2">
        <v>675</v>
      </c>
      <c r="Q220" s="2">
        <v>0</v>
      </c>
      <c r="R220" s="2">
        <v>493</v>
      </c>
      <c r="S220" s="2">
        <f t="shared" si="33"/>
        <v>1168</v>
      </c>
      <c r="T220" s="2">
        <v>1945</v>
      </c>
      <c r="U220" s="2">
        <v>12850</v>
      </c>
      <c r="V220" s="2">
        <f t="shared" si="34"/>
        <v>14795</v>
      </c>
      <c r="W220" s="2">
        <v>7018</v>
      </c>
      <c r="X220" s="2">
        <v>15267</v>
      </c>
      <c r="Y220">
        <v>6867.3861686526325</v>
      </c>
      <c r="Z220" s="2">
        <v>76994</v>
      </c>
      <c r="AA220" s="2">
        <v>0</v>
      </c>
      <c r="AB220" s="2">
        <f t="shared" si="35"/>
        <v>76994</v>
      </c>
      <c r="AC220" s="2">
        <v>304</v>
      </c>
      <c r="AD220" s="2">
        <v>0</v>
      </c>
      <c r="AE220" s="2">
        <v>0</v>
      </c>
      <c r="AF220" s="2">
        <v>674</v>
      </c>
      <c r="AG220" s="2">
        <f t="shared" si="36"/>
        <v>145059</v>
      </c>
      <c r="AH220" s="2">
        <f t="shared" si="37"/>
        <v>151926.38616865262</v>
      </c>
      <c r="AI220" s="2">
        <v>864419</v>
      </c>
      <c r="AJ220" s="2">
        <v>976977</v>
      </c>
      <c r="AK220" s="2">
        <v>0</v>
      </c>
      <c r="AL220" s="2">
        <v>0</v>
      </c>
      <c r="AM220" s="2">
        <v>0</v>
      </c>
      <c r="AN220" s="2">
        <v>0</v>
      </c>
      <c r="AO220" s="2">
        <v>0</v>
      </c>
      <c r="AP220" s="2">
        <v>0</v>
      </c>
      <c r="AQ220" s="2">
        <v>0</v>
      </c>
      <c r="AR220" s="2">
        <v>0</v>
      </c>
      <c r="AS220" s="2">
        <v>0</v>
      </c>
      <c r="AT220" s="2">
        <v>0</v>
      </c>
      <c r="AU220" s="2">
        <v>37</v>
      </c>
      <c r="AV220" s="2">
        <v>0</v>
      </c>
      <c r="AW220" s="2">
        <v>1838</v>
      </c>
      <c r="AX220" s="2">
        <v>0</v>
      </c>
      <c r="AY220" s="2">
        <v>0</v>
      </c>
      <c r="AZ220" s="2">
        <v>0</v>
      </c>
      <c r="BA220" s="2">
        <f t="shared" si="38"/>
        <v>146934</v>
      </c>
      <c r="BB220" s="2">
        <f t="shared" si="39"/>
        <v>153801.38616865262</v>
      </c>
      <c r="BC220" s="2">
        <v>864322</v>
      </c>
      <c r="BD220" s="2">
        <v>976880</v>
      </c>
      <c r="BE220" s="2">
        <v>0</v>
      </c>
      <c r="BF220" s="2">
        <v>0</v>
      </c>
      <c r="BG220" s="2">
        <v>0</v>
      </c>
      <c r="BH220" s="2">
        <v>0</v>
      </c>
      <c r="BI220" s="2">
        <v>2676</v>
      </c>
      <c r="BJ220" s="2">
        <v>19805</v>
      </c>
      <c r="BK220" s="2">
        <v>-11</v>
      </c>
      <c r="BL220" s="2">
        <v>-523</v>
      </c>
    </row>
    <row r="221" spans="1:64" x14ac:dyDescent="0.25">
      <c r="A221" s="1" t="s">
        <v>216</v>
      </c>
      <c r="B221" t="s">
        <v>662</v>
      </c>
      <c r="C221" t="s">
        <v>972</v>
      </c>
      <c r="D221" s="2">
        <v>438</v>
      </c>
      <c r="E221" s="2">
        <v>1252</v>
      </c>
      <c r="F221" s="2">
        <f t="shared" si="30"/>
        <v>1690</v>
      </c>
      <c r="G221" s="2">
        <v>7</v>
      </c>
      <c r="H221" s="2">
        <v>298</v>
      </c>
      <c r="I221" s="2">
        <v>0</v>
      </c>
      <c r="J221" s="2">
        <f t="shared" si="31"/>
        <v>298</v>
      </c>
      <c r="K221" s="2">
        <v>36</v>
      </c>
      <c r="L221" s="2">
        <v>0</v>
      </c>
      <c r="M221" s="2">
        <v>132</v>
      </c>
      <c r="N221" s="2">
        <f t="shared" si="32"/>
        <v>168</v>
      </c>
      <c r="O221" s="2">
        <v>1183</v>
      </c>
      <c r="P221" s="2">
        <v>0</v>
      </c>
      <c r="Q221" s="2">
        <v>186</v>
      </c>
      <c r="R221" s="2">
        <v>363</v>
      </c>
      <c r="S221" s="2">
        <f t="shared" si="33"/>
        <v>549</v>
      </c>
      <c r="T221" s="2">
        <v>0</v>
      </c>
      <c r="U221" s="2">
        <v>0</v>
      </c>
      <c r="V221" s="2">
        <f t="shared" si="34"/>
        <v>0</v>
      </c>
      <c r="W221" s="2">
        <v>807</v>
      </c>
      <c r="X221" s="2">
        <v>0</v>
      </c>
      <c r="Y221">
        <v>0</v>
      </c>
      <c r="Z221" s="2">
        <v>0</v>
      </c>
      <c r="AA221" s="2">
        <v>316</v>
      </c>
      <c r="AB221" s="2">
        <f t="shared" si="35"/>
        <v>316</v>
      </c>
      <c r="AC221" s="2">
        <v>49</v>
      </c>
      <c r="AD221" s="2">
        <v>0</v>
      </c>
      <c r="AE221" s="2">
        <v>0</v>
      </c>
      <c r="AF221" s="2">
        <v>0</v>
      </c>
      <c r="AG221" s="2">
        <f t="shared" si="36"/>
        <v>5067</v>
      </c>
      <c r="AH221" s="2">
        <f t="shared" si="37"/>
        <v>5067</v>
      </c>
      <c r="AI221" s="2">
        <v>17379</v>
      </c>
      <c r="AJ221" s="2">
        <v>17379</v>
      </c>
      <c r="AK221" s="2">
        <v>4734</v>
      </c>
      <c r="AL221" s="2">
        <v>0</v>
      </c>
      <c r="AM221" s="2">
        <v>3266</v>
      </c>
      <c r="AN221" s="2">
        <v>0</v>
      </c>
      <c r="AO221" s="2">
        <v>0</v>
      </c>
      <c r="AP221" s="2">
        <v>58</v>
      </c>
      <c r="AQ221" s="2">
        <v>0</v>
      </c>
      <c r="AR221" s="2">
        <v>0</v>
      </c>
      <c r="AS221" s="2">
        <v>0</v>
      </c>
      <c r="AT221" s="2">
        <v>0</v>
      </c>
      <c r="AU221" s="2">
        <v>-51</v>
      </c>
      <c r="AV221" s="2">
        <v>0</v>
      </c>
      <c r="AW221" s="2">
        <v>-8</v>
      </c>
      <c r="AX221" s="2">
        <v>0</v>
      </c>
      <c r="AY221" s="2">
        <v>0</v>
      </c>
      <c r="AZ221" s="2">
        <v>0</v>
      </c>
      <c r="BA221" s="2">
        <f t="shared" si="38"/>
        <v>13066</v>
      </c>
      <c r="BB221" s="2">
        <f t="shared" si="39"/>
        <v>13066</v>
      </c>
      <c r="BC221" s="2">
        <v>51489</v>
      </c>
      <c r="BD221" s="2">
        <v>51489</v>
      </c>
      <c r="BE221" s="2">
        <v>15</v>
      </c>
      <c r="BF221" s="2">
        <v>0</v>
      </c>
      <c r="BG221" s="2">
        <v>142</v>
      </c>
      <c r="BH221" s="2">
        <v>0</v>
      </c>
      <c r="BI221" s="2">
        <v>872</v>
      </c>
      <c r="BJ221" s="2">
        <v>3487</v>
      </c>
      <c r="BK221" s="2">
        <v>-15</v>
      </c>
      <c r="BL221" s="2">
        <v>-60</v>
      </c>
    </row>
    <row r="222" spans="1:64" x14ac:dyDescent="0.25">
      <c r="A222" s="1" t="s">
        <v>217</v>
      </c>
      <c r="B222" t="s">
        <v>663</v>
      </c>
      <c r="C222" t="s">
        <v>972</v>
      </c>
      <c r="D222" s="2">
        <v>32</v>
      </c>
      <c r="E222" s="2">
        <v>627</v>
      </c>
      <c r="F222" s="2">
        <f t="shared" si="30"/>
        <v>659</v>
      </c>
      <c r="G222" s="2">
        <v>19</v>
      </c>
      <c r="H222" s="2">
        <v>94</v>
      </c>
      <c r="I222" s="2">
        <v>0</v>
      </c>
      <c r="J222" s="2">
        <f t="shared" si="31"/>
        <v>94</v>
      </c>
      <c r="K222" s="2">
        <v>-225</v>
      </c>
      <c r="L222" s="2">
        <v>0</v>
      </c>
      <c r="M222" s="2">
        <v>361</v>
      </c>
      <c r="N222" s="2">
        <f t="shared" si="32"/>
        <v>136</v>
      </c>
      <c r="O222" s="2">
        <v>683</v>
      </c>
      <c r="P222" s="2">
        <v>14</v>
      </c>
      <c r="Q222" s="2">
        <v>70</v>
      </c>
      <c r="R222" s="2">
        <v>209</v>
      </c>
      <c r="S222" s="2">
        <f t="shared" si="33"/>
        <v>293</v>
      </c>
      <c r="T222" s="2">
        <v>0</v>
      </c>
      <c r="U222" s="2">
        <v>1</v>
      </c>
      <c r="V222" s="2">
        <f t="shared" si="34"/>
        <v>1</v>
      </c>
      <c r="W222" s="2">
        <v>489</v>
      </c>
      <c r="X222" s="2">
        <v>0</v>
      </c>
      <c r="Y222">
        <v>0</v>
      </c>
      <c r="Z222" s="2">
        <v>0</v>
      </c>
      <c r="AA222" s="2">
        <v>246</v>
      </c>
      <c r="AB222" s="2">
        <f t="shared" si="35"/>
        <v>246</v>
      </c>
      <c r="AC222" s="2">
        <v>231</v>
      </c>
      <c r="AD222" s="2">
        <v>18</v>
      </c>
      <c r="AE222" s="2">
        <v>0</v>
      </c>
      <c r="AF222" s="2">
        <v>0</v>
      </c>
      <c r="AG222" s="2">
        <f t="shared" si="36"/>
        <v>2869</v>
      </c>
      <c r="AH222" s="2">
        <f t="shared" si="37"/>
        <v>2869</v>
      </c>
      <c r="AI222" s="2">
        <v>12682</v>
      </c>
      <c r="AJ222" s="2">
        <v>12682</v>
      </c>
      <c r="AK222" s="2">
        <v>3684</v>
      </c>
      <c r="AL222" s="2">
        <v>0</v>
      </c>
      <c r="AM222" s="2">
        <v>3727</v>
      </c>
      <c r="AN222" s="2">
        <v>0</v>
      </c>
      <c r="AO222" s="2">
        <v>0</v>
      </c>
      <c r="AP222" s="2">
        <v>234</v>
      </c>
      <c r="AQ222" s="2">
        <v>0</v>
      </c>
      <c r="AR222" s="2">
        <v>0</v>
      </c>
      <c r="AS222" s="2">
        <v>0</v>
      </c>
      <c r="AT222" s="2">
        <v>0</v>
      </c>
      <c r="AU222" s="2">
        <v>0</v>
      </c>
      <c r="AV222" s="2">
        <v>0</v>
      </c>
      <c r="AW222" s="2">
        <v>-3</v>
      </c>
      <c r="AX222" s="2">
        <v>0</v>
      </c>
      <c r="AY222" s="2">
        <v>0</v>
      </c>
      <c r="AZ222" s="2">
        <v>0</v>
      </c>
      <c r="BA222" s="2">
        <f t="shared" si="38"/>
        <v>10511</v>
      </c>
      <c r="BB222" s="2">
        <f t="shared" si="39"/>
        <v>10511</v>
      </c>
      <c r="BC222" s="2">
        <v>43087</v>
      </c>
      <c r="BD222" s="2">
        <v>43087</v>
      </c>
      <c r="BE222" s="2">
        <v>0</v>
      </c>
      <c r="BF222" s="2">
        <v>0</v>
      </c>
      <c r="BG222" s="2">
        <v>-41</v>
      </c>
      <c r="BH222" s="2">
        <v>0</v>
      </c>
      <c r="BI222" s="2">
        <v>222</v>
      </c>
      <c r="BJ222" s="2">
        <v>889</v>
      </c>
      <c r="BK222" s="2">
        <v>-13</v>
      </c>
      <c r="BL222" s="2">
        <v>-52</v>
      </c>
    </row>
    <row r="223" spans="1:64" x14ac:dyDescent="0.25">
      <c r="A223" s="1" t="s">
        <v>218</v>
      </c>
      <c r="B223" t="s">
        <v>664</v>
      </c>
      <c r="C223" t="s">
        <v>972</v>
      </c>
      <c r="D223" s="2">
        <v>-173</v>
      </c>
      <c r="E223" s="2">
        <v>986</v>
      </c>
      <c r="F223" s="2">
        <f t="shared" si="30"/>
        <v>813</v>
      </c>
      <c r="G223" s="2">
        <v>0</v>
      </c>
      <c r="H223" s="2">
        <v>118</v>
      </c>
      <c r="I223" s="2">
        <v>0</v>
      </c>
      <c r="J223" s="2">
        <f t="shared" si="31"/>
        <v>118</v>
      </c>
      <c r="K223" s="2">
        <v>112</v>
      </c>
      <c r="L223" s="2">
        <v>0</v>
      </c>
      <c r="M223" s="2">
        <v>74</v>
      </c>
      <c r="N223" s="2">
        <f t="shared" si="32"/>
        <v>186</v>
      </c>
      <c r="O223" s="2">
        <v>488</v>
      </c>
      <c r="P223" s="2">
        <v>0</v>
      </c>
      <c r="Q223" s="2">
        <v>47</v>
      </c>
      <c r="R223" s="2">
        <v>179</v>
      </c>
      <c r="S223" s="2">
        <f t="shared" si="33"/>
        <v>226</v>
      </c>
      <c r="T223" s="2">
        <v>0</v>
      </c>
      <c r="U223" s="2">
        <v>0</v>
      </c>
      <c r="V223" s="2">
        <f t="shared" si="34"/>
        <v>0</v>
      </c>
      <c r="W223" s="2">
        <v>659</v>
      </c>
      <c r="X223" s="2">
        <v>0</v>
      </c>
      <c r="Y223">
        <v>0</v>
      </c>
      <c r="Z223" s="2">
        <v>0</v>
      </c>
      <c r="AA223" s="2">
        <v>183</v>
      </c>
      <c r="AB223" s="2">
        <f t="shared" si="35"/>
        <v>183</v>
      </c>
      <c r="AC223" s="2">
        <v>11</v>
      </c>
      <c r="AD223" s="2">
        <v>0</v>
      </c>
      <c r="AE223" s="2">
        <v>0</v>
      </c>
      <c r="AF223" s="2">
        <v>77</v>
      </c>
      <c r="AG223" s="2">
        <f t="shared" si="36"/>
        <v>2761</v>
      </c>
      <c r="AH223" s="2">
        <f t="shared" si="37"/>
        <v>2761</v>
      </c>
      <c r="AI223" s="2">
        <v>11050</v>
      </c>
      <c r="AJ223" s="2">
        <v>11050</v>
      </c>
      <c r="AK223" s="2">
        <v>3397</v>
      </c>
      <c r="AL223" s="2">
        <v>0</v>
      </c>
      <c r="AM223" s="2">
        <v>2276</v>
      </c>
      <c r="AN223" s="2">
        <v>0</v>
      </c>
      <c r="AO223" s="2">
        <v>0</v>
      </c>
      <c r="AP223" s="2">
        <v>183</v>
      </c>
      <c r="AQ223" s="2">
        <v>0</v>
      </c>
      <c r="AR223" s="2">
        <v>0</v>
      </c>
      <c r="AS223" s="2">
        <v>0</v>
      </c>
      <c r="AT223" s="2">
        <v>0</v>
      </c>
      <c r="AU223" s="2">
        <v>-62</v>
      </c>
      <c r="AV223" s="2">
        <v>0</v>
      </c>
      <c r="AW223" s="2">
        <v>0</v>
      </c>
      <c r="AX223" s="2">
        <v>0</v>
      </c>
      <c r="AY223" s="2">
        <v>0</v>
      </c>
      <c r="AZ223" s="2">
        <v>0</v>
      </c>
      <c r="BA223" s="2">
        <f t="shared" si="38"/>
        <v>8555</v>
      </c>
      <c r="BB223" s="2">
        <f t="shared" si="39"/>
        <v>8555</v>
      </c>
      <c r="BC223" s="2">
        <v>34459</v>
      </c>
      <c r="BD223" s="2">
        <v>34459</v>
      </c>
      <c r="BE223" s="2">
        <v>5</v>
      </c>
      <c r="BF223" s="2">
        <v>0</v>
      </c>
      <c r="BG223" s="2">
        <v>0</v>
      </c>
      <c r="BH223" s="2">
        <v>0</v>
      </c>
      <c r="BI223" s="2">
        <v>135</v>
      </c>
      <c r="BJ223" s="2">
        <v>2820.9749999999999</v>
      </c>
      <c r="BK223" s="2">
        <v>-14</v>
      </c>
      <c r="BL223" s="2">
        <v>-85</v>
      </c>
    </row>
    <row r="224" spans="1:64" x14ac:dyDescent="0.25">
      <c r="A224" s="1" t="s">
        <v>219</v>
      </c>
      <c r="B224" t="s">
        <v>665</v>
      </c>
      <c r="C224" t="s">
        <v>972</v>
      </c>
      <c r="D224" s="2">
        <v>-40</v>
      </c>
      <c r="E224" s="2">
        <v>1411</v>
      </c>
      <c r="F224" s="2">
        <f t="shared" si="30"/>
        <v>1371</v>
      </c>
      <c r="G224" s="2">
        <v>9</v>
      </c>
      <c r="H224" s="2">
        <v>148</v>
      </c>
      <c r="I224" s="2">
        <v>0</v>
      </c>
      <c r="J224" s="2">
        <f t="shared" si="31"/>
        <v>148</v>
      </c>
      <c r="K224" s="2">
        <v>58</v>
      </c>
      <c r="L224" s="2">
        <v>0</v>
      </c>
      <c r="M224" s="2">
        <v>-138</v>
      </c>
      <c r="N224" s="2">
        <f t="shared" si="32"/>
        <v>-80</v>
      </c>
      <c r="O224" s="2">
        <v>202</v>
      </c>
      <c r="P224" s="2">
        <v>3</v>
      </c>
      <c r="Q224" s="2">
        <v>49</v>
      </c>
      <c r="R224" s="2">
        <v>197</v>
      </c>
      <c r="S224" s="2">
        <f t="shared" si="33"/>
        <v>249</v>
      </c>
      <c r="T224" s="2">
        <v>0</v>
      </c>
      <c r="U224" s="2">
        <v>0</v>
      </c>
      <c r="V224" s="2">
        <f t="shared" si="34"/>
        <v>0</v>
      </c>
      <c r="W224" s="2">
        <v>460</v>
      </c>
      <c r="X224" s="2">
        <v>0</v>
      </c>
      <c r="Y224">
        <v>0</v>
      </c>
      <c r="Z224" s="2">
        <v>0</v>
      </c>
      <c r="AA224" s="2">
        <v>253</v>
      </c>
      <c r="AB224" s="2">
        <f t="shared" si="35"/>
        <v>253</v>
      </c>
      <c r="AC224" s="2">
        <v>0</v>
      </c>
      <c r="AD224" s="2">
        <v>0</v>
      </c>
      <c r="AE224" s="2">
        <v>0</v>
      </c>
      <c r="AF224" s="2">
        <v>0</v>
      </c>
      <c r="AG224" s="2">
        <f t="shared" si="36"/>
        <v>2612</v>
      </c>
      <c r="AH224" s="2">
        <f t="shared" si="37"/>
        <v>2612</v>
      </c>
      <c r="AI224" s="2">
        <v>11094</v>
      </c>
      <c r="AJ224" s="2">
        <v>11094</v>
      </c>
      <c r="AK224" s="2">
        <v>6056</v>
      </c>
      <c r="AL224" s="2">
        <v>16</v>
      </c>
      <c r="AM224" s="2">
        <v>0</v>
      </c>
      <c r="AN224" s="2">
        <v>0</v>
      </c>
      <c r="AO224" s="2">
        <v>0</v>
      </c>
      <c r="AP224" s="2">
        <v>134</v>
      </c>
      <c r="AQ224" s="2">
        <v>0</v>
      </c>
      <c r="AR224" s="2">
        <v>0</v>
      </c>
      <c r="AS224" s="2">
        <v>0</v>
      </c>
      <c r="AT224" s="2">
        <v>0</v>
      </c>
      <c r="AU224" s="2">
        <v>0</v>
      </c>
      <c r="AV224" s="2">
        <v>0</v>
      </c>
      <c r="AW224" s="2">
        <v>0</v>
      </c>
      <c r="AX224" s="2">
        <v>0</v>
      </c>
      <c r="AY224" s="2">
        <v>0</v>
      </c>
      <c r="AZ224" s="2">
        <v>0</v>
      </c>
      <c r="BA224" s="2">
        <f t="shared" si="38"/>
        <v>8818</v>
      </c>
      <c r="BB224" s="2">
        <f t="shared" si="39"/>
        <v>8818</v>
      </c>
      <c r="BC224" s="2">
        <v>39461</v>
      </c>
      <c r="BD224" s="2">
        <v>39461</v>
      </c>
      <c r="BE224" s="2">
        <v>0</v>
      </c>
      <c r="BF224" s="2">
        <v>0</v>
      </c>
      <c r="BG224" s="2">
        <v>0</v>
      </c>
      <c r="BH224" s="2">
        <v>0</v>
      </c>
      <c r="BI224" s="2">
        <v>3</v>
      </c>
      <c r="BJ224" s="2">
        <v>361</v>
      </c>
      <c r="BK224" s="2">
        <v>-9</v>
      </c>
      <c r="BL224" s="2">
        <v>-152</v>
      </c>
    </row>
    <row r="225" spans="1:64" x14ac:dyDescent="0.25">
      <c r="A225" s="1" t="s">
        <v>220</v>
      </c>
      <c r="B225" t="s">
        <v>666</v>
      </c>
      <c r="C225" t="s">
        <v>972</v>
      </c>
      <c r="D225" s="2">
        <v>15</v>
      </c>
      <c r="E225" s="2">
        <v>812</v>
      </c>
      <c r="F225" s="2">
        <f t="shared" si="30"/>
        <v>827</v>
      </c>
      <c r="G225" s="2">
        <v>0</v>
      </c>
      <c r="H225" s="2">
        <v>315</v>
      </c>
      <c r="I225" s="2">
        <v>0</v>
      </c>
      <c r="J225" s="2">
        <f t="shared" si="31"/>
        <v>315</v>
      </c>
      <c r="K225" s="2">
        <v>305</v>
      </c>
      <c r="L225" s="2">
        <v>0</v>
      </c>
      <c r="M225" s="2">
        <v>-63</v>
      </c>
      <c r="N225" s="2">
        <f t="shared" si="32"/>
        <v>242</v>
      </c>
      <c r="O225" s="2">
        <v>782</v>
      </c>
      <c r="P225" s="2">
        <v>0</v>
      </c>
      <c r="Q225" s="2">
        <v>71</v>
      </c>
      <c r="R225" s="2">
        <v>38</v>
      </c>
      <c r="S225" s="2">
        <f t="shared" si="33"/>
        <v>109</v>
      </c>
      <c r="T225" s="2">
        <v>0</v>
      </c>
      <c r="U225" s="2">
        <v>0</v>
      </c>
      <c r="V225" s="2">
        <f t="shared" si="34"/>
        <v>0</v>
      </c>
      <c r="W225" s="2">
        <v>465</v>
      </c>
      <c r="X225" s="2">
        <v>0</v>
      </c>
      <c r="Y225">
        <v>0</v>
      </c>
      <c r="Z225" s="2">
        <v>0</v>
      </c>
      <c r="AA225" s="2">
        <v>147</v>
      </c>
      <c r="AB225" s="2">
        <f t="shared" si="35"/>
        <v>147</v>
      </c>
      <c r="AC225" s="2">
        <v>233</v>
      </c>
      <c r="AD225" s="2">
        <v>0</v>
      </c>
      <c r="AE225" s="2">
        <v>0</v>
      </c>
      <c r="AF225" s="2">
        <v>0</v>
      </c>
      <c r="AG225" s="2">
        <f t="shared" si="36"/>
        <v>3120</v>
      </c>
      <c r="AH225" s="2">
        <f t="shared" si="37"/>
        <v>3120</v>
      </c>
      <c r="AI225" s="2">
        <v>13365</v>
      </c>
      <c r="AJ225" s="2">
        <v>13365</v>
      </c>
      <c r="AK225" s="2">
        <v>0</v>
      </c>
      <c r="AL225" s="2">
        <v>0</v>
      </c>
      <c r="AM225" s="2">
        <v>0</v>
      </c>
      <c r="AN225" s="2">
        <v>0</v>
      </c>
      <c r="AO225" s="2">
        <v>0</v>
      </c>
      <c r="AP225" s="2">
        <v>36</v>
      </c>
      <c r="AQ225" s="2">
        <v>0</v>
      </c>
      <c r="AR225" s="2">
        <v>0</v>
      </c>
      <c r="AS225" s="2">
        <v>0</v>
      </c>
      <c r="AT225" s="2">
        <v>0</v>
      </c>
      <c r="AU225" s="2">
        <v>0</v>
      </c>
      <c r="AV225" s="2">
        <v>0</v>
      </c>
      <c r="AW225" s="2">
        <v>0</v>
      </c>
      <c r="AX225" s="2">
        <v>0</v>
      </c>
      <c r="AY225" s="2">
        <v>0</v>
      </c>
      <c r="AZ225" s="2">
        <v>0</v>
      </c>
      <c r="BA225" s="2">
        <f t="shared" si="38"/>
        <v>3156</v>
      </c>
      <c r="BB225" s="2">
        <f t="shared" si="39"/>
        <v>3156</v>
      </c>
      <c r="BC225" s="2">
        <v>49462</v>
      </c>
      <c r="BD225" s="2">
        <v>49462</v>
      </c>
      <c r="BE225" s="2">
        <v>0</v>
      </c>
      <c r="BF225" s="2">
        <v>0</v>
      </c>
      <c r="BG225" s="2">
        <v>0</v>
      </c>
      <c r="BH225" s="2">
        <v>0</v>
      </c>
      <c r="BI225" s="2">
        <v>24</v>
      </c>
      <c r="BJ225" s="2">
        <v>177</v>
      </c>
      <c r="BK225" s="2">
        <v>-31</v>
      </c>
      <c r="BL225" s="2">
        <v>278</v>
      </c>
    </row>
    <row r="226" spans="1:64" x14ac:dyDescent="0.25">
      <c r="A226" s="1" t="s">
        <v>221</v>
      </c>
      <c r="B226" t="s">
        <v>667</v>
      </c>
      <c r="C226" t="s">
        <v>972</v>
      </c>
      <c r="D226" s="2">
        <v>-4</v>
      </c>
      <c r="E226" s="2">
        <v>220</v>
      </c>
      <c r="F226" s="2">
        <f t="shared" si="30"/>
        <v>216</v>
      </c>
      <c r="G226" s="2">
        <v>16</v>
      </c>
      <c r="H226" s="2">
        <v>83</v>
      </c>
      <c r="I226" s="2">
        <v>0</v>
      </c>
      <c r="J226" s="2">
        <f t="shared" si="31"/>
        <v>83</v>
      </c>
      <c r="K226" s="2">
        <v>-248</v>
      </c>
      <c r="L226" s="2">
        <v>0</v>
      </c>
      <c r="M226" s="2">
        <v>627</v>
      </c>
      <c r="N226" s="2">
        <f t="shared" si="32"/>
        <v>379</v>
      </c>
      <c r="O226" s="2">
        <v>266</v>
      </c>
      <c r="P226" s="2">
        <v>0</v>
      </c>
      <c r="Q226" s="2">
        <v>43</v>
      </c>
      <c r="R226" s="2">
        <v>-168</v>
      </c>
      <c r="S226" s="2">
        <f t="shared" si="33"/>
        <v>-125</v>
      </c>
      <c r="T226" s="2">
        <v>0</v>
      </c>
      <c r="U226" s="2">
        <v>0</v>
      </c>
      <c r="V226" s="2">
        <f t="shared" si="34"/>
        <v>0</v>
      </c>
      <c r="W226" s="2">
        <v>853</v>
      </c>
      <c r="X226" s="2">
        <v>0</v>
      </c>
      <c r="Y226">
        <v>0</v>
      </c>
      <c r="Z226" s="2">
        <v>0</v>
      </c>
      <c r="AA226" s="2">
        <v>8</v>
      </c>
      <c r="AB226" s="2">
        <f t="shared" si="35"/>
        <v>8</v>
      </c>
      <c r="AC226" s="2">
        <v>0</v>
      </c>
      <c r="AD226" s="2">
        <v>0</v>
      </c>
      <c r="AE226" s="2">
        <v>0</v>
      </c>
      <c r="AF226" s="2">
        <v>2014</v>
      </c>
      <c r="AG226" s="2">
        <f t="shared" si="36"/>
        <v>3710</v>
      </c>
      <c r="AH226" s="2">
        <f t="shared" si="37"/>
        <v>3710</v>
      </c>
      <c r="AI226" s="2">
        <v>13226</v>
      </c>
      <c r="AJ226" s="2">
        <v>13226</v>
      </c>
      <c r="AK226" s="2">
        <v>4169</v>
      </c>
      <c r="AL226" s="2">
        <v>0</v>
      </c>
      <c r="AM226" s="2">
        <v>2856</v>
      </c>
      <c r="AN226" s="2">
        <v>0</v>
      </c>
      <c r="AO226" s="2">
        <v>0</v>
      </c>
      <c r="AP226" s="2">
        <v>622</v>
      </c>
      <c r="AQ226" s="2">
        <v>0</v>
      </c>
      <c r="AR226" s="2">
        <v>0</v>
      </c>
      <c r="AS226" s="2">
        <v>0</v>
      </c>
      <c r="AT226" s="2">
        <v>0</v>
      </c>
      <c r="AU226" s="2">
        <v>113</v>
      </c>
      <c r="AV226" s="2">
        <v>0</v>
      </c>
      <c r="AW226" s="2">
        <v>0</v>
      </c>
      <c r="AX226" s="2">
        <v>0</v>
      </c>
      <c r="AY226" s="2">
        <v>0</v>
      </c>
      <c r="AZ226" s="2">
        <v>0</v>
      </c>
      <c r="BA226" s="2">
        <f t="shared" si="38"/>
        <v>11470</v>
      </c>
      <c r="BB226" s="2">
        <f t="shared" si="39"/>
        <v>11470</v>
      </c>
      <c r="BC226" s="2">
        <v>42801</v>
      </c>
      <c r="BD226" s="2">
        <v>42801</v>
      </c>
      <c r="BE226" s="2">
        <v>0</v>
      </c>
      <c r="BF226" s="2">
        <v>0</v>
      </c>
      <c r="BG226" s="2">
        <v>0</v>
      </c>
      <c r="BH226" s="2">
        <v>0</v>
      </c>
      <c r="BI226" s="2">
        <v>639</v>
      </c>
      <c r="BJ226" s="2">
        <v>4024</v>
      </c>
      <c r="BK226" s="2">
        <v>-22</v>
      </c>
      <c r="BL226" s="2">
        <v>-27</v>
      </c>
    </row>
    <row r="227" spans="1:64" x14ac:dyDescent="0.25">
      <c r="A227" s="1" t="s">
        <v>222</v>
      </c>
      <c r="B227" t="s">
        <v>668</v>
      </c>
      <c r="C227" t="s">
        <v>972</v>
      </c>
      <c r="D227" s="2">
        <v>27</v>
      </c>
      <c r="E227" s="2">
        <v>1113</v>
      </c>
      <c r="F227" s="2">
        <f t="shared" si="30"/>
        <v>1140</v>
      </c>
      <c r="G227" s="2">
        <v>31</v>
      </c>
      <c r="H227" s="2">
        <v>69</v>
      </c>
      <c r="I227" s="2">
        <v>0</v>
      </c>
      <c r="J227" s="2">
        <f t="shared" si="31"/>
        <v>69</v>
      </c>
      <c r="K227" s="2">
        <v>-39</v>
      </c>
      <c r="L227" s="2">
        <v>0</v>
      </c>
      <c r="M227" s="2">
        <v>355</v>
      </c>
      <c r="N227" s="2">
        <f t="shared" si="32"/>
        <v>316</v>
      </c>
      <c r="O227" s="2">
        <v>-134</v>
      </c>
      <c r="P227" s="2">
        <v>0</v>
      </c>
      <c r="Q227" s="2">
        <v>91</v>
      </c>
      <c r="R227" s="2">
        <v>63</v>
      </c>
      <c r="S227" s="2">
        <f t="shared" si="33"/>
        <v>154</v>
      </c>
      <c r="T227" s="2">
        <v>0</v>
      </c>
      <c r="U227" s="2">
        <v>0</v>
      </c>
      <c r="V227" s="2">
        <f t="shared" si="34"/>
        <v>0</v>
      </c>
      <c r="W227" s="2">
        <v>707</v>
      </c>
      <c r="X227" s="2">
        <v>0</v>
      </c>
      <c r="Y227">
        <v>0</v>
      </c>
      <c r="Z227" s="2">
        <v>0</v>
      </c>
      <c r="AA227" s="2">
        <v>22</v>
      </c>
      <c r="AB227" s="2">
        <f t="shared" si="35"/>
        <v>22</v>
      </c>
      <c r="AC227" s="2">
        <v>16</v>
      </c>
      <c r="AD227" s="2">
        <v>0</v>
      </c>
      <c r="AE227" s="2">
        <v>0</v>
      </c>
      <c r="AF227" s="2">
        <v>-26</v>
      </c>
      <c r="AG227" s="2">
        <f t="shared" si="36"/>
        <v>2295</v>
      </c>
      <c r="AH227" s="2">
        <f t="shared" si="37"/>
        <v>2295</v>
      </c>
      <c r="AI227" s="2">
        <v>10798</v>
      </c>
      <c r="AJ227" s="2">
        <v>10798</v>
      </c>
      <c r="AK227" s="2">
        <v>4833</v>
      </c>
      <c r="AL227" s="2">
        <v>151</v>
      </c>
      <c r="AM227" s="2">
        <v>0</v>
      </c>
      <c r="AN227" s="2">
        <v>0</v>
      </c>
      <c r="AO227" s="2">
        <v>0</v>
      </c>
      <c r="AP227" s="2">
        <v>437</v>
      </c>
      <c r="AQ227" s="2">
        <v>0</v>
      </c>
      <c r="AR227" s="2">
        <v>0</v>
      </c>
      <c r="AS227" s="2">
        <v>0</v>
      </c>
      <c r="AT227" s="2">
        <v>0</v>
      </c>
      <c r="AU227" s="2">
        <v>-163</v>
      </c>
      <c r="AV227" s="2">
        <v>0</v>
      </c>
      <c r="AW227" s="2">
        <v>0</v>
      </c>
      <c r="AX227" s="2">
        <v>0</v>
      </c>
      <c r="AY227" s="2">
        <v>0</v>
      </c>
      <c r="AZ227" s="2">
        <v>0</v>
      </c>
      <c r="BA227" s="2">
        <f t="shared" si="38"/>
        <v>7553</v>
      </c>
      <c r="BB227" s="2">
        <f t="shared" si="39"/>
        <v>7553</v>
      </c>
      <c r="BC227" s="2">
        <v>27756</v>
      </c>
      <c r="BD227" s="2">
        <v>27756</v>
      </c>
      <c r="BE227" s="2">
        <v>0</v>
      </c>
      <c r="BF227" s="2">
        <v>0</v>
      </c>
      <c r="BG227" s="2">
        <v>0</v>
      </c>
      <c r="BH227" s="2">
        <v>0</v>
      </c>
      <c r="BI227" s="2">
        <v>0</v>
      </c>
      <c r="BJ227" s="2">
        <v>0</v>
      </c>
      <c r="BK227" s="2">
        <v>-51</v>
      </c>
      <c r="BL227" s="2">
        <v>-310</v>
      </c>
    </row>
    <row r="228" spans="1:64" x14ac:dyDescent="0.25">
      <c r="A228" s="1" t="s">
        <v>223</v>
      </c>
      <c r="B228" t="s">
        <v>669</v>
      </c>
      <c r="C228" t="s">
        <v>971</v>
      </c>
      <c r="D228" s="2">
        <v>125</v>
      </c>
      <c r="E228" s="2">
        <v>1177</v>
      </c>
      <c r="F228" s="2">
        <f t="shared" si="30"/>
        <v>1302</v>
      </c>
      <c r="G228" s="2">
        <v>101</v>
      </c>
      <c r="H228" s="2">
        <v>0</v>
      </c>
      <c r="I228" s="2">
        <v>5972</v>
      </c>
      <c r="J228" s="2">
        <f t="shared" si="31"/>
        <v>5972</v>
      </c>
      <c r="K228" s="2">
        <v>11525</v>
      </c>
      <c r="L228" s="2">
        <v>0</v>
      </c>
      <c r="M228" s="2">
        <v>1382</v>
      </c>
      <c r="N228" s="2">
        <f t="shared" si="32"/>
        <v>12907</v>
      </c>
      <c r="O228" s="2">
        <v>5895</v>
      </c>
      <c r="P228" s="2">
        <v>741</v>
      </c>
      <c r="Q228" s="2">
        <v>-16</v>
      </c>
      <c r="R228" s="2">
        <v>173</v>
      </c>
      <c r="S228" s="2">
        <f t="shared" si="33"/>
        <v>898</v>
      </c>
      <c r="T228" s="2">
        <v>1274</v>
      </c>
      <c r="U228" s="2">
        <v>2228</v>
      </c>
      <c r="V228" s="2">
        <f t="shared" si="34"/>
        <v>3502</v>
      </c>
      <c r="W228" s="2">
        <v>3333</v>
      </c>
      <c r="X228" s="2">
        <v>61545</v>
      </c>
      <c r="Y228">
        <v>17550.588894183467</v>
      </c>
      <c r="Z228" s="2">
        <v>62625</v>
      </c>
      <c r="AA228" s="2">
        <v>1692</v>
      </c>
      <c r="AB228" s="2">
        <f t="shared" si="35"/>
        <v>64317</v>
      </c>
      <c r="AC228" s="2">
        <v>87</v>
      </c>
      <c r="AD228" s="2">
        <v>0</v>
      </c>
      <c r="AE228" s="2">
        <v>0</v>
      </c>
      <c r="AF228" s="2">
        <v>315</v>
      </c>
      <c r="AG228" s="2">
        <f t="shared" si="36"/>
        <v>160174</v>
      </c>
      <c r="AH228" s="2">
        <f t="shared" si="37"/>
        <v>177724.58889418346</v>
      </c>
      <c r="AI228" s="2">
        <v>640421</v>
      </c>
      <c r="AJ228" s="2">
        <v>722723</v>
      </c>
      <c r="AK228" s="2">
        <v>0</v>
      </c>
      <c r="AL228" s="2">
        <v>0</v>
      </c>
      <c r="AM228" s="2">
        <v>0</v>
      </c>
      <c r="AN228" s="2">
        <v>0</v>
      </c>
      <c r="AO228" s="2">
        <v>0</v>
      </c>
      <c r="AP228" s="2">
        <v>0</v>
      </c>
      <c r="AQ228" s="2">
        <v>0</v>
      </c>
      <c r="AR228" s="2">
        <v>0</v>
      </c>
      <c r="AS228" s="2">
        <v>0</v>
      </c>
      <c r="AT228" s="2">
        <v>0</v>
      </c>
      <c r="AU228" s="2">
        <v>0</v>
      </c>
      <c r="AV228" s="2">
        <v>0</v>
      </c>
      <c r="AW228" s="2">
        <v>19</v>
      </c>
      <c r="AX228" s="2">
        <v>0</v>
      </c>
      <c r="AY228" s="2">
        <v>0</v>
      </c>
      <c r="AZ228" s="2">
        <v>0</v>
      </c>
      <c r="BA228" s="2">
        <f t="shared" si="38"/>
        <v>160193</v>
      </c>
      <c r="BB228" s="2">
        <f t="shared" si="39"/>
        <v>177743.58889418346</v>
      </c>
      <c r="BC228" s="2">
        <v>640421</v>
      </c>
      <c r="BD228" s="2">
        <v>722723</v>
      </c>
      <c r="BE228" s="2">
        <v>0</v>
      </c>
      <c r="BF228" s="2">
        <v>0</v>
      </c>
      <c r="BG228" s="2">
        <v>0</v>
      </c>
      <c r="BH228" s="2">
        <v>0</v>
      </c>
      <c r="BI228" s="2">
        <v>4543</v>
      </c>
      <c r="BJ228" s="2">
        <v>18171</v>
      </c>
      <c r="BK228" s="2">
        <v>-1050</v>
      </c>
      <c r="BL228" s="2">
        <v>-4199</v>
      </c>
    </row>
    <row r="229" spans="1:64" x14ac:dyDescent="0.25">
      <c r="A229" s="1" t="s">
        <v>224</v>
      </c>
      <c r="B229" t="s">
        <v>670</v>
      </c>
      <c r="C229" t="s">
        <v>972</v>
      </c>
      <c r="D229" s="2">
        <v>64</v>
      </c>
      <c r="E229" s="2">
        <v>2091</v>
      </c>
      <c r="F229" s="2">
        <f t="shared" si="30"/>
        <v>2155</v>
      </c>
      <c r="G229" s="2">
        <v>3</v>
      </c>
      <c r="H229" s="2">
        <v>56</v>
      </c>
      <c r="I229" s="2">
        <v>0</v>
      </c>
      <c r="J229" s="2">
        <f t="shared" si="31"/>
        <v>56</v>
      </c>
      <c r="K229" s="2">
        <v>-167</v>
      </c>
      <c r="L229" s="2">
        <v>0</v>
      </c>
      <c r="M229" s="2">
        <v>112</v>
      </c>
      <c r="N229" s="2">
        <f t="shared" si="32"/>
        <v>-55</v>
      </c>
      <c r="O229" s="2">
        <v>1114</v>
      </c>
      <c r="P229" s="2">
        <v>-6</v>
      </c>
      <c r="Q229" s="2">
        <v>617</v>
      </c>
      <c r="R229" s="2">
        <v>-420</v>
      </c>
      <c r="S229" s="2">
        <f t="shared" si="33"/>
        <v>191</v>
      </c>
      <c r="T229" s="2">
        <v>0</v>
      </c>
      <c r="U229" s="2">
        <v>0</v>
      </c>
      <c r="V229" s="2">
        <f t="shared" si="34"/>
        <v>0</v>
      </c>
      <c r="W229" s="2">
        <v>653</v>
      </c>
      <c r="X229" s="2">
        <v>0</v>
      </c>
      <c r="Y229">
        <v>0</v>
      </c>
      <c r="Z229" s="2">
        <v>0</v>
      </c>
      <c r="AA229" s="2">
        <v>430</v>
      </c>
      <c r="AB229" s="2">
        <f t="shared" si="35"/>
        <v>430</v>
      </c>
      <c r="AC229" s="2">
        <v>235</v>
      </c>
      <c r="AD229" s="2">
        <v>0</v>
      </c>
      <c r="AE229" s="2">
        <v>0</v>
      </c>
      <c r="AF229" s="2">
        <v>0</v>
      </c>
      <c r="AG229" s="2">
        <f t="shared" si="36"/>
        <v>4782</v>
      </c>
      <c r="AH229" s="2">
        <f t="shared" si="37"/>
        <v>4782</v>
      </c>
      <c r="AI229" s="2">
        <v>15593</v>
      </c>
      <c r="AJ229" s="2">
        <v>15593</v>
      </c>
      <c r="AK229" s="2">
        <v>8601</v>
      </c>
      <c r="AL229" s="2">
        <v>0</v>
      </c>
      <c r="AM229" s="2">
        <v>0</v>
      </c>
      <c r="AN229" s="2">
        <v>0</v>
      </c>
      <c r="AO229" s="2">
        <v>0</v>
      </c>
      <c r="AP229" s="2">
        <v>4035</v>
      </c>
      <c r="AQ229" s="2">
        <v>0</v>
      </c>
      <c r="AR229" s="2">
        <v>0</v>
      </c>
      <c r="AS229" s="2">
        <v>0</v>
      </c>
      <c r="AT229" s="2">
        <v>0</v>
      </c>
      <c r="AU229" s="2">
        <v>0</v>
      </c>
      <c r="AV229" s="2">
        <v>0</v>
      </c>
      <c r="AW229" s="2">
        <v>-122</v>
      </c>
      <c r="AX229" s="2">
        <v>0</v>
      </c>
      <c r="AY229" s="2">
        <v>23</v>
      </c>
      <c r="AZ229" s="2">
        <v>-25</v>
      </c>
      <c r="BA229" s="2">
        <f t="shared" si="38"/>
        <v>17294</v>
      </c>
      <c r="BB229" s="2">
        <f t="shared" si="39"/>
        <v>17294</v>
      </c>
      <c r="BC229" s="2">
        <v>55136</v>
      </c>
      <c r="BD229" s="2">
        <v>55136</v>
      </c>
      <c r="BE229" s="2">
        <v>0</v>
      </c>
      <c r="BF229" s="2">
        <v>0</v>
      </c>
      <c r="BG229" s="2">
        <v>0</v>
      </c>
      <c r="BH229" s="2">
        <v>0</v>
      </c>
      <c r="BI229" s="2">
        <v>0</v>
      </c>
      <c r="BJ229" s="2">
        <v>161</v>
      </c>
      <c r="BK229" s="2">
        <v>0</v>
      </c>
      <c r="BL229" s="2">
        <v>-2</v>
      </c>
    </row>
    <row r="230" spans="1:64" x14ac:dyDescent="0.25">
      <c r="A230" s="1" t="s">
        <v>225</v>
      </c>
      <c r="B230" t="s">
        <v>671</v>
      </c>
      <c r="C230" t="s">
        <v>972</v>
      </c>
      <c r="D230" s="2">
        <v>44</v>
      </c>
      <c r="E230" s="2">
        <v>3834</v>
      </c>
      <c r="F230" s="2">
        <f t="shared" si="30"/>
        <v>3878</v>
      </c>
      <c r="G230" s="2">
        <v>0</v>
      </c>
      <c r="H230" s="2">
        <v>398</v>
      </c>
      <c r="I230" s="2">
        <v>0</v>
      </c>
      <c r="J230" s="2">
        <f t="shared" si="31"/>
        <v>398</v>
      </c>
      <c r="K230" s="2">
        <v>-985</v>
      </c>
      <c r="L230" s="2">
        <v>0</v>
      </c>
      <c r="M230" s="2">
        <v>-4807</v>
      </c>
      <c r="N230" s="2">
        <f t="shared" si="32"/>
        <v>-5792</v>
      </c>
      <c r="O230" s="2">
        <v>1667</v>
      </c>
      <c r="P230" s="2">
        <v>0</v>
      </c>
      <c r="Q230" s="2">
        <v>801</v>
      </c>
      <c r="R230" s="2">
        <v>455</v>
      </c>
      <c r="S230" s="2">
        <f t="shared" si="33"/>
        <v>1256</v>
      </c>
      <c r="T230" s="2">
        <v>0</v>
      </c>
      <c r="U230" s="2">
        <v>0</v>
      </c>
      <c r="V230" s="2">
        <f t="shared" si="34"/>
        <v>0</v>
      </c>
      <c r="W230" s="2">
        <v>1579</v>
      </c>
      <c r="X230" s="2">
        <v>0</v>
      </c>
      <c r="Y230">
        <v>0</v>
      </c>
      <c r="Z230" s="2">
        <v>0</v>
      </c>
      <c r="AA230" s="2">
        <v>461</v>
      </c>
      <c r="AB230" s="2">
        <f t="shared" si="35"/>
        <v>461</v>
      </c>
      <c r="AC230" s="2">
        <v>0</v>
      </c>
      <c r="AD230" s="2">
        <v>0</v>
      </c>
      <c r="AE230" s="2">
        <v>0</v>
      </c>
      <c r="AF230" s="2">
        <v>350</v>
      </c>
      <c r="AG230" s="2">
        <f t="shared" si="36"/>
        <v>3797</v>
      </c>
      <c r="AH230" s="2">
        <f t="shared" si="37"/>
        <v>3797</v>
      </c>
      <c r="AI230" s="2">
        <v>22348</v>
      </c>
      <c r="AJ230" s="2">
        <v>22348</v>
      </c>
      <c r="AK230" s="2">
        <v>11222</v>
      </c>
      <c r="AL230" s="2">
        <v>162</v>
      </c>
      <c r="AM230" s="2">
        <v>4477</v>
      </c>
      <c r="AN230" s="2">
        <v>0</v>
      </c>
      <c r="AO230" s="2">
        <v>0</v>
      </c>
      <c r="AP230" s="2">
        <v>43</v>
      </c>
      <c r="AQ230" s="2">
        <v>0</v>
      </c>
      <c r="AR230" s="2">
        <v>0</v>
      </c>
      <c r="AS230" s="2">
        <v>0</v>
      </c>
      <c r="AT230" s="2">
        <v>0</v>
      </c>
      <c r="AU230" s="2">
        <v>-310</v>
      </c>
      <c r="AV230" s="2">
        <v>0</v>
      </c>
      <c r="AW230" s="2">
        <v>0</v>
      </c>
      <c r="AX230" s="2">
        <v>0</v>
      </c>
      <c r="AY230" s="2">
        <v>0</v>
      </c>
      <c r="AZ230" s="2">
        <v>0</v>
      </c>
      <c r="BA230" s="2">
        <f t="shared" si="38"/>
        <v>19391</v>
      </c>
      <c r="BB230" s="2">
        <f t="shared" si="39"/>
        <v>19391</v>
      </c>
      <c r="BC230" s="2">
        <v>85392</v>
      </c>
      <c r="BD230" s="2">
        <v>85392</v>
      </c>
      <c r="BE230" s="2">
        <v>0</v>
      </c>
      <c r="BF230" s="2">
        <v>0</v>
      </c>
      <c r="BG230" s="2">
        <v>0</v>
      </c>
      <c r="BH230" s="2">
        <v>0</v>
      </c>
      <c r="BI230" s="2">
        <v>1635</v>
      </c>
      <c r="BJ230" s="2">
        <v>6541</v>
      </c>
      <c r="BK230" s="2">
        <v>-286</v>
      </c>
      <c r="BL230" s="2">
        <v>-1142</v>
      </c>
    </row>
    <row r="231" spans="1:64" x14ac:dyDescent="0.25">
      <c r="A231" s="1" t="s">
        <v>226</v>
      </c>
      <c r="B231" t="s">
        <v>672</v>
      </c>
      <c r="C231" t="s">
        <v>972</v>
      </c>
      <c r="D231" s="2">
        <v>9</v>
      </c>
      <c r="E231" s="2">
        <v>560</v>
      </c>
      <c r="F231" s="2">
        <f t="shared" si="30"/>
        <v>569</v>
      </c>
      <c r="G231" s="2">
        <v>-474</v>
      </c>
      <c r="H231" s="2">
        <v>59</v>
      </c>
      <c r="I231" s="2">
        <v>0</v>
      </c>
      <c r="J231" s="2">
        <f t="shared" si="31"/>
        <v>59</v>
      </c>
      <c r="K231" s="2">
        <v>-11</v>
      </c>
      <c r="L231" s="2">
        <v>0</v>
      </c>
      <c r="M231" s="2">
        <v>141</v>
      </c>
      <c r="N231" s="2">
        <f t="shared" si="32"/>
        <v>130</v>
      </c>
      <c r="O231" s="2">
        <v>857</v>
      </c>
      <c r="P231" s="2">
        <v>0</v>
      </c>
      <c r="Q231" s="2">
        <v>-346</v>
      </c>
      <c r="R231" s="2">
        <v>437</v>
      </c>
      <c r="S231" s="2">
        <f t="shared" si="33"/>
        <v>91</v>
      </c>
      <c r="T231" s="2">
        <v>0</v>
      </c>
      <c r="U231" s="2">
        <v>0</v>
      </c>
      <c r="V231" s="2">
        <f t="shared" si="34"/>
        <v>0</v>
      </c>
      <c r="W231" s="2">
        <v>105</v>
      </c>
      <c r="X231" s="2">
        <v>0</v>
      </c>
      <c r="Y231">
        <v>0</v>
      </c>
      <c r="Z231" s="2">
        <v>0</v>
      </c>
      <c r="AA231" s="2">
        <v>286</v>
      </c>
      <c r="AB231" s="2">
        <f t="shared" si="35"/>
        <v>286</v>
      </c>
      <c r="AC231" s="2">
        <v>0</v>
      </c>
      <c r="AD231" s="2">
        <v>0</v>
      </c>
      <c r="AE231" s="2">
        <v>0</v>
      </c>
      <c r="AF231" s="2">
        <v>0</v>
      </c>
      <c r="AG231" s="2">
        <f t="shared" si="36"/>
        <v>1623</v>
      </c>
      <c r="AH231" s="2">
        <f t="shared" si="37"/>
        <v>1623</v>
      </c>
      <c r="AI231" s="2">
        <v>13479</v>
      </c>
      <c r="AJ231" s="2">
        <v>13479</v>
      </c>
      <c r="AK231" s="2">
        <v>8318</v>
      </c>
      <c r="AL231" s="2">
        <v>0</v>
      </c>
      <c r="AM231" s="2">
        <v>0</v>
      </c>
      <c r="AN231" s="2">
        <v>0</v>
      </c>
      <c r="AO231" s="2">
        <v>0</v>
      </c>
      <c r="AP231" s="2">
        <v>1047</v>
      </c>
      <c r="AQ231" s="2">
        <v>0</v>
      </c>
      <c r="AR231" s="2">
        <v>0</v>
      </c>
      <c r="AS231" s="2">
        <v>0</v>
      </c>
      <c r="AT231" s="2">
        <v>0</v>
      </c>
      <c r="AU231" s="2">
        <v>-668</v>
      </c>
      <c r="AV231" s="2">
        <v>0</v>
      </c>
      <c r="AW231" s="2">
        <v>0</v>
      </c>
      <c r="AX231" s="2">
        <v>0</v>
      </c>
      <c r="AY231" s="2">
        <v>0</v>
      </c>
      <c r="AZ231" s="2">
        <v>0</v>
      </c>
      <c r="BA231" s="2">
        <f t="shared" si="38"/>
        <v>10320</v>
      </c>
      <c r="BB231" s="2">
        <f t="shared" si="39"/>
        <v>10320</v>
      </c>
      <c r="BC231" s="2">
        <v>49053</v>
      </c>
      <c r="BD231" s="2">
        <v>49053</v>
      </c>
      <c r="BE231" s="2">
        <v>0</v>
      </c>
      <c r="BF231" s="2">
        <v>0</v>
      </c>
      <c r="BG231" s="2">
        <v>0</v>
      </c>
      <c r="BH231" s="2">
        <v>0</v>
      </c>
      <c r="BI231" s="2">
        <v>0</v>
      </c>
      <c r="BJ231" s="2">
        <v>0</v>
      </c>
      <c r="BK231" s="2">
        <v>-409</v>
      </c>
      <c r="BL231" s="2">
        <v>-2088</v>
      </c>
    </row>
    <row r="232" spans="1:64" x14ac:dyDescent="0.25">
      <c r="A232" s="1" t="s">
        <v>227</v>
      </c>
      <c r="B232" t="s">
        <v>673</v>
      </c>
      <c r="C232" t="s">
        <v>972</v>
      </c>
      <c r="D232" s="2">
        <v>0</v>
      </c>
      <c r="E232" s="2">
        <v>1032</v>
      </c>
      <c r="F232" s="2">
        <f t="shared" si="30"/>
        <v>1032</v>
      </c>
      <c r="G232" s="2">
        <v>0</v>
      </c>
      <c r="H232" s="2">
        <v>67</v>
      </c>
      <c r="I232" s="2">
        <v>0</v>
      </c>
      <c r="J232" s="2">
        <f t="shared" si="31"/>
        <v>67</v>
      </c>
      <c r="K232" s="2">
        <v>90</v>
      </c>
      <c r="L232" s="2">
        <v>0</v>
      </c>
      <c r="M232" s="2">
        <v>132</v>
      </c>
      <c r="N232" s="2">
        <f t="shared" si="32"/>
        <v>222</v>
      </c>
      <c r="O232" s="2">
        <v>542</v>
      </c>
      <c r="P232" s="2">
        <v>0</v>
      </c>
      <c r="Q232" s="2">
        <v>-146</v>
      </c>
      <c r="R232" s="2">
        <v>389</v>
      </c>
      <c r="S232" s="2">
        <f t="shared" si="33"/>
        <v>243</v>
      </c>
      <c r="T232" s="2">
        <v>0</v>
      </c>
      <c r="U232" s="2">
        <v>0</v>
      </c>
      <c r="V232" s="2">
        <f t="shared" si="34"/>
        <v>0</v>
      </c>
      <c r="W232" s="2">
        <v>206</v>
      </c>
      <c r="X232" s="2">
        <v>0</v>
      </c>
      <c r="Y232">
        <v>0</v>
      </c>
      <c r="Z232" s="2">
        <v>0</v>
      </c>
      <c r="AA232" s="2">
        <v>26</v>
      </c>
      <c r="AB232" s="2">
        <f t="shared" si="35"/>
        <v>26</v>
      </c>
      <c r="AC232" s="2">
        <v>146</v>
      </c>
      <c r="AD232" s="2">
        <v>0</v>
      </c>
      <c r="AE232" s="2">
        <v>0</v>
      </c>
      <c r="AF232" s="2">
        <v>91</v>
      </c>
      <c r="AG232" s="2">
        <f t="shared" si="36"/>
        <v>2575</v>
      </c>
      <c r="AH232" s="2">
        <f t="shared" si="37"/>
        <v>2575</v>
      </c>
      <c r="AI232" s="2">
        <v>13608</v>
      </c>
      <c r="AJ232" s="2">
        <v>13608</v>
      </c>
      <c r="AK232" s="2">
        <v>6051</v>
      </c>
      <c r="AL232" s="2">
        <v>187</v>
      </c>
      <c r="AM232" s="2">
        <v>0</v>
      </c>
      <c r="AN232" s="2">
        <v>0</v>
      </c>
      <c r="AO232" s="2">
        <v>0</v>
      </c>
      <c r="AP232" s="2">
        <v>787</v>
      </c>
      <c r="AQ232" s="2">
        <v>0</v>
      </c>
      <c r="AR232" s="2">
        <v>0</v>
      </c>
      <c r="AS232" s="2">
        <v>0</v>
      </c>
      <c r="AT232" s="2">
        <v>0</v>
      </c>
      <c r="AU232" s="2">
        <v>-212</v>
      </c>
      <c r="AV232" s="2">
        <v>0</v>
      </c>
      <c r="AW232" s="2">
        <v>0</v>
      </c>
      <c r="AX232" s="2">
        <v>0</v>
      </c>
      <c r="AY232" s="2">
        <v>0</v>
      </c>
      <c r="AZ232" s="2">
        <v>0</v>
      </c>
      <c r="BA232" s="2">
        <f t="shared" si="38"/>
        <v>9388</v>
      </c>
      <c r="BB232" s="2">
        <f t="shared" si="39"/>
        <v>9388</v>
      </c>
      <c r="BC232" s="2">
        <v>42056</v>
      </c>
      <c r="BD232" s="2">
        <v>42056</v>
      </c>
      <c r="BE232" s="2">
        <v>0</v>
      </c>
      <c r="BF232" s="2">
        <v>0</v>
      </c>
      <c r="BG232" s="2">
        <v>0</v>
      </c>
      <c r="BH232" s="2">
        <v>0</v>
      </c>
      <c r="BI232" s="2">
        <v>0</v>
      </c>
      <c r="BJ232" s="2">
        <v>0</v>
      </c>
      <c r="BK232" s="2">
        <v>-85</v>
      </c>
      <c r="BL232" s="2">
        <v>-411</v>
      </c>
    </row>
    <row r="233" spans="1:64" x14ac:dyDescent="0.25">
      <c r="A233" s="1" t="s">
        <v>228</v>
      </c>
      <c r="B233" t="s">
        <v>674</v>
      </c>
      <c r="C233" t="s">
        <v>972</v>
      </c>
      <c r="D233" s="2">
        <v>47</v>
      </c>
      <c r="E233" s="2">
        <v>1134</v>
      </c>
      <c r="F233" s="2">
        <f t="shared" si="30"/>
        <v>1181</v>
      </c>
      <c r="G233" s="2">
        <v>5</v>
      </c>
      <c r="H233" s="2">
        <v>-19</v>
      </c>
      <c r="I233" s="2">
        <v>0</v>
      </c>
      <c r="J233" s="2">
        <f t="shared" si="31"/>
        <v>-19</v>
      </c>
      <c r="K233" s="2">
        <v>69</v>
      </c>
      <c r="L233" s="2">
        <v>0</v>
      </c>
      <c r="M233" s="2">
        <v>269</v>
      </c>
      <c r="N233" s="2">
        <f t="shared" si="32"/>
        <v>338</v>
      </c>
      <c r="O233" s="2">
        <v>620</v>
      </c>
      <c r="P233" s="2">
        <v>0</v>
      </c>
      <c r="Q233" s="2">
        <v>98</v>
      </c>
      <c r="R233" s="2">
        <v>127</v>
      </c>
      <c r="S233" s="2">
        <f t="shared" si="33"/>
        <v>225</v>
      </c>
      <c r="T233" s="2">
        <v>0</v>
      </c>
      <c r="U233" s="2">
        <v>0</v>
      </c>
      <c r="V233" s="2">
        <f t="shared" si="34"/>
        <v>0</v>
      </c>
      <c r="W233" s="2">
        <v>436</v>
      </c>
      <c r="X233" s="2">
        <v>0</v>
      </c>
      <c r="Y233">
        <v>0</v>
      </c>
      <c r="Z233" s="2">
        <v>0</v>
      </c>
      <c r="AA233" s="2">
        <v>150</v>
      </c>
      <c r="AB233" s="2">
        <f t="shared" si="35"/>
        <v>150</v>
      </c>
      <c r="AC233" s="2">
        <v>7</v>
      </c>
      <c r="AD233" s="2">
        <v>0</v>
      </c>
      <c r="AE233" s="2">
        <v>0</v>
      </c>
      <c r="AF233" s="2">
        <v>5</v>
      </c>
      <c r="AG233" s="2">
        <f t="shared" si="36"/>
        <v>2948</v>
      </c>
      <c r="AH233" s="2">
        <f t="shared" si="37"/>
        <v>2948</v>
      </c>
      <c r="AI233" s="2">
        <v>4141</v>
      </c>
      <c r="AJ233" s="2">
        <v>4141</v>
      </c>
      <c r="AK233" s="2">
        <v>7256</v>
      </c>
      <c r="AL233" s="2">
        <v>0</v>
      </c>
      <c r="AM233" s="2">
        <v>0</v>
      </c>
      <c r="AN233" s="2">
        <v>0</v>
      </c>
      <c r="AO233" s="2">
        <v>0</v>
      </c>
      <c r="AP233" s="2">
        <v>801</v>
      </c>
      <c r="AQ233" s="2">
        <v>0</v>
      </c>
      <c r="AR233" s="2">
        <v>0</v>
      </c>
      <c r="AS233" s="2">
        <v>0</v>
      </c>
      <c r="AT233" s="2">
        <v>0</v>
      </c>
      <c r="AU233" s="2">
        <v>-1248</v>
      </c>
      <c r="AV233" s="2">
        <v>0</v>
      </c>
      <c r="AW233" s="2">
        <v>0</v>
      </c>
      <c r="AX233" s="2">
        <v>0</v>
      </c>
      <c r="AY233" s="2">
        <v>0</v>
      </c>
      <c r="AZ233" s="2">
        <v>0</v>
      </c>
      <c r="BA233" s="2">
        <f t="shared" si="38"/>
        <v>9757</v>
      </c>
      <c r="BB233" s="2">
        <f t="shared" si="39"/>
        <v>9757</v>
      </c>
      <c r="BC233" s="2">
        <v>9358</v>
      </c>
      <c r="BD233" s="2">
        <v>9358</v>
      </c>
      <c r="BE233" s="2">
        <v>0</v>
      </c>
      <c r="BF233" s="2">
        <v>0</v>
      </c>
      <c r="BG233" s="2">
        <v>0</v>
      </c>
      <c r="BH233" s="2">
        <v>0</v>
      </c>
      <c r="BI233" s="2">
        <v>0</v>
      </c>
      <c r="BJ233" s="2">
        <v>0</v>
      </c>
      <c r="BK233" s="2">
        <v>-138</v>
      </c>
      <c r="BL233" s="2">
        <v>-141</v>
      </c>
    </row>
    <row r="234" spans="1:64" x14ac:dyDescent="0.25">
      <c r="A234" s="1" t="s">
        <v>229</v>
      </c>
      <c r="B234" t="s">
        <v>675</v>
      </c>
      <c r="C234" t="s">
        <v>970</v>
      </c>
      <c r="D234" s="2">
        <v>-13</v>
      </c>
      <c r="E234" s="2">
        <v>3027</v>
      </c>
      <c r="F234" s="2">
        <f t="shared" si="30"/>
        <v>3014</v>
      </c>
      <c r="G234" s="2">
        <v>51</v>
      </c>
      <c r="H234" s="2">
        <v>238</v>
      </c>
      <c r="I234" s="2">
        <v>83</v>
      </c>
      <c r="J234" s="2">
        <f t="shared" si="31"/>
        <v>321</v>
      </c>
      <c r="K234" s="2">
        <v>1927</v>
      </c>
      <c r="L234" s="2">
        <v>0</v>
      </c>
      <c r="M234" s="2">
        <v>566</v>
      </c>
      <c r="N234" s="2">
        <f t="shared" si="32"/>
        <v>2493</v>
      </c>
      <c r="O234" s="2">
        <v>3869</v>
      </c>
      <c r="P234" s="2">
        <v>0</v>
      </c>
      <c r="Q234" s="2">
        <v>226</v>
      </c>
      <c r="R234" s="2">
        <v>310</v>
      </c>
      <c r="S234" s="2">
        <f t="shared" si="33"/>
        <v>536</v>
      </c>
      <c r="T234" s="2">
        <v>429</v>
      </c>
      <c r="U234" s="2">
        <v>1765</v>
      </c>
      <c r="V234" s="2">
        <f t="shared" si="34"/>
        <v>2194</v>
      </c>
      <c r="W234" s="2">
        <v>2040</v>
      </c>
      <c r="X234" s="2">
        <v>23787</v>
      </c>
      <c r="Y234">
        <v>7976</v>
      </c>
      <c r="Z234" s="2">
        <v>18319</v>
      </c>
      <c r="AA234" s="2">
        <v>760</v>
      </c>
      <c r="AB234" s="2">
        <f t="shared" si="35"/>
        <v>19079</v>
      </c>
      <c r="AC234" s="2">
        <v>229</v>
      </c>
      <c r="AD234" s="2">
        <v>0</v>
      </c>
      <c r="AE234" s="2">
        <v>0</v>
      </c>
      <c r="AF234" s="2">
        <v>-12</v>
      </c>
      <c r="AG234" s="2">
        <f t="shared" si="36"/>
        <v>57601</v>
      </c>
      <c r="AH234" s="2">
        <f t="shared" si="37"/>
        <v>65577</v>
      </c>
      <c r="AI234" s="2">
        <v>230418</v>
      </c>
      <c r="AJ234" s="2">
        <v>262323</v>
      </c>
      <c r="AK234" s="2">
        <v>17615</v>
      </c>
      <c r="AL234" s="2">
        <v>163</v>
      </c>
      <c r="AM234" s="2">
        <v>0</v>
      </c>
      <c r="AN234" s="2">
        <v>0</v>
      </c>
      <c r="AO234" s="2">
        <v>0</v>
      </c>
      <c r="AP234" s="2">
        <v>748</v>
      </c>
      <c r="AQ234" s="2">
        <v>0</v>
      </c>
      <c r="AR234" s="2">
        <v>0</v>
      </c>
      <c r="AS234" s="2">
        <v>0</v>
      </c>
      <c r="AT234" s="2">
        <v>0</v>
      </c>
      <c r="AU234" s="2">
        <v>0</v>
      </c>
      <c r="AV234" s="2">
        <v>0</v>
      </c>
      <c r="AW234" s="2">
        <v>-1677</v>
      </c>
      <c r="AX234" s="2">
        <v>0</v>
      </c>
      <c r="AY234" s="2">
        <v>0</v>
      </c>
      <c r="AZ234" s="2">
        <v>0</v>
      </c>
      <c r="BA234" s="2">
        <f t="shared" si="38"/>
        <v>74450</v>
      </c>
      <c r="BB234" s="2">
        <f t="shared" si="39"/>
        <v>82426</v>
      </c>
      <c r="BC234" s="2">
        <v>240557</v>
      </c>
      <c r="BD234" s="2">
        <v>272462</v>
      </c>
      <c r="BE234" s="2">
        <v>0</v>
      </c>
      <c r="BF234" s="2">
        <v>0</v>
      </c>
      <c r="BG234" s="2">
        <v>-516</v>
      </c>
      <c r="BH234" s="2">
        <v>0</v>
      </c>
      <c r="BI234" s="2">
        <v>1647</v>
      </c>
      <c r="BJ234" s="2">
        <v>6588</v>
      </c>
      <c r="BK234" s="2">
        <v>-147</v>
      </c>
      <c r="BL234" s="2">
        <v>-589</v>
      </c>
    </row>
    <row r="235" spans="1:64" x14ac:dyDescent="0.25">
      <c r="A235" s="1" t="s">
        <v>230</v>
      </c>
      <c r="B235" t="s">
        <v>676</v>
      </c>
      <c r="C235" t="s">
        <v>970</v>
      </c>
      <c r="D235" s="2">
        <v>51</v>
      </c>
      <c r="E235" s="2">
        <v>1839</v>
      </c>
      <c r="F235" s="2">
        <f t="shared" si="30"/>
        <v>1890</v>
      </c>
      <c r="G235" s="2">
        <v>72</v>
      </c>
      <c r="H235" s="2">
        <v>130</v>
      </c>
      <c r="I235" s="2">
        <v>101</v>
      </c>
      <c r="J235" s="2">
        <f t="shared" si="31"/>
        <v>231</v>
      </c>
      <c r="K235" s="2">
        <v>3609</v>
      </c>
      <c r="L235" s="2">
        <v>0</v>
      </c>
      <c r="M235" s="2">
        <v>927</v>
      </c>
      <c r="N235" s="2">
        <f t="shared" si="32"/>
        <v>4536</v>
      </c>
      <c r="O235" s="2">
        <v>9660</v>
      </c>
      <c r="P235" s="2">
        <v>511</v>
      </c>
      <c r="Q235" s="2">
        <v>4</v>
      </c>
      <c r="R235" s="2">
        <v>759</v>
      </c>
      <c r="S235" s="2">
        <f t="shared" si="33"/>
        <v>1274</v>
      </c>
      <c r="T235" s="2">
        <v>671</v>
      </c>
      <c r="U235" s="2">
        <v>2351</v>
      </c>
      <c r="V235" s="2">
        <f t="shared" si="34"/>
        <v>3022</v>
      </c>
      <c r="W235" s="2">
        <v>2245</v>
      </c>
      <c r="X235" s="2">
        <v>6340</v>
      </c>
      <c r="Y235">
        <v>1807.9573253574324</v>
      </c>
      <c r="Z235" s="2">
        <v>25019</v>
      </c>
      <c r="AA235" s="2">
        <v>1077</v>
      </c>
      <c r="AB235" s="2">
        <f t="shared" si="35"/>
        <v>26096</v>
      </c>
      <c r="AC235" s="2">
        <v>283</v>
      </c>
      <c r="AD235" s="2">
        <v>0</v>
      </c>
      <c r="AE235" s="2">
        <v>32</v>
      </c>
      <c r="AF235" s="2">
        <v>3264</v>
      </c>
      <c r="AG235" s="2">
        <f t="shared" si="36"/>
        <v>58945</v>
      </c>
      <c r="AH235" s="2">
        <f t="shared" si="37"/>
        <v>60752.957325357434</v>
      </c>
      <c r="AI235" s="2">
        <v>235777</v>
      </c>
      <c r="AJ235" s="2">
        <v>274353</v>
      </c>
      <c r="AK235" s="2">
        <v>15305</v>
      </c>
      <c r="AL235" s="2">
        <v>180</v>
      </c>
      <c r="AM235" s="2">
        <v>1830</v>
      </c>
      <c r="AN235" s="2">
        <v>0</v>
      </c>
      <c r="AO235" s="2">
        <v>0</v>
      </c>
      <c r="AP235" s="2">
        <v>1577</v>
      </c>
      <c r="AQ235" s="2">
        <v>0</v>
      </c>
      <c r="AR235" s="2">
        <v>0</v>
      </c>
      <c r="AS235" s="2">
        <v>0</v>
      </c>
      <c r="AT235" s="2">
        <v>15</v>
      </c>
      <c r="AU235" s="2">
        <v>246</v>
      </c>
      <c r="AV235" s="2">
        <v>0</v>
      </c>
      <c r="AW235" s="2">
        <v>136</v>
      </c>
      <c r="AX235" s="2">
        <v>0</v>
      </c>
      <c r="AY235" s="2">
        <v>0</v>
      </c>
      <c r="AZ235" s="2">
        <v>0</v>
      </c>
      <c r="BA235" s="2">
        <f t="shared" si="38"/>
        <v>78234</v>
      </c>
      <c r="BB235" s="2">
        <f t="shared" si="39"/>
        <v>80041.957325357434</v>
      </c>
      <c r="BC235" s="2">
        <v>312925</v>
      </c>
      <c r="BD235" s="2">
        <v>351501</v>
      </c>
      <c r="BE235" s="2">
        <v>9</v>
      </c>
      <c r="BF235" s="2">
        <v>0</v>
      </c>
      <c r="BG235" s="2">
        <v>0</v>
      </c>
      <c r="BH235" s="2">
        <v>0</v>
      </c>
      <c r="BI235" s="2">
        <v>3102</v>
      </c>
      <c r="BJ235" s="2">
        <v>12407</v>
      </c>
      <c r="BK235" s="2">
        <v>-330</v>
      </c>
      <c r="BL235" s="2">
        <v>-1320</v>
      </c>
    </row>
    <row r="236" spans="1:64" x14ac:dyDescent="0.25">
      <c r="A236" s="1" t="s">
        <v>231</v>
      </c>
      <c r="B236" t="s">
        <v>677</v>
      </c>
      <c r="C236" t="s">
        <v>971</v>
      </c>
      <c r="D236" s="2">
        <v>2</v>
      </c>
      <c r="E236" s="2">
        <v>1327</v>
      </c>
      <c r="F236" s="2">
        <f t="shared" si="30"/>
        <v>1329</v>
      </c>
      <c r="G236" s="2">
        <v>70</v>
      </c>
      <c r="H236" s="2">
        <v>173</v>
      </c>
      <c r="I236" s="2">
        <v>212</v>
      </c>
      <c r="J236" s="2">
        <f t="shared" si="31"/>
        <v>385</v>
      </c>
      <c r="K236" s="2">
        <v>6051</v>
      </c>
      <c r="L236" s="2">
        <v>0</v>
      </c>
      <c r="M236" s="2">
        <v>655</v>
      </c>
      <c r="N236" s="2">
        <f t="shared" si="32"/>
        <v>6706</v>
      </c>
      <c r="O236" s="2">
        <v>7227</v>
      </c>
      <c r="P236" s="2">
        <v>1076</v>
      </c>
      <c r="Q236" s="2">
        <v>1</v>
      </c>
      <c r="R236" s="2">
        <v>535</v>
      </c>
      <c r="S236" s="2">
        <f t="shared" si="33"/>
        <v>1612</v>
      </c>
      <c r="T236" s="2">
        <v>1600</v>
      </c>
      <c r="U236" s="2">
        <v>2741</v>
      </c>
      <c r="V236" s="2">
        <f t="shared" si="34"/>
        <v>4341</v>
      </c>
      <c r="W236" s="2">
        <v>2652</v>
      </c>
      <c r="X236" s="2">
        <v>42126</v>
      </c>
      <c r="Y236">
        <v>33035</v>
      </c>
      <c r="Z236" s="2">
        <v>52528</v>
      </c>
      <c r="AA236" s="2">
        <v>1503</v>
      </c>
      <c r="AB236" s="2">
        <f t="shared" si="35"/>
        <v>54031</v>
      </c>
      <c r="AC236" s="2">
        <v>776</v>
      </c>
      <c r="AD236" s="2">
        <v>367</v>
      </c>
      <c r="AE236" s="2">
        <v>0</v>
      </c>
      <c r="AF236" s="2">
        <v>1404</v>
      </c>
      <c r="AG236" s="2">
        <f t="shared" si="36"/>
        <v>123026</v>
      </c>
      <c r="AH236" s="2">
        <f t="shared" si="37"/>
        <v>156061</v>
      </c>
      <c r="AI236" s="2">
        <v>490443</v>
      </c>
      <c r="AJ236" s="2">
        <v>622583</v>
      </c>
      <c r="AK236" s="2">
        <v>0</v>
      </c>
      <c r="AL236" s="2">
        <v>0</v>
      </c>
      <c r="AM236" s="2">
        <v>0</v>
      </c>
      <c r="AN236" s="2">
        <v>0</v>
      </c>
      <c r="AO236" s="2">
        <v>0</v>
      </c>
      <c r="AP236" s="2">
        <v>0</v>
      </c>
      <c r="AQ236" s="2">
        <v>0</v>
      </c>
      <c r="AR236" s="2">
        <v>0</v>
      </c>
      <c r="AS236" s="2">
        <v>0</v>
      </c>
      <c r="AT236" s="2">
        <v>198</v>
      </c>
      <c r="AU236" s="2">
        <v>0</v>
      </c>
      <c r="AV236" s="2">
        <v>0</v>
      </c>
      <c r="AW236" s="2">
        <v>3149</v>
      </c>
      <c r="AX236" s="2">
        <v>0</v>
      </c>
      <c r="AY236" s="2">
        <v>0</v>
      </c>
      <c r="AZ236" s="2">
        <v>0</v>
      </c>
      <c r="BA236" s="2">
        <f t="shared" si="38"/>
        <v>126373</v>
      </c>
      <c r="BB236" s="2">
        <f t="shared" si="39"/>
        <v>159408</v>
      </c>
      <c r="BC236" s="2">
        <v>503830</v>
      </c>
      <c r="BD236" s="2">
        <v>635970</v>
      </c>
      <c r="BE236" s="2">
        <v>0</v>
      </c>
      <c r="BF236" s="2">
        <v>0</v>
      </c>
      <c r="BG236" s="2">
        <v>0</v>
      </c>
      <c r="BH236" s="2">
        <v>0</v>
      </c>
      <c r="BI236" s="2">
        <v>3757</v>
      </c>
      <c r="BJ236" s="2">
        <v>15027</v>
      </c>
      <c r="BK236" s="2">
        <v>-683</v>
      </c>
      <c r="BL236" s="2">
        <v>-2730</v>
      </c>
    </row>
    <row r="237" spans="1:64" x14ac:dyDescent="0.25">
      <c r="A237" s="1" t="s">
        <v>232</v>
      </c>
      <c r="B237" t="s">
        <v>678</v>
      </c>
      <c r="C237" t="s">
        <v>972</v>
      </c>
      <c r="D237" s="2">
        <v>-24.233040000000006</v>
      </c>
      <c r="E237" s="2">
        <v>1906.4495400000005</v>
      </c>
      <c r="F237" s="2">
        <f t="shared" si="30"/>
        <v>1882.2165000000005</v>
      </c>
      <c r="G237" s="2">
        <v>0</v>
      </c>
      <c r="H237" s="2">
        <v>-3.7620699999999974</v>
      </c>
      <c r="I237" s="2">
        <v>0</v>
      </c>
      <c r="J237" s="2">
        <f t="shared" si="31"/>
        <v>-3.7620699999999974</v>
      </c>
      <c r="K237" s="2">
        <v>-820.82249999999954</v>
      </c>
      <c r="L237" s="2">
        <v>0</v>
      </c>
      <c r="M237" s="2">
        <v>444.26764000000009</v>
      </c>
      <c r="N237" s="2">
        <f t="shared" si="32"/>
        <v>-376.55485999999945</v>
      </c>
      <c r="O237" s="2">
        <v>0</v>
      </c>
      <c r="P237" s="2">
        <v>0</v>
      </c>
      <c r="Q237" s="2">
        <v>278.30571000000009</v>
      </c>
      <c r="R237" s="2">
        <v>-112.00919000000015</v>
      </c>
      <c r="S237" s="2">
        <f t="shared" si="33"/>
        <v>166.29651999999993</v>
      </c>
      <c r="T237" s="2">
        <v>0</v>
      </c>
      <c r="U237" s="2">
        <v>0</v>
      </c>
      <c r="V237" s="2">
        <f t="shared" si="34"/>
        <v>0</v>
      </c>
      <c r="W237" s="2">
        <v>26.338890000000006</v>
      </c>
      <c r="X237" s="2">
        <v>0</v>
      </c>
      <c r="Y237">
        <v>0</v>
      </c>
      <c r="Z237" s="2">
        <v>0</v>
      </c>
      <c r="AA237" s="2">
        <v>96.270790000000005</v>
      </c>
      <c r="AB237" s="2">
        <f t="shared" si="35"/>
        <v>96.270790000000005</v>
      </c>
      <c r="AC237" s="2">
        <v>0</v>
      </c>
      <c r="AD237" s="2">
        <v>0</v>
      </c>
      <c r="AE237" s="2">
        <v>0</v>
      </c>
      <c r="AF237" s="2">
        <v>-111.40948000000037</v>
      </c>
      <c r="AG237" s="2">
        <f t="shared" si="36"/>
        <v>1679.3962900000006</v>
      </c>
      <c r="AH237" s="2">
        <f t="shared" si="37"/>
        <v>1679.3962900000006</v>
      </c>
      <c r="AI237" s="2">
        <v>7508.9969999999903</v>
      </c>
      <c r="AJ237" s="2">
        <v>7508.9969999999903</v>
      </c>
      <c r="AK237" s="2">
        <v>6208.5008200001612</v>
      </c>
      <c r="AL237" s="2">
        <v>0</v>
      </c>
      <c r="AM237" s="2">
        <v>0</v>
      </c>
      <c r="AN237" s="2">
        <v>0</v>
      </c>
      <c r="AO237" s="2">
        <v>0</v>
      </c>
      <c r="AP237" s="2">
        <v>2840.1521200000002</v>
      </c>
      <c r="AQ237" s="2">
        <v>0</v>
      </c>
      <c r="AR237" s="2">
        <v>0</v>
      </c>
      <c r="AS237" s="2">
        <v>0</v>
      </c>
      <c r="AT237" s="2">
        <v>0</v>
      </c>
      <c r="AU237" s="2">
        <v>-7.7044699999999935</v>
      </c>
      <c r="AV237" s="2">
        <v>0</v>
      </c>
      <c r="AW237" s="2">
        <v>0</v>
      </c>
      <c r="AX237" s="2">
        <v>0</v>
      </c>
      <c r="AY237" s="2">
        <v>0</v>
      </c>
      <c r="AZ237" s="2">
        <v>110.67931</v>
      </c>
      <c r="BA237" s="2">
        <f t="shared" si="38"/>
        <v>10831.024070000161</v>
      </c>
      <c r="BB237" s="2">
        <f t="shared" si="39"/>
        <v>10831.024070000161</v>
      </c>
      <c r="BC237" s="2">
        <v>40501.107000000004</v>
      </c>
      <c r="BD237" s="2">
        <v>40501.107000000004</v>
      </c>
      <c r="BE237" s="2">
        <v>0</v>
      </c>
      <c r="BF237" s="2">
        <v>0</v>
      </c>
      <c r="BG237" s="2">
        <v>0</v>
      </c>
      <c r="BH237" s="2">
        <v>0</v>
      </c>
      <c r="BI237" s="2">
        <v>0.65207000000000004</v>
      </c>
      <c r="BJ237" s="2">
        <v>35.380000000000003</v>
      </c>
      <c r="BK237" s="2">
        <v>-1.8196499999997799</v>
      </c>
      <c r="BL237" s="2">
        <v>-101.75</v>
      </c>
    </row>
    <row r="238" spans="1:64" x14ac:dyDescent="0.25">
      <c r="A238" s="1" t="s">
        <v>233</v>
      </c>
      <c r="B238" t="s">
        <v>679</v>
      </c>
      <c r="C238" t="s">
        <v>972</v>
      </c>
      <c r="D238" s="2">
        <v>-7</v>
      </c>
      <c r="E238" s="2">
        <v>333</v>
      </c>
      <c r="F238" s="2">
        <f t="shared" si="30"/>
        <v>326</v>
      </c>
      <c r="G238" s="2">
        <v>7</v>
      </c>
      <c r="H238" s="2">
        <v>134</v>
      </c>
      <c r="I238" s="2">
        <v>0</v>
      </c>
      <c r="J238" s="2">
        <f t="shared" si="31"/>
        <v>134</v>
      </c>
      <c r="K238" s="2">
        <v>54</v>
      </c>
      <c r="L238" s="2">
        <v>0</v>
      </c>
      <c r="M238" s="2">
        <v>967</v>
      </c>
      <c r="N238" s="2">
        <f t="shared" si="32"/>
        <v>1021</v>
      </c>
      <c r="O238" s="2">
        <v>655</v>
      </c>
      <c r="P238" s="2">
        <v>0</v>
      </c>
      <c r="Q238" s="2">
        <v>183</v>
      </c>
      <c r="R238" s="2">
        <v>375</v>
      </c>
      <c r="S238" s="2">
        <f t="shared" si="33"/>
        <v>558</v>
      </c>
      <c r="T238" s="2">
        <v>0</v>
      </c>
      <c r="U238" s="2">
        <v>0</v>
      </c>
      <c r="V238" s="2">
        <f t="shared" si="34"/>
        <v>0</v>
      </c>
      <c r="W238" s="2">
        <v>926</v>
      </c>
      <c r="X238" s="2">
        <v>0</v>
      </c>
      <c r="Y238">
        <v>0</v>
      </c>
      <c r="Z238" s="2">
        <v>0</v>
      </c>
      <c r="AA238" s="2">
        <v>209</v>
      </c>
      <c r="AB238" s="2">
        <f t="shared" si="35"/>
        <v>209</v>
      </c>
      <c r="AC238" s="2">
        <v>860</v>
      </c>
      <c r="AD238" s="2">
        <v>0</v>
      </c>
      <c r="AE238" s="2">
        <v>0</v>
      </c>
      <c r="AF238" s="2">
        <v>1084</v>
      </c>
      <c r="AG238" s="2">
        <f t="shared" si="36"/>
        <v>5780</v>
      </c>
      <c r="AH238" s="2">
        <f t="shared" si="37"/>
        <v>5780</v>
      </c>
      <c r="AI238" s="2">
        <v>15744</v>
      </c>
      <c r="AJ238" s="2">
        <v>15744</v>
      </c>
      <c r="AK238" s="2">
        <v>5515</v>
      </c>
      <c r="AL238" s="2">
        <v>256</v>
      </c>
      <c r="AM238" s="2">
        <v>11</v>
      </c>
      <c r="AN238" s="2">
        <v>0</v>
      </c>
      <c r="AO238" s="2">
        <v>0</v>
      </c>
      <c r="AP238" s="2">
        <v>567</v>
      </c>
      <c r="AQ238" s="2">
        <v>0</v>
      </c>
      <c r="AR238" s="2">
        <v>0</v>
      </c>
      <c r="AS238" s="2">
        <v>0</v>
      </c>
      <c r="AT238" s="2">
        <v>0</v>
      </c>
      <c r="AU238" s="2">
        <v>23</v>
      </c>
      <c r="AV238" s="2">
        <v>0</v>
      </c>
      <c r="AW238" s="2">
        <v>0</v>
      </c>
      <c r="AX238" s="2">
        <v>0</v>
      </c>
      <c r="AY238" s="2">
        <v>0</v>
      </c>
      <c r="AZ238" s="2">
        <v>0</v>
      </c>
      <c r="BA238" s="2">
        <f t="shared" si="38"/>
        <v>12152</v>
      </c>
      <c r="BB238" s="2">
        <f t="shared" si="39"/>
        <v>12152</v>
      </c>
      <c r="BC238" s="2">
        <v>15744</v>
      </c>
      <c r="BD238" s="2">
        <v>15744</v>
      </c>
      <c r="BE238" s="2">
        <v>0</v>
      </c>
      <c r="BF238" s="2">
        <v>0</v>
      </c>
      <c r="BG238" s="2">
        <v>0</v>
      </c>
      <c r="BH238" s="2">
        <v>0</v>
      </c>
      <c r="BI238" s="2">
        <v>0</v>
      </c>
      <c r="BJ238" s="2">
        <v>0</v>
      </c>
      <c r="BK238" s="2">
        <v>-23</v>
      </c>
      <c r="BL238" s="2">
        <v>-50</v>
      </c>
    </row>
    <row r="239" spans="1:64" x14ac:dyDescent="0.25">
      <c r="A239" s="1" t="s">
        <v>234</v>
      </c>
      <c r="B239" t="s">
        <v>680</v>
      </c>
      <c r="C239" t="s">
        <v>972</v>
      </c>
      <c r="D239" s="2">
        <v>-122</v>
      </c>
      <c r="E239" s="2">
        <v>210</v>
      </c>
      <c r="F239" s="2">
        <f t="shared" si="30"/>
        <v>88</v>
      </c>
      <c r="G239" s="2">
        <v>24</v>
      </c>
      <c r="H239" s="2">
        <v>63</v>
      </c>
      <c r="I239" s="2">
        <v>0</v>
      </c>
      <c r="J239" s="2">
        <f t="shared" si="31"/>
        <v>63</v>
      </c>
      <c r="K239" s="2">
        <v>-621</v>
      </c>
      <c r="L239" s="2">
        <v>0</v>
      </c>
      <c r="M239" s="2">
        <v>543</v>
      </c>
      <c r="N239" s="2">
        <f t="shared" si="32"/>
        <v>-78</v>
      </c>
      <c r="O239" s="2">
        <v>1049</v>
      </c>
      <c r="P239" s="2">
        <v>0</v>
      </c>
      <c r="Q239" s="2">
        <v>213</v>
      </c>
      <c r="R239" s="2">
        <v>221</v>
      </c>
      <c r="S239" s="2">
        <f t="shared" si="33"/>
        <v>434</v>
      </c>
      <c r="T239" s="2">
        <v>0</v>
      </c>
      <c r="U239" s="2">
        <v>0</v>
      </c>
      <c r="V239" s="2">
        <f t="shared" si="34"/>
        <v>0</v>
      </c>
      <c r="W239" s="2">
        <v>561</v>
      </c>
      <c r="X239" s="2">
        <v>0</v>
      </c>
      <c r="Y239">
        <v>0</v>
      </c>
      <c r="Z239" s="2">
        <v>0</v>
      </c>
      <c r="AA239" s="2">
        <v>305</v>
      </c>
      <c r="AB239" s="2">
        <f t="shared" si="35"/>
        <v>305</v>
      </c>
      <c r="AC239" s="2">
        <v>37</v>
      </c>
      <c r="AD239" s="2">
        <v>0</v>
      </c>
      <c r="AE239" s="2">
        <v>0</v>
      </c>
      <c r="AF239" s="2">
        <v>0</v>
      </c>
      <c r="AG239" s="2">
        <f t="shared" si="36"/>
        <v>2483</v>
      </c>
      <c r="AH239" s="2">
        <f t="shared" si="37"/>
        <v>2483</v>
      </c>
      <c r="AI239" s="2">
        <v>9725</v>
      </c>
      <c r="AJ239" s="2">
        <v>9725</v>
      </c>
      <c r="AK239" s="2">
        <v>4798</v>
      </c>
      <c r="AL239" s="2">
        <v>0</v>
      </c>
      <c r="AM239" s="2">
        <v>3455</v>
      </c>
      <c r="AN239" s="2">
        <v>0</v>
      </c>
      <c r="AO239" s="2">
        <v>49</v>
      </c>
      <c r="AP239" s="2">
        <v>133</v>
      </c>
      <c r="AQ239" s="2">
        <v>0</v>
      </c>
      <c r="AR239" s="2">
        <v>0</v>
      </c>
      <c r="AS239" s="2">
        <v>0</v>
      </c>
      <c r="AT239" s="2">
        <v>12</v>
      </c>
      <c r="AU239" s="2">
        <v>0</v>
      </c>
      <c r="AV239" s="2">
        <v>0</v>
      </c>
      <c r="AW239" s="2">
        <v>21</v>
      </c>
      <c r="AX239" s="2">
        <v>0</v>
      </c>
      <c r="AY239" s="2">
        <v>0</v>
      </c>
      <c r="AZ239" s="2">
        <v>0</v>
      </c>
      <c r="BA239" s="2">
        <f t="shared" si="38"/>
        <v>10951</v>
      </c>
      <c r="BB239" s="2">
        <f t="shared" si="39"/>
        <v>10951</v>
      </c>
      <c r="BC239" s="2">
        <v>43482</v>
      </c>
      <c r="BD239" s="2">
        <v>43482</v>
      </c>
      <c r="BE239" s="2">
        <v>0</v>
      </c>
      <c r="BF239" s="2">
        <v>0</v>
      </c>
      <c r="BG239" s="2">
        <v>0</v>
      </c>
      <c r="BH239" s="2">
        <v>0</v>
      </c>
      <c r="BI239" s="2">
        <v>0</v>
      </c>
      <c r="BJ239" s="2">
        <v>0</v>
      </c>
      <c r="BK239" s="2">
        <v>-79</v>
      </c>
      <c r="BL239" s="2">
        <v>-314</v>
      </c>
    </row>
    <row r="240" spans="1:64" x14ac:dyDescent="0.25">
      <c r="A240" s="1" t="s">
        <v>235</v>
      </c>
      <c r="B240" t="s">
        <v>681</v>
      </c>
      <c r="C240" t="s">
        <v>972</v>
      </c>
      <c r="D240" s="2">
        <v>13</v>
      </c>
      <c r="E240" s="2">
        <v>696</v>
      </c>
      <c r="F240" s="2">
        <f t="shared" si="30"/>
        <v>709</v>
      </c>
      <c r="G240" s="2">
        <v>33</v>
      </c>
      <c r="H240" s="2">
        <v>70</v>
      </c>
      <c r="I240" s="2">
        <v>0</v>
      </c>
      <c r="J240" s="2">
        <f t="shared" si="31"/>
        <v>70</v>
      </c>
      <c r="K240" s="2">
        <v>-206</v>
      </c>
      <c r="L240" s="2">
        <v>0</v>
      </c>
      <c r="M240" s="2">
        <v>3</v>
      </c>
      <c r="N240" s="2">
        <f t="shared" si="32"/>
        <v>-203</v>
      </c>
      <c r="O240" s="2">
        <v>1034</v>
      </c>
      <c r="P240" s="2">
        <v>0</v>
      </c>
      <c r="Q240" s="2">
        <v>30</v>
      </c>
      <c r="R240" s="2">
        <v>394</v>
      </c>
      <c r="S240" s="2">
        <f t="shared" si="33"/>
        <v>424</v>
      </c>
      <c r="T240" s="2">
        <v>0</v>
      </c>
      <c r="U240" s="2">
        <v>0</v>
      </c>
      <c r="V240" s="2">
        <f t="shared" si="34"/>
        <v>0</v>
      </c>
      <c r="W240" s="2">
        <v>714</v>
      </c>
      <c r="X240" s="2">
        <v>0</v>
      </c>
      <c r="Y240">
        <v>0</v>
      </c>
      <c r="Z240" s="2">
        <v>0</v>
      </c>
      <c r="AA240" s="2">
        <v>618</v>
      </c>
      <c r="AB240" s="2">
        <f t="shared" si="35"/>
        <v>618</v>
      </c>
      <c r="AC240" s="2">
        <v>57</v>
      </c>
      <c r="AD240" s="2">
        <v>0</v>
      </c>
      <c r="AE240" s="2">
        <v>0</v>
      </c>
      <c r="AF240" s="2">
        <v>125</v>
      </c>
      <c r="AG240" s="2">
        <f t="shared" si="36"/>
        <v>3581</v>
      </c>
      <c r="AH240" s="2">
        <f t="shared" si="37"/>
        <v>3581</v>
      </c>
      <c r="AI240" s="2">
        <v>17777</v>
      </c>
      <c r="AJ240" s="2">
        <v>17777</v>
      </c>
      <c r="AK240" s="2">
        <v>11471</v>
      </c>
      <c r="AL240" s="2">
        <v>0</v>
      </c>
      <c r="AM240" s="2">
        <v>0</v>
      </c>
      <c r="AN240" s="2">
        <v>0</v>
      </c>
      <c r="AO240" s="2">
        <v>0</v>
      </c>
      <c r="AP240" s="2">
        <v>1048</v>
      </c>
      <c r="AQ240" s="2">
        <v>0</v>
      </c>
      <c r="AR240" s="2">
        <v>0</v>
      </c>
      <c r="AS240" s="2">
        <v>0</v>
      </c>
      <c r="AT240" s="2">
        <v>0</v>
      </c>
      <c r="AU240" s="2">
        <v>-12</v>
      </c>
      <c r="AV240" s="2">
        <v>0</v>
      </c>
      <c r="AW240" s="2">
        <v>0</v>
      </c>
      <c r="AX240" s="2">
        <v>0</v>
      </c>
      <c r="AY240" s="2">
        <v>0</v>
      </c>
      <c r="AZ240" s="2">
        <v>0</v>
      </c>
      <c r="BA240" s="2">
        <f t="shared" si="38"/>
        <v>16088</v>
      </c>
      <c r="BB240" s="2">
        <f t="shared" si="39"/>
        <v>16088</v>
      </c>
      <c r="BC240" s="2">
        <v>30236</v>
      </c>
      <c r="BD240" s="2">
        <v>30236</v>
      </c>
      <c r="BE240" s="2">
        <v>-17</v>
      </c>
      <c r="BF240" s="2">
        <v>0</v>
      </c>
      <c r="BG240" s="2">
        <v>0</v>
      </c>
      <c r="BH240" s="2">
        <v>0</v>
      </c>
      <c r="BI240" s="2">
        <v>0</v>
      </c>
      <c r="BJ240" s="2">
        <v>0</v>
      </c>
      <c r="BK240" s="2">
        <v>-115</v>
      </c>
      <c r="BL240" s="2">
        <v>-461</v>
      </c>
    </row>
    <row r="241" spans="1:64" x14ac:dyDescent="0.25">
      <c r="A241" s="1" t="s">
        <v>236</v>
      </c>
      <c r="B241" t="s">
        <v>682</v>
      </c>
      <c r="C241" t="s">
        <v>972</v>
      </c>
      <c r="D241" s="2">
        <v>12</v>
      </c>
      <c r="E241" s="2">
        <v>359</v>
      </c>
      <c r="F241" s="2">
        <f t="shared" si="30"/>
        <v>371</v>
      </c>
      <c r="G241" s="2">
        <v>0</v>
      </c>
      <c r="H241" s="2">
        <v>12</v>
      </c>
      <c r="I241" s="2">
        <v>0</v>
      </c>
      <c r="J241" s="2">
        <f t="shared" si="31"/>
        <v>12</v>
      </c>
      <c r="K241" s="2">
        <v>-60</v>
      </c>
      <c r="L241" s="2">
        <v>0</v>
      </c>
      <c r="M241" s="2">
        <v>80</v>
      </c>
      <c r="N241" s="2">
        <f t="shared" si="32"/>
        <v>20</v>
      </c>
      <c r="O241" s="2">
        <v>450</v>
      </c>
      <c r="P241" s="2">
        <v>0</v>
      </c>
      <c r="Q241" s="2">
        <v>81</v>
      </c>
      <c r="R241" s="2">
        <v>107</v>
      </c>
      <c r="S241" s="2">
        <f t="shared" si="33"/>
        <v>188</v>
      </c>
      <c r="T241" s="2">
        <v>0</v>
      </c>
      <c r="U241" s="2">
        <v>0</v>
      </c>
      <c r="V241" s="2">
        <f t="shared" si="34"/>
        <v>0</v>
      </c>
      <c r="W241" s="2">
        <v>68</v>
      </c>
      <c r="X241" s="2">
        <v>0</v>
      </c>
      <c r="Y241">
        <v>0</v>
      </c>
      <c r="Z241" s="2">
        <v>0</v>
      </c>
      <c r="AA241" s="2">
        <v>85</v>
      </c>
      <c r="AB241" s="2">
        <f t="shared" si="35"/>
        <v>85</v>
      </c>
      <c r="AC241" s="2">
        <v>0</v>
      </c>
      <c r="AD241" s="2">
        <v>0</v>
      </c>
      <c r="AE241" s="2">
        <v>0</v>
      </c>
      <c r="AF241" s="2">
        <v>0</v>
      </c>
      <c r="AG241" s="2">
        <f t="shared" si="36"/>
        <v>1194</v>
      </c>
      <c r="AH241" s="2">
        <f t="shared" si="37"/>
        <v>1194</v>
      </c>
      <c r="AI241" s="2">
        <v>4772</v>
      </c>
      <c r="AJ241" s="2">
        <v>4772</v>
      </c>
      <c r="AK241" s="2">
        <v>3330</v>
      </c>
      <c r="AL241" s="2">
        <v>18</v>
      </c>
      <c r="AM241" s="2">
        <v>0</v>
      </c>
      <c r="AN241" s="2">
        <v>0</v>
      </c>
      <c r="AO241" s="2">
        <v>0</v>
      </c>
      <c r="AP241" s="2">
        <v>218</v>
      </c>
      <c r="AQ241" s="2">
        <v>0</v>
      </c>
      <c r="AR241" s="2">
        <v>0</v>
      </c>
      <c r="AS241" s="2">
        <v>0</v>
      </c>
      <c r="AT241" s="2">
        <v>0</v>
      </c>
      <c r="AU241" s="2">
        <v>0</v>
      </c>
      <c r="AV241" s="2">
        <v>0</v>
      </c>
      <c r="AW241" s="2">
        <v>0</v>
      </c>
      <c r="AX241" s="2">
        <v>0</v>
      </c>
      <c r="AY241" s="2">
        <v>0</v>
      </c>
      <c r="AZ241" s="2">
        <v>0</v>
      </c>
      <c r="BA241" s="2">
        <f t="shared" si="38"/>
        <v>4760</v>
      </c>
      <c r="BB241" s="2">
        <f t="shared" si="39"/>
        <v>4760</v>
      </c>
      <c r="BC241" s="2">
        <v>19033</v>
      </c>
      <c r="BD241" s="2">
        <v>19033</v>
      </c>
      <c r="BE241" s="2">
        <v>0</v>
      </c>
      <c r="BF241" s="2">
        <v>0</v>
      </c>
      <c r="BG241" s="2">
        <v>0</v>
      </c>
      <c r="BH241" s="2">
        <v>0</v>
      </c>
      <c r="BI241" s="2">
        <v>56</v>
      </c>
      <c r="BJ241" s="2">
        <v>225</v>
      </c>
      <c r="BK241" s="2">
        <v>-4</v>
      </c>
      <c r="BL241" s="2">
        <v>-15</v>
      </c>
    </row>
    <row r="242" spans="1:64" x14ac:dyDescent="0.25">
      <c r="A242" s="1" t="s">
        <v>237</v>
      </c>
      <c r="B242" t="s">
        <v>683</v>
      </c>
      <c r="C242" t="s">
        <v>970</v>
      </c>
      <c r="D242" s="2">
        <v>160</v>
      </c>
      <c r="E242" s="2">
        <v>2003</v>
      </c>
      <c r="F242" s="2">
        <f t="shared" si="30"/>
        <v>2163</v>
      </c>
      <c r="G242" s="2">
        <v>3</v>
      </c>
      <c r="H242" s="2">
        <v>354</v>
      </c>
      <c r="I242" s="2">
        <v>100</v>
      </c>
      <c r="J242" s="2">
        <f t="shared" si="31"/>
        <v>454</v>
      </c>
      <c r="K242" s="2">
        <v>2808</v>
      </c>
      <c r="L242" s="2">
        <v>0</v>
      </c>
      <c r="M242" s="2">
        <v>2683</v>
      </c>
      <c r="N242" s="2">
        <f t="shared" si="32"/>
        <v>5491</v>
      </c>
      <c r="O242" s="2">
        <v>4865</v>
      </c>
      <c r="P242" s="2">
        <v>887</v>
      </c>
      <c r="Q242" s="2">
        <v>330</v>
      </c>
      <c r="R242" s="2">
        <v>689</v>
      </c>
      <c r="S242" s="2">
        <f t="shared" si="33"/>
        <v>1906</v>
      </c>
      <c r="T242" s="2">
        <v>-126</v>
      </c>
      <c r="U242" s="2">
        <v>256</v>
      </c>
      <c r="V242" s="2">
        <f t="shared" si="34"/>
        <v>130</v>
      </c>
      <c r="W242" s="2">
        <v>4122</v>
      </c>
      <c r="X242" s="2">
        <v>23597</v>
      </c>
      <c r="Y242">
        <v>23724</v>
      </c>
      <c r="Z242" s="2">
        <v>28563</v>
      </c>
      <c r="AA242" s="2">
        <v>1735</v>
      </c>
      <c r="AB242" s="2">
        <f t="shared" si="35"/>
        <v>30298</v>
      </c>
      <c r="AC242" s="2">
        <v>1027</v>
      </c>
      <c r="AD242" s="2">
        <v>0</v>
      </c>
      <c r="AE242" s="2">
        <v>277</v>
      </c>
      <c r="AF242" s="2">
        <v>0</v>
      </c>
      <c r="AG242" s="2">
        <f t="shared" si="36"/>
        <v>74333</v>
      </c>
      <c r="AH242" s="2">
        <f t="shared" si="37"/>
        <v>98057</v>
      </c>
      <c r="AI242" s="2">
        <v>323942</v>
      </c>
      <c r="AJ242" s="2">
        <v>367906</v>
      </c>
      <c r="AK242" s="2">
        <v>12578</v>
      </c>
      <c r="AL242" s="2">
        <v>0</v>
      </c>
      <c r="AM242" s="2">
        <v>8949</v>
      </c>
      <c r="AN242" s="2">
        <v>0</v>
      </c>
      <c r="AO242" s="2">
        <v>0</v>
      </c>
      <c r="AP242" s="2">
        <v>0</v>
      </c>
      <c r="AQ242" s="2">
        <v>0</v>
      </c>
      <c r="AR242" s="2">
        <v>0</v>
      </c>
      <c r="AS242" s="2">
        <v>0</v>
      </c>
      <c r="AT242" s="2">
        <v>0</v>
      </c>
      <c r="AU242" s="2">
        <v>0</v>
      </c>
      <c r="AV242" s="2">
        <v>0</v>
      </c>
      <c r="AW242" s="2">
        <v>0</v>
      </c>
      <c r="AX242" s="2">
        <v>0</v>
      </c>
      <c r="AY242" s="2">
        <v>0</v>
      </c>
      <c r="AZ242" s="2">
        <v>0</v>
      </c>
      <c r="BA242" s="2">
        <f t="shared" si="38"/>
        <v>95860</v>
      </c>
      <c r="BB242" s="2">
        <f t="shared" si="39"/>
        <v>119584</v>
      </c>
      <c r="BC242" s="2">
        <v>418373</v>
      </c>
      <c r="BD242" s="2">
        <v>462337</v>
      </c>
      <c r="BE242" s="2">
        <v>0</v>
      </c>
      <c r="BF242" s="2">
        <v>0</v>
      </c>
      <c r="BG242" s="2">
        <v>0</v>
      </c>
      <c r="BH242" s="2">
        <v>0</v>
      </c>
      <c r="BI242" s="2">
        <v>218</v>
      </c>
      <c r="BJ242" s="2">
        <v>15513</v>
      </c>
      <c r="BK242" s="2">
        <v>-49</v>
      </c>
      <c r="BL242" s="2">
        <v>-870</v>
      </c>
    </row>
    <row r="243" spans="1:64" x14ac:dyDescent="0.25">
      <c r="A243" s="1" t="s">
        <v>238</v>
      </c>
      <c r="B243" t="s">
        <v>684</v>
      </c>
      <c r="C243" t="s">
        <v>971</v>
      </c>
      <c r="D243" s="2">
        <v>469</v>
      </c>
      <c r="E243" s="2">
        <v>2073</v>
      </c>
      <c r="F243" s="2">
        <f t="shared" si="30"/>
        <v>2542</v>
      </c>
      <c r="G243" s="2">
        <v>258</v>
      </c>
      <c r="H243" s="2">
        <v>932</v>
      </c>
      <c r="I243" s="2">
        <v>169</v>
      </c>
      <c r="J243" s="2">
        <f t="shared" si="31"/>
        <v>1101</v>
      </c>
      <c r="K243" s="2">
        <v>7774</v>
      </c>
      <c r="L243" s="2">
        <v>0</v>
      </c>
      <c r="M243" s="2">
        <v>1310</v>
      </c>
      <c r="N243" s="2">
        <f t="shared" si="32"/>
        <v>9084</v>
      </c>
      <c r="O243" s="2">
        <v>5304</v>
      </c>
      <c r="P243" s="2">
        <v>1266</v>
      </c>
      <c r="Q243" s="2">
        <v>0</v>
      </c>
      <c r="R243" s="2">
        <v>206</v>
      </c>
      <c r="S243" s="2">
        <f t="shared" si="33"/>
        <v>1472</v>
      </c>
      <c r="T243" s="2">
        <v>2547</v>
      </c>
      <c r="U243" s="2">
        <v>5958</v>
      </c>
      <c r="V243" s="2">
        <f t="shared" si="34"/>
        <v>8505</v>
      </c>
      <c r="W243" s="2">
        <v>2009</v>
      </c>
      <c r="X243" s="2">
        <v>132113</v>
      </c>
      <c r="Y243">
        <v>37674.237559139823</v>
      </c>
      <c r="Z243" s="2">
        <v>73680</v>
      </c>
      <c r="AA243" s="2">
        <v>0</v>
      </c>
      <c r="AB243" s="2">
        <f t="shared" si="35"/>
        <v>73680</v>
      </c>
      <c r="AC243" s="2">
        <v>0</v>
      </c>
      <c r="AD243" s="2">
        <v>0</v>
      </c>
      <c r="AE243" s="2">
        <v>0</v>
      </c>
      <c r="AF243" s="2">
        <v>0</v>
      </c>
      <c r="AG243" s="2">
        <f t="shared" si="36"/>
        <v>236068</v>
      </c>
      <c r="AH243" s="2">
        <f t="shared" si="37"/>
        <v>273742.23755913984</v>
      </c>
      <c r="AI243" s="2">
        <v>822546</v>
      </c>
      <c r="AJ243" s="2">
        <v>934034</v>
      </c>
      <c r="AK243" s="2">
        <v>0</v>
      </c>
      <c r="AL243" s="2">
        <v>0</v>
      </c>
      <c r="AM243" s="2">
        <v>0</v>
      </c>
      <c r="AN243" s="2">
        <v>0</v>
      </c>
      <c r="AO243" s="2">
        <v>0</v>
      </c>
      <c r="AP243" s="2">
        <v>0</v>
      </c>
      <c r="AQ243" s="2">
        <v>0</v>
      </c>
      <c r="AR243" s="2">
        <v>0</v>
      </c>
      <c r="AS243" s="2">
        <v>0</v>
      </c>
      <c r="AT243" s="2">
        <v>222</v>
      </c>
      <c r="AU243" s="2">
        <v>0</v>
      </c>
      <c r="AV243" s="2">
        <v>0</v>
      </c>
      <c r="AW243" s="2">
        <v>289</v>
      </c>
      <c r="AX243" s="2">
        <v>0</v>
      </c>
      <c r="AY243" s="2">
        <v>0</v>
      </c>
      <c r="AZ243" s="2">
        <v>0</v>
      </c>
      <c r="BA243" s="2">
        <f t="shared" si="38"/>
        <v>236579</v>
      </c>
      <c r="BB243" s="2">
        <f t="shared" si="39"/>
        <v>274253.23755913984</v>
      </c>
      <c r="BC243" s="2">
        <v>822103</v>
      </c>
      <c r="BD243" s="2">
        <v>933591</v>
      </c>
      <c r="BE243" s="2">
        <v>0</v>
      </c>
      <c r="BF243" s="2">
        <v>0</v>
      </c>
      <c r="BG243" s="2">
        <v>0</v>
      </c>
      <c r="BH243" s="2">
        <v>0</v>
      </c>
      <c r="BI243" s="2">
        <v>5974</v>
      </c>
      <c r="BJ243" s="2">
        <v>23896</v>
      </c>
      <c r="BK243" s="2">
        <v>-537</v>
      </c>
      <c r="BL243" s="2">
        <v>-2147</v>
      </c>
    </row>
    <row r="244" spans="1:64" x14ac:dyDescent="0.25">
      <c r="A244" s="1" t="s">
        <v>239</v>
      </c>
      <c r="B244" t="s">
        <v>685</v>
      </c>
      <c r="C244" t="s">
        <v>972</v>
      </c>
      <c r="D244" s="2">
        <v>25</v>
      </c>
      <c r="E244" s="2">
        <v>684</v>
      </c>
      <c r="F244" s="2">
        <f t="shared" si="30"/>
        <v>709</v>
      </c>
      <c r="G244" s="2">
        <v>32</v>
      </c>
      <c r="H244" s="2">
        <v>226</v>
      </c>
      <c r="I244" s="2">
        <v>0</v>
      </c>
      <c r="J244" s="2">
        <f t="shared" si="31"/>
        <v>226</v>
      </c>
      <c r="K244" s="2">
        <v>235</v>
      </c>
      <c r="L244" s="2">
        <v>0</v>
      </c>
      <c r="M244" s="2">
        <v>262</v>
      </c>
      <c r="N244" s="2">
        <f t="shared" si="32"/>
        <v>497</v>
      </c>
      <c r="O244" s="2">
        <v>631</v>
      </c>
      <c r="P244" s="2">
        <v>0</v>
      </c>
      <c r="Q244" s="2">
        <v>155</v>
      </c>
      <c r="R244" s="2">
        <v>256</v>
      </c>
      <c r="S244" s="2">
        <f t="shared" si="33"/>
        <v>411</v>
      </c>
      <c r="T244" s="2">
        <v>0</v>
      </c>
      <c r="U244" s="2">
        <v>0</v>
      </c>
      <c r="V244" s="2">
        <f t="shared" si="34"/>
        <v>0</v>
      </c>
      <c r="W244" s="2">
        <v>551</v>
      </c>
      <c r="X244" s="2">
        <v>0</v>
      </c>
      <c r="Y244">
        <v>0</v>
      </c>
      <c r="Z244" s="2">
        <v>0</v>
      </c>
      <c r="AA244" s="2">
        <v>218</v>
      </c>
      <c r="AB244" s="2">
        <f t="shared" si="35"/>
        <v>218</v>
      </c>
      <c r="AC244" s="2">
        <v>0</v>
      </c>
      <c r="AD244" s="2">
        <v>0</v>
      </c>
      <c r="AE244" s="2">
        <v>0</v>
      </c>
      <c r="AF244" s="2">
        <v>0</v>
      </c>
      <c r="AG244" s="2">
        <f t="shared" si="36"/>
        <v>3275</v>
      </c>
      <c r="AH244" s="2">
        <f t="shared" si="37"/>
        <v>3275</v>
      </c>
      <c r="AI244" s="2">
        <v>10330</v>
      </c>
      <c r="AJ244" s="2">
        <v>10330</v>
      </c>
      <c r="AK244" s="2">
        <v>3508</v>
      </c>
      <c r="AL244" s="2">
        <v>0</v>
      </c>
      <c r="AM244" s="2">
        <v>2992</v>
      </c>
      <c r="AN244" s="2">
        <v>0</v>
      </c>
      <c r="AO244" s="2">
        <v>0</v>
      </c>
      <c r="AP244" s="2">
        <v>162</v>
      </c>
      <c r="AQ244" s="2">
        <v>0</v>
      </c>
      <c r="AR244" s="2">
        <v>0</v>
      </c>
      <c r="AS244" s="2">
        <v>0</v>
      </c>
      <c r="AT244" s="2">
        <v>0</v>
      </c>
      <c r="AU244" s="2">
        <v>-85</v>
      </c>
      <c r="AV244" s="2">
        <v>0</v>
      </c>
      <c r="AW244" s="2">
        <v>0</v>
      </c>
      <c r="AX244" s="2">
        <v>0</v>
      </c>
      <c r="AY244" s="2">
        <v>0</v>
      </c>
      <c r="AZ244" s="2">
        <v>0</v>
      </c>
      <c r="BA244" s="2">
        <f t="shared" si="38"/>
        <v>9852</v>
      </c>
      <c r="BB244" s="2">
        <f t="shared" si="39"/>
        <v>9852</v>
      </c>
      <c r="BC244" s="2">
        <v>37862</v>
      </c>
      <c r="BD244" s="2">
        <v>37862</v>
      </c>
      <c r="BE244" s="2">
        <v>0</v>
      </c>
      <c r="BF244" s="2">
        <v>0</v>
      </c>
      <c r="BG244" s="2">
        <v>0</v>
      </c>
      <c r="BH244" s="2">
        <v>0</v>
      </c>
      <c r="BI244" s="2">
        <v>60</v>
      </c>
      <c r="BJ244" s="2">
        <v>156</v>
      </c>
      <c r="BK244" s="2">
        <v>-1</v>
      </c>
      <c r="BL244" s="2">
        <v>-54</v>
      </c>
    </row>
    <row r="245" spans="1:64" x14ac:dyDescent="0.25">
      <c r="A245" s="1" t="s">
        <v>240</v>
      </c>
      <c r="B245" t="s">
        <v>686</v>
      </c>
      <c r="C245" t="s">
        <v>972</v>
      </c>
      <c r="D245" s="2">
        <v>4</v>
      </c>
      <c r="E245" s="2">
        <v>1085</v>
      </c>
      <c r="F245" s="2">
        <f t="shared" si="30"/>
        <v>1089</v>
      </c>
      <c r="G245" s="2">
        <v>28</v>
      </c>
      <c r="H245" s="2">
        <v>120</v>
      </c>
      <c r="I245" s="2">
        <v>0</v>
      </c>
      <c r="J245" s="2">
        <f t="shared" si="31"/>
        <v>120</v>
      </c>
      <c r="K245" s="2">
        <v>-35</v>
      </c>
      <c r="L245" s="2">
        <v>0</v>
      </c>
      <c r="M245" s="2">
        <v>210</v>
      </c>
      <c r="N245" s="2">
        <f t="shared" si="32"/>
        <v>175</v>
      </c>
      <c r="O245" s="2">
        <v>875</v>
      </c>
      <c r="P245" s="2">
        <v>0</v>
      </c>
      <c r="Q245" s="2">
        <v>103</v>
      </c>
      <c r="R245" s="2">
        <v>130</v>
      </c>
      <c r="S245" s="2">
        <f t="shared" si="33"/>
        <v>233</v>
      </c>
      <c r="T245" s="2">
        <v>0</v>
      </c>
      <c r="U245" s="2">
        <v>0</v>
      </c>
      <c r="V245" s="2">
        <f t="shared" si="34"/>
        <v>0</v>
      </c>
      <c r="W245" s="2">
        <v>1176</v>
      </c>
      <c r="X245" s="2">
        <v>0</v>
      </c>
      <c r="Y245">
        <v>0</v>
      </c>
      <c r="Z245" s="2">
        <v>0</v>
      </c>
      <c r="AA245" s="2">
        <v>20</v>
      </c>
      <c r="AB245" s="2">
        <f t="shared" si="35"/>
        <v>20</v>
      </c>
      <c r="AC245" s="2">
        <v>142</v>
      </c>
      <c r="AD245" s="2">
        <v>0</v>
      </c>
      <c r="AE245" s="2">
        <v>0</v>
      </c>
      <c r="AF245" s="2">
        <v>83</v>
      </c>
      <c r="AG245" s="2">
        <f t="shared" si="36"/>
        <v>3941</v>
      </c>
      <c r="AH245" s="2">
        <f t="shared" si="37"/>
        <v>3941</v>
      </c>
      <c r="AI245" s="2">
        <v>12393</v>
      </c>
      <c r="AJ245" s="2">
        <v>12393</v>
      </c>
      <c r="AK245" s="2">
        <v>8316</v>
      </c>
      <c r="AL245" s="2">
        <v>0</v>
      </c>
      <c r="AM245" s="2">
        <v>0</v>
      </c>
      <c r="AN245" s="2">
        <v>0</v>
      </c>
      <c r="AO245" s="2">
        <v>0</v>
      </c>
      <c r="AP245" s="2">
        <v>278</v>
      </c>
      <c r="AQ245" s="2">
        <v>0</v>
      </c>
      <c r="AR245" s="2">
        <v>0</v>
      </c>
      <c r="AS245" s="2">
        <v>0</v>
      </c>
      <c r="AT245" s="2">
        <v>0</v>
      </c>
      <c r="AU245" s="2">
        <v>-110</v>
      </c>
      <c r="AV245" s="2">
        <v>0</v>
      </c>
      <c r="AW245" s="2">
        <v>0</v>
      </c>
      <c r="AX245" s="2">
        <v>0</v>
      </c>
      <c r="AY245" s="2">
        <v>0</v>
      </c>
      <c r="AZ245" s="2">
        <v>0</v>
      </c>
      <c r="BA245" s="2">
        <f t="shared" si="38"/>
        <v>12425</v>
      </c>
      <c r="BB245" s="2">
        <f t="shared" si="39"/>
        <v>12425</v>
      </c>
      <c r="BC245" s="2">
        <v>40930</v>
      </c>
      <c r="BD245" s="2">
        <v>40930</v>
      </c>
      <c r="BE245" s="2">
        <v>0</v>
      </c>
      <c r="BF245" s="2">
        <v>0</v>
      </c>
      <c r="BG245" s="2">
        <v>0</v>
      </c>
      <c r="BH245" s="2">
        <v>0</v>
      </c>
      <c r="BI245" s="2">
        <v>12</v>
      </c>
      <c r="BJ245" s="2">
        <v>905</v>
      </c>
      <c r="BK245" s="2">
        <v>-12</v>
      </c>
      <c r="BL245" s="2">
        <v>-107</v>
      </c>
    </row>
    <row r="246" spans="1:64" x14ac:dyDescent="0.25">
      <c r="A246" s="1" t="s">
        <v>241</v>
      </c>
      <c r="B246" t="s">
        <v>687</v>
      </c>
      <c r="C246" t="s">
        <v>972</v>
      </c>
      <c r="D246" s="2">
        <v>0</v>
      </c>
      <c r="E246" s="2">
        <v>597</v>
      </c>
      <c r="F246" s="2">
        <f t="shared" si="30"/>
        <v>597</v>
      </c>
      <c r="G246" s="2">
        <v>13</v>
      </c>
      <c r="H246" s="2">
        <v>68</v>
      </c>
      <c r="I246" s="2">
        <v>0</v>
      </c>
      <c r="J246" s="2">
        <f t="shared" si="31"/>
        <v>68</v>
      </c>
      <c r="K246" s="2">
        <v>-140</v>
      </c>
      <c r="L246" s="2">
        <v>0</v>
      </c>
      <c r="M246" s="2">
        <v>130</v>
      </c>
      <c r="N246" s="2">
        <f t="shared" si="32"/>
        <v>-10</v>
      </c>
      <c r="O246" s="2">
        <v>683</v>
      </c>
      <c r="P246" s="2">
        <v>0</v>
      </c>
      <c r="Q246" s="2">
        <v>150</v>
      </c>
      <c r="R246" s="2">
        <v>367</v>
      </c>
      <c r="S246" s="2">
        <f t="shared" si="33"/>
        <v>517</v>
      </c>
      <c r="T246" s="2">
        <v>0</v>
      </c>
      <c r="U246" s="2">
        <v>0</v>
      </c>
      <c r="V246" s="2">
        <f t="shared" si="34"/>
        <v>0</v>
      </c>
      <c r="W246" s="2">
        <v>683</v>
      </c>
      <c r="X246" s="2">
        <v>0</v>
      </c>
      <c r="Y246">
        <v>0</v>
      </c>
      <c r="Z246" s="2">
        <v>0</v>
      </c>
      <c r="AA246" s="2">
        <v>66</v>
      </c>
      <c r="AB246" s="2">
        <f t="shared" si="35"/>
        <v>66</v>
      </c>
      <c r="AC246" s="2">
        <v>124</v>
      </c>
      <c r="AD246" s="2">
        <v>0</v>
      </c>
      <c r="AE246" s="2">
        <v>0</v>
      </c>
      <c r="AF246" s="2">
        <v>0</v>
      </c>
      <c r="AG246" s="2">
        <f t="shared" si="36"/>
        <v>2741</v>
      </c>
      <c r="AH246" s="2">
        <f t="shared" si="37"/>
        <v>2741</v>
      </c>
      <c r="AI246" s="2">
        <v>10248</v>
      </c>
      <c r="AJ246" s="2">
        <v>10248</v>
      </c>
      <c r="AK246" s="2">
        <v>4387</v>
      </c>
      <c r="AL246" s="2">
        <v>0</v>
      </c>
      <c r="AM246" s="2">
        <v>0</v>
      </c>
      <c r="AN246" s="2">
        <v>0</v>
      </c>
      <c r="AO246" s="2">
        <v>0</v>
      </c>
      <c r="AP246" s="2">
        <v>380</v>
      </c>
      <c r="AQ246" s="2">
        <v>0</v>
      </c>
      <c r="AR246" s="2">
        <v>0</v>
      </c>
      <c r="AS246" s="2">
        <v>0</v>
      </c>
      <c r="AT246" s="2">
        <v>0</v>
      </c>
      <c r="AU246" s="2">
        <v>-119</v>
      </c>
      <c r="AV246" s="2">
        <v>0</v>
      </c>
      <c r="AW246" s="2">
        <v>0</v>
      </c>
      <c r="AX246" s="2">
        <v>0</v>
      </c>
      <c r="AY246" s="2">
        <v>0</v>
      </c>
      <c r="AZ246" s="2">
        <v>0</v>
      </c>
      <c r="BA246" s="2">
        <f t="shared" si="38"/>
        <v>7389</v>
      </c>
      <c r="BB246" s="2">
        <f t="shared" si="39"/>
        <v>7389</v>
      </c>
      <c r="BC246" s="2">
        <v>31367</v>
      </c>
      <c r="BD246" s="2">
        <v>31367</v>
      </c>
      <c r="BE246" s="2">
        <v>0</v>
      </c>
      <c r="BF246" s="2">
        <v>0</v>
      </c>
      <c r="BG246" s="2">
        <v>0</v>
      </c>
      <c r="BH246" s="2">
        <v>0</v>
      </c>
      <c r="BI246" s="2">
        <v>0</v>
      </c>
      <c r="BJ246" s="2">
        <v>0</v>
      </c>
      <c r="BK246" s="2">
        <v>-28</v>
      </c>
      <c r="BL246" s="2">
        <v>-78</v>
      </c>
    </row>
    <row r="247" spans="1:64" x14ac:dyDescent="0.25">
      <c r="A247" s="1" t="s">
        <v>242</v>
      </c>
      <c r="B247" t="s">
        <v>688</v>
      </c>
      <c r="C247" t="s">
        <v>972</v>
      </c>
      <c r="D247" s="2">
        <v>-44</v>
      </c>
      <c r="E247" s="2">
        <v>695</v>
      </c>
      <c r="F247" s="2">
        <f t="shared" si="30"/>
        <v>651</v>
      </c>
      <c r="G247" s="2">
        <v>38</v>
      </c>
      <c r="H247" s="2">
        <v>98</v>
      </c>
      <c r="I247" s="2">
        <v>0</v>
      </c>
      <c r="J247" s="2">
        <f t="shared" si="31"/>
        <v>98</v>
      </c>
      <c r="K247" s="2">
        <v>96</v>
      </c>
      <c r="L247" s="2">
        <v>0</v>
      </c>
      <c r="M247" s="2">
        <v>361</v>
      </c>
      <c r="N247" s="2">
        <f t="shared" si="32"/>
        <v>457</v>
      </c>
      <c r="O247" s="2">
        <v>1837</v>
      </c>
      <c r="P247" s="2">
        <v>2</v>
      </c>
      <c r="Q247" s="2">
        <v>155</v>
      </c>
      <c r="R247" s="2">
        <v>469</v>
      </c>
      <c r="S247" s="2">
        <f t="shared" si="33"/>
        <v>626</v>
      </c>
      <c r="T247" s="2">
        <v>0</v>
      </c>
      <c r="U247" s="2">
        <v>0</v>
      </c>
      <c r="V247" s="2">
        <f t="shared" si="34"/>
        <v>0</v>
      </c>
      <c r="W247" s="2">
        <v>1261</v>
      </c>
      <c r="X247" s="2">
        <v>0</v>
      </c>
      <c r="Y247">
        <v>0</v>
      </c>
      <c r="Z247" s="2">
        <v>0</v>
      </c>
      <c r="AA247" s="2">
        <v>473</v>
      </c>
      <c r="AB247" s="2">
        <f t="shared" si="35"/>
        <v>473</v>
      </c>
      <c r="AC247" s="2">
        <v>120</v>
      </c>
      <c r="AD247" s="2">
        <v>2</v>
      </c>
      <c r="AE247" s="2">
        <v>0</v>
      </c>
      <c r="AF247" s="2">
        <v>0</v>
      </c>
      <c r="AG247" s="2">
        <f t="shared" si="36"/>
        <v>5563</v>
      </c>
      <c r="AH247" s="2">
        <f t="shared" si="37"/>
        <v>5563</v>
      </c>
      <c r="AI247" s="2">
        <v>16227</v>
      </c>
      <c r="AJ247" s="2">
        <v>16227</v>
      </c>
      <c r="AK247" s="2">
        <v>7507</v>
      </c>
      <c r="AL247" s="2">
        <v>0</v>
      </c>
      <c r="AM247" s="2">
        <v>0</v>
      </c>
      <c r="AN247" s="2">
        <v>0</v>
      </c>
      <c r="AO247" s="2">
        <v>0</v>
      </c>
      <c r="AP247" s="2">
        <v>306</v>
      </c>
      <c r="AQ247" s="2">
        <v>0</v>
      </c>
      <c r="AR247" s="2">
        <v>0</v>
      </c>
      <c r="AS247" s="2">
        <v>0</v>
      </c>
      <c r="AT247" s="2">
        <v>0</v>
      </c>
      <c r="AU247" s="2">
        <v>0</v>
      </c>
      <c r="AV247" s="2">
        <v>0</v>
      </c>
      <c r="AW247" s="2">
        <v>0</v>
      </c>
      <c r="AX247" s="2">
        <v>0</v>
      </c>
      <c r="AY247" s="2">
        <v>0</v>
      </c>
      <c r="AZ247" s="2">
        <v>0</v>
      </c>
      <c r="BA247" s="2">
        <f t="shared" si="38"/>
        <v>13376</v>
      </c>
      <c r="BB247" s="2">
        <f t="shared" si="39"/>
        <v>13376</v>
      </c>
      <c r="BC247" s="2">
        <v>46384</v>
      </c>
      <c r="BD247" s="2">
        <v>46384</v>
      </c>
      <c r="BE247" s="2">
        <v>0</v>
      </c>
      <c r="BF247" s="2">
        <v>0</v>
      </c>
      <c r="BG247" s="2">
        <v>0</v>
      </c>
      <c r="BH247" s="2">
        <v>0</v>
      </c>
      <c r="BI247" s="2">
        <v>0</v>
      </c>
      <c r="BJ247" s="2">
        <v>35</v>
      </c>
      <c r="BK247" s="2">
        <v>-128</v>
      </c>
      <c r="BL247" s="2">
        <v>-600</v>
      </c>
    </row>
    <row r="248" spans="1:64" x14ac:dyDescent="0.25">
      <c r="A248" s="1" t="s">
        <v>243</v>
      </c>
      <c r="B248" t="s">
        <v>689</v>
      </c>
      <c r="C248" t="s">
        <v>972</v>
      </c>
      <c r="D248" s="2">
        <v>2</v>
      </c>
      <c r="E248" s="2">
        <v>738</v>
      </c>
      <c r="F248" s="2">
        <f t="shared" si="30"/>
        <v>740</v>
      </c>
      <c r="G248" s="2">
        <v>8</v>
      </c>
      <c r="H248" s="2">
        <v>26</v>
      </c>
      <c r="I248" s="2">
        <v>0</v>
      </c>
      <c r="J248" s="2">
        <f t="shared" si="31"/>
        <v>26</v>
      </c>
      <c r="K248" s="2">
        <v>112</v>
      </c>
      <c r="L248" s="2">
        <v>0</v>
      </c>
      <c r="M248" s="2">
        <v>380</v>
      </c>
      <c r="N248" s="2">
        <f t="shared" si="32"/>
        <v>492</v>
      </c>
      <c r="O248" s="2">
        <v>421</v>
      </c>
      <c r="P248" s="2">
        <v>26</v>
      </c>
      <c r="Q248" s="2">
        <v>44</v>
      </c>
      <c r="R248" s="2">
        <v>-5</v>
      </c>
      <c r="S248" s="2">
        <f t="shared" si="33"/>
        <v>65</v>
      </c>
      <c r="T248" s="2">
        <v>0</v>
      </c>
      <c r="U248" s="2">
        <v>-265</v>
      </c>
      <c r="V248" s="2">
        <f t="shared" si="34"/>
        <v>-265</v>
      </c>
      <c r="W248" s="2">
        <v>223</v>
      </c>
      <c r="X248" s="2">
        <v>0</v>
      </c>
      <c r="Y248">
        <v>0</v>
      </c>
      <c r="Z248" s="2">
        <v>0</v>
      </c>
      <c r="AA248" s="2">
        <v>149</v>
      </c>
      <c r="AB248" s="2">
        <f t="shared" si="35"/>
        <v>149</v>
      </c>
      <c r="AC248" s="2">
        <v>0</v>
      </c>
      <c r="AD248" s="2">
        <v>0</v>
      </c>
      <c r="AE248" s="2">
        <v>0</v>
      </c>
      <c r="AF248" s="2">
        <v>-60</v>
      </c>
      <c r="AG248" s="2">
        <f t="shared" si="36"/>
        <v>1799</v>
      </c>
      <c r="AH248" s="2">
        <f t="shared" si="37"/>
        <v>1799</v>
      </c>
      <c r="AI248" s="2">
        <v>9549</v>
      </c>
      <c r="AJ248" s="2">
        <v>9549</v>
      </c>
      <c r="AK248" s="2">
        <v>5606</v>
      </c>
      <c r="AL248" s="2">
        <v>0</v>
      </c>
      <c r="AM248" s="2">
        <v>0</v>
      </c>
      <c r="AN248" s="2">
        <v>0</v>
      </c>
      <c r="AO248" s="2">
        <v>0</v>
      </c>
      <c r="AP248" s="2">
        <v>412</v>
      </c>
      <c r="AQ248" s="2">
        <v>0</v>
      </c>
      <c r="AR248" s="2">
        <v>0</v>
      </c>
      <c r="AS248" s="2">
        <v>0</v>
      </c>
      <c r="AT248" s="2">
        <v>0</v>
      </c>
      <c r="AU248" s="2">
        <v>0</v>
      </c>
      <c r="AV248" s="2">
        <v>0</v>
      </c>
      <c r="AW248" s="2">
        <v>0</v>
      </c>
      <c r="AX248" s="2">
        <v>0</v>
      </c>
      <c r="AY248" s="2">
        <v>0</v>
      </c>
      <c r="AZ248" s="2">
        <v>0</v>
      </c>
      <c r="BA248" s="2">
        <f t="shared" si="38"/>
        <v>7817</v>
      </c>
      <c r="BB248" s="2">
        <f t="shared" si="39"/>
        <v>7817</v>
      </c>
      <c r="BC248" s="2">
        <v>33831</v>
      </c>
      <c r="BD248" s="2">
        <v>33831</v>
      </c>
      <c r="BE248" s="2">
        <v>0</v>
      </c>
      <c r="BF248" s="2">
        <v>0</v>
      </c>
      <c r="BG248" s="2">
        <v>0</v>
      </c>
      <c r="BH248" s="2">
        <v>0</v>
      </c>
      <c r="BI248" s="2">
        <v>9</v>
      </c>
      <c r="BJ248" s="2">
        <v>32</v>
      </c>
      <c r="BK248" s="2">
        <v>-29</v>
      </c>
      <c r="BL248" s="2">
        <v>-96</v>
      </c>
    </row>
    <row r="249" spans="1:64" x14ac:dyDescent="0.25">
      <c r="A249" s="1" t="s">
        <v>244</v>
      </c>
      <c r="B249" t="s">
        <v>690</v>
      </c>
      <c r="C249" t="s">
        <v>972</v>
      </c>
      <c r="D249" s="2">
        <v>-157</v>
      </c>
      <c r="E249" s="2">
        <v>874</v>
      </c>
      <c r="F249" s="2">
        <f t="shared" si="30"/>
        <v>717</v>
      </c>
      <c r="G249" s="2">
        <v>15</v>
      </c>
      <c r="H249" s="2">
        <v>-61</v>
      </c>
      <c r="I249" s="2">
        <v>0</v>
      </c>
      <c r="J249" s="2">
        <f t="shared" si="31"/>
        <v>-61</v>
      </c>
      <c r="K249" s="2">
        <v>-323</v>
      </c>
      <c r="L249" s="2">
        <v>0</v>
      </c>
      <c r="M249" s="2">
        <v>251</v>
      </c>
      <c r="N249" s="2">
        <f t="shared" si="32"/>
        <v>-72</v>
      </c>
      <c r="O249" s="2">
        <v>722</v>
      </c>
      <c r="P249" s="2">
        <v>1</v>
      </c>
      <c r="Q249" s="2">
        <v>29</v>
      </c>
      <c r="R249" s="2">
        <v>346</v>
      </c>
      <c r="S249" s="2">
        <f t="shared" si="33"/>
        <v>376</v>
      </c>
      <c r="T249" s="2">
        <v>0</v>
      </c>
      <c r="U249" s="2">
        <v>0</v>
      </c>
      <c r="V249" s="2">
        <f t="shared" si="34"/>
        <v>0</v>
      </c>
      <c r="W249" s="2">
        <v>-143</v>
      </c>
      <c r="X249" s="2">
        <v>0</v>
      </c>
      <c r="Y249">
        <v>0</v>
      </c>
      <c r="Z249" s="2">
        <v>0</v>
      </c>
      <c r="AA249" s="2">
        <v>263</v>
      </c>
      <c r="AB249" s="2">
        <f t="shared" si="35"/>
        <v>263</v>
      </c>
      <c r="AC249" s="2">
        <v>0</v>
      </c>
      <c r="AD249" s="2">
        <v>0</v>
      </c>
      <c r="AE249" s="2">
        <v>0</v>
      </c>
      <c r="AF249" s="2">
        <v>0</v>
      </c>
      <c r="AG249" s="2">
        <f t="shared" si="36"/>
        <v>1817</v>
      </c>
      <c r="AH249" s="2">
        <f t="shared" si="37"/>
        <v>1817</v>
      </c>
      <c r="AI249" s="2">
        <v>15159</v>
      </c>
      <c r="AJ249" s="2">
        <v>15159</v>
      </c>
      <c r="AK249" s="2">
        <v>4968</v>
      </c>
      <c r="AL249" s="2">
        <v>0</v>
      </c>
      <c r="AM249" s="2">
        <v>0</v>
      </c>
      <c r="AN249" s="2">
        <v>0</v>
      </c>
      <c r="AO249" s="2">
        <v>0</v>
      </c>
      <c r="AP249" s="2">
        <v>185</v>
      </c>
      <c r="AQ249" s="2">
        <v>0</v>
      </c>
      <c r="AR249" s="2">
        <v>0</v>
      </c>
      <c r="AS249" s="2">
        <v>0</v>
      </c>
      <c r="AT249" s="2">
        <v>0</v>
      </c>
      <c r="AU249" s="2">
        <v>-33</v>
      </c>
      <c r="AV249" s="2">
        <v>0</v>
      </c>
      <c r="AW249" s="2">
        <v>0</v>
      </c>
      <c r="AX249" s="2">
        <v>0</v>
      </c>
      <c r="AY249" s="2">
        <v>0</v>
      </c>
      <c r="AZ249" s="2">
        <v>0</v>
      </c>
      <c r="BA249" s="2">
        <f t="shared" si="38"/>
        <v>6937</v>
      </c>
      <c r="BB249" s="2">
        <f t="shared" si="39"/>
        <v>6937</v>
      </c>
      <c r="BC249" s="2">
        <v>39700</v>
      </c>
      <c r="BD249" s="2">
        <v>39700</v>
      </c>
      <c r="BE249" s="2">
        <v>0</v>
      </c>
      <c r="BF249" s="2">
        <v>0</v>
      </c>
      <c r="BG249" s="2">
        <v>0</v>
      </c>
      <c r="BH249" s="2">
        <v>0</v>
      </c>
      <c r="BI249" s="2">
        <v>5</v>
      </c>
      <c r="BJ249" s="2">
        <v>34</v>
      </c>
      <c r="BK249" s="2">
        <v>-71</v>
      </c>
      <c r="BL249" s="2">
        <v>-334</v>
      </c>
    </row>
    <row r="250" spans="1:64" x14ac:dyDescent="0.25">
      <c r="A250" s="1" t="s">
        <v>245</v>
      </c>
      <c r="B250" t="s">
        <v>691</v>
      </c>
      <c r="C250" t="s">
        <v>972</v>
      </c>
      <c r="D250" s="2">
        <v>46</v>
      </c>
      <c r="E250" s="2">
        <v>85</v>
      </c>
      <c r="F250" s="2">
        <f t="shared" si="30"/>
        <v>131</v>
      </c>
      <c r="G250" s="2">
        <v>23</v>
      </c>
      <c r="H250" s="2">
        <v>78</v>
      </c>
      <c r="I250" s="2">
        <v>0</v>
      </c>
      <c r="J250" s="2">
        <f t="shared" si="31"/>
        <v>78</v>
      </c>
      <c r="K250" s="2">
        <v>-3</v>
      </c>
      <c r="L250" s="2">
        <v>0</v>
      </c>
      <c r="M250" s="2">
        <v>106</v>
      </c>
      <c r="N250" s="2">
        <f t="shared" si="32"/>
        <v>103</v>
      </c>
      <c r="O250" s="2">
        <v>1289</v>
      </c>
      <c r="P250" s="2">
        <v>0</v>
      </c>
      <c r="Q250" s="2">
        <v>60</v>
      </c>
      <c r="R250" s="2">
        <v>213</v>
      </c>
      <c r="S250" s="2">
        <f t="shared" si="33"/>
        <v>273</v>
      </c>
      <c r="T250" s="2">
        <v>0</v>
      </c>
      <c r="U250" s="2">
        <v>0</v>
      </c>
      <c r="V250" s="2">
        <f t="shared" si="34"/>
        <v>0</v>
      </c>
      <c r="W250" s="2">
        <v>449</v>
      </c>
      <c r="X250" s="2">
        <v>0</v>
      </c>
      <c r="Y250">
        <v>0</v>
      </c>
      <c r="Z250" s="2">
        <v>0</v>
      </c>
      <c r="AA250" s="2">
        <v>98</v>
      </c>
      <c r="AB250" s="2">
        <f t="shared" si="35"/>
        <v>98</v>
      </c>
      <c r="AC250" s="2">
        <v>125</v>
      </c>
      <c r="AD250" s="2">
        <v>0</v>
      </c>
      <c r="AE250" s="2">
        <v>0</v>
      </c>
      <c r="AF250" s="2">
        <v>0</v>
      </c>
      <c r="AG250" s="2">
        <f t="shared" si="36"/>
        <v>2569</v>
      </c>
      <c r="AH250" s="2">
        <f t="shared" si="37"/>
        <v>2569</v>
      </c>
      <c r="AI250" s="2">
        <v>10295</v>
      </c>
      <c r="AJ250" s="2">
        <v>10295</v>
      </c>
      <c r="AK250" s="2">
        <v>3919</v>
      </c>
      <c r="AL250" s="2">
        <v>0</v>
      </c>
      <c r="AM250" s="2">
        <v>0</v>
      </c>
      <c r="AN250" s="2">
        <v>0</v>
      </c>
      <c r="AO250" s="2">
        <v>0</v>
      </c>
      <c r="AP250" s="2">
        <v>518</v>
      </c>
      <c r="AQ250" s="2">
        <v>0</v>
      </c>
      <c r="AR250" s="2">
        <v>0</v>
      </c>
      <c r="AS250" s="2">
        <v>0</v>
      </c>
      <c r="AT250" s="2">
        <v>0</v>
      </c>
      <c r="AU250" s="2">
        <v>0</v>
      </c>
      <c r="AV250" s="2">
        <v>0</v>
      </c>
      <c r="AW250" s="2">
        <v>0</v>
      </c>
      <c r="AX250" s="2">
        <v>0</v>
      </c>
      <c r="AY250" s="2">
        <v>0</v>
      </c>
      <c r="AZ250" s="2">
        <v>0</v>
      </c>
      <c r="BA250" s="2">
        <f t="shared" si="38"/>
        <v>7006</v>
      </c>
      <c r="BB250" s="2">
        <f t="shared" si="39"/>
        <v>7006</v>
      </c>
      <c r="BC250" s="2">
        <v>27008</v>
      </c>
      <c r="BD250" s="2">
        <v>27008</v>
      </c>
      <c r="BE250" s="2">
        <v>0</v>
      </c>
      <c r="BF250" s="2">
        <v>0</v>
      </c>
      <c r="BG250" s="2">
        <v>0</v>
      </c>
      <c r="BH250" s="2">
        <v>0</v>
      </c>
      <c r="BI250" s="2">
        <v>98</v>
      </c>
      <c r="BJ250" s="2">
        <v>475</v>
      </c>
      <c r="BK250" s="2">
        <v>-190</v>
      </c>
      <c r="BL250" s="2">
        <v>-760</v>
      </c>
    </row>
    <row r="251" spans="1:64" x14ac:dyDescent="0.25">
      <c r="A251" s="1" t="s">
        <v>246</v>
      </c>
      <c r="B251" t="s">
        <v>692</v>
      </c>
      <c r="C251" t="s">
        <v>972</v>
      </c>
      <c r="D251" s="2">
        <v>24</v>
      </c>
      <c r="E251" s="2">
        <v>1183</v>
      </c>
      <c r="F251" s="2">
        <f t="shared" si="30"/>
        <v>1207</v>
      </c>
      <c r="G251" s="2">
        <v>12</v>
      </c>
      <c r="H251" s="2">
        <v>282</v>
      </c>
      <c r="I251" s="2">
        <v>-7</v>
      </c>
      <c r="J251" s="2">
        <f t="shared" si="31"/>
        <v>275</v>
      </c>
      <c r="K251" s="2">
        <v>0</v>
      </c>
      <c r="L251" s="2">
        <v>0</v>
      </c>
      <c r="M251" s="2">
        <v>330</v>
      </c>
      <c r="N251" s="2">
        <f t="shared" si="32"/>
        <v>330</v>
      </c>
      <c r="O251" s="2">
        <v>597</v>
      </c>
      <c r="P251" s="2">
        <v>16</v>
      </c>
      <c r="Q251" s="2">
        <v>132</v>
      </c>
      <c r="R251" s="2">
        <v>267</v>
      </c>
      <c r="S251" s="2">
        <f t="shared" si="33"/>
        <v>415</v>
      </c>
      <c r="T251" s="2">
        <v>0</v>
      </c>
      <c r="U251" s="2">
        <v>0</v>
      </c>
      <c r="V251" s="2">
        <f t="shared" si="34"/>
        <v>0</v>
      </c>
      <c r="W251" s="2">
        <v>738</v>
      </c>
      <c r="X251" s="2">
        <v>0</v>
      </c>
      <c r="Y251">
        <v>0</v>
      </c>
      <c r="Z251" s="2">
        <v>-3</v>
      </c>
      <c r="AA251" s="2">
        <v>258</v>
      </c>
      <c r="AB251" s="2">
        <f t="shared" si="35"/>
        <v>255</v>
      </c>
      <c r="AC251" s="2">
        <v>17</v>
      </c>
      <c r="AD251" s="2">
        <v>0</v>
      </c>
      <c r="AE251" s="2">
        <v>0</v>
      </c>
      <c r="AF251" s="2">
        <v>0</v>
      </c>
      <c r="AG251" s="2">
        <f t="shared" si="36"/>
        <v>3846</v>
      </c>
      <c r="AH251" s="2">
        <f t="shared" si="37"/>
        <v>3846</v>
      </c>
      <c r="AI251" s="2">
        <v>11926</v>
      </c>
      <c r="AJ251" s="2">
        <v>11926</v>
      </c>
      <c r="AK251" s="2">
        <v>2185</v>
      </c>
      <c r="AL251" s="2">
        <v>79</v>
      </c>
      <c r="AM251" s="2">
        <v>2757</v>
      </c>
      <c r="AN251" s="2">
        <v>0</v>
      </c>
      <c r="AO251" s="2">
        <v>64</v>
      </c>
      <c r="AP251" s="2">
        <v>0</v>
      </c>
      <c r="AQ251" s="2">
        <v>0</v>
      </c>
      <c r="AR251" s="2">
        <v>0</v>
      </c>
      <c r="AS251" s="2">
        <v>0</v>
      </c>
      <c r="AT251" s="2">
        <v>0</v>
      </c>
      <c r="AU251" s="2">
        <v>-716</v>
      </c>
      <c r="AV251" s="2">
        <v>0</v>
      </c>
      <c r="AW251" s="2">
        <v>0</v>
      </c>
      <c r="AX251" s="2">
        <v>0</v>
      </c>
      <c r="AY251" s="2">
        <v>0</v>
      </c>
      <c r="AZ251" s="2">
        <v>0</v>
      </c>
      <c r="BA251" s="2">
        <f t="shared" si="38"/>
        <v>8215</v>
      </c>
      <c r="BB251" s="2">
        <f t="shared" si="39"/>
        <v>8215</v>
      </c>
      <c r="BC251" s="2">
        <v>31738</v>
      </c>
      <c r="BD251" s="2">
        <v>31738</v>
      </c>
      <c r="BE251" s="2">
        <v>0</v>
      </c>
      <c r="BF251" s="2">
        <v>0</v>
      </c>
      <c r="BG251" s="2">
        <v>0</v>
      </c>
      <c r="BH251" s="2">
        <v>0</v>
      </c>
      <c r="BI251" s="2">
        <v>727</v>
      </c>
      <c r="BJ251" s="2">
        <v>2908</v>
      </c>
      <c r="BK251" s="2">
        <v>-85</v>
      </c>
      <c r="BL251" s="2">
        <v>-1173</v>
      </c>
    </row>
    <row r="252" spans="1:64" x14ac:dyDescent="0.25">
      <c r="A252" s="1" t="s">
        <v>247</v>
      </c>
      <c r="B252" t="s">
        <v>693</v>
      </c>
      <c r="C252" t="s">
        <v>971</v>
      </c>
      <c r="D252" s="2">
        <v>178</v>
      </c>
      <c r="E252" s="2">
        <v>974</v>
      </c>
      <c r="F252" s="2">
        <f t="shared" si="30"/>
        <v>1152</v>
      </c>
      <c r="G252" s="2">
        <v>-45</v>
      </c>
      <c r="H252" s="2">
        <v>128</v>
      </c>
      <c r="I252" s="2">
        <v>6356</v>
      </c>
      <c r="J252" s="2">
        <f t="shared" si="31"/>
        <v>6484</v>
      </c>
      <c r="K252" s="2">
        <v>10987</v>
      </c>
      <c r="L252" s="2">
        <v>0</v>
      </c>
      <c r="M252" s="2">
        <v>767</v>
      </c>
      <c r="N252" s="2">
        <f t="shared" si="32"/>
        <v>11754</v>
      </c>
      <c r="O252" s="2">
        <v>7108</v>
      </c>
      <c r="P252" s="2">
        <v>1641</v>
      </c>
      <c r="Q252" s="2">
        <v>0</v>
      </c>
      <c r="R252" s="2">
        <v>112</v>
      </c>
      <c r="S252" s="2">
        <f t="shared" si="33"/>
        <v>1753</v>
      </c>
      <c r="T252" s="2">
        <v>1463</v>
      </c>
      <c r="U252" s="2">
        <v>2502</v>
      </c>
      <c r="V252" s="2">
        <f t="shared" si="34"/>
        <v>3965</v>
      </c>
      <c r="W252" s="2">
        <v>3363</v>
      </c>
      <c r="X252" s="2">
        <v>86358</v>
      </c>
      <c r="Y252">
        <v>15118</v>
      </c>
      <c r="Z252" s="2">
        <v>74238</v>
      </c>
      <c r="AA252" s="2">
        <v>2759</v>
      </c>
      <c r="AB252" s="2">
        <f t="shared" si="35"/>
        <v>76997</v>
      </c>
      <c r="AC252" s="2">
        <v>0</v>
      </c>
      <c r="AD252" s="2">
        <v>195</v>
      </c>
      <c r="AE252" s="2">
        <v>0</v>
      </c>
      <c r="AF252" s="2">
        <v>0</v>
      </c>
      <c r="AG252" s="2">
        <f t="shared" si="36"/>
        <v>199084</v>
      </c>
      <c r="AH252" s="2">
        <f t="shared" si="37"/>
        <v>214202</v>
      </c>
      <c r="AI252" s="2">
        <v>674348</v>
      </c>
      <c r="AJ252" s="2">
        <v>734820</v>
      </c>
      <c r="AK252" s="2">
        <v>0</v>
      </c>
      <c r="AL252" s="2">
        <v>0</v>
      </c>
      <c r="AM252" s="2">
        <v>0</v>
      </c>
      <c r="AN252" s="2">
        <v>0</v>
      </c>
      <c r="AO252" s="2">
        <v>0</v>
      </c>
      <c r="AP252" s="2">
        <v>0</v>
      </c>
      <c r="AQ252" s="2">
        <v>0</v>
      </c>
      <c r="AR252" s="2">
        <v>0</v>
      </c>
      <c r="AS252" s="2">
        <v>0</v>
      </c>
      <c r="AT252" s="2">
        <v>403</v>
      </c>
      <c r="AU252" s="2">
        <v>0</v>
      </c>
      <c r="AV252" s="2">
        <v>0</v>
      </c>
      <c r="AW252" s="2">
        <v>-6768</v>
      </c>
      <c r="AX252" s="2">
        <v>0</v>
      </c>
      <c r="AY252" s="2">
        <v>0</v>
      </c>
      <c r="AZ252" s="2">
        <v>0</v>
      </c>
      <c r="BA252" s="2">
        <f t="shared" si="38"/>
        <v>192719</v>
      </c>
      <c r="BB252" s="2">
        <f t="shared" si="39"/>
        <v>207837</v>
      </c>
      <c r="BC252" s="2">
        <v>675868</v>
      </c>
      <c r="BD252" s="2">
        <v>736340</v>
      </c>
      <c r="BE252" s="2">
        <v>0</v>
      </c>
      <c r="BF252" s="2">
        <v>0</v>
      </c>
      <c r="BG252" s="2">
        <v>0</v>
      </c>
      <c r="BH252" s="2">
        <v>0</v>
      </c>
      <c r="BI252" s="2">
        <v>378</v>
      </c>
      <c r="BJ252" s="2">
        <v>17691</v>
      </c>
      <c r="BK252" s="2">
        <v>225</v>
      </c>
      <c r="BL252" s="2">
        <v>-3980</v>
      </c>
    </row>
    <row r="253" spans="1:64" x14ac:dyDescent="0.25">
      <c r="A253" s="1" t="s">
        <v>248</v>
      </c>
      <c r="B253" t="s">
        <v>694</v>
      </c>
      <c r="C253" t="s">
        <v>972</v>
      </c>
      <c r="D253" s="2">
        <v>0</v>
      </c>
      <c r="E253" s="2">
        <v>119</v>
      </c>
      <c r="F253" s="2">
        <f t="shared" si="30"/>
        <v>119</v>
      </c>
      <c r="G253" s="2">
        <v>23</v>
      </c>
      <c r="H253" s="2">
        <v>43</v>
      </c>
      <c r="I253" s="2">
        <v>0</v>
      </c>
      <c r="J253" s="2">
        <f t="shared" si="31"/>
        <v>43</v>
      </c>
      <c r="K253" s="2">
        <v>123</v>
      </c>
      <c r="L253" s="2">
        <v>0</v>
      </c>
      <c r="M253" s="2">
        <v>231</v>
      </c>
      <c r="N253" s="2">
        <f t="shared" si="32"/>
        <v>354</v>
      </c>
      <c r="O253" s="2">
        <v>-627</v>
      </c>
      <c r="P253" s="2">
        <v>0</v>
      </c>
      <c r="Q253" s="2">
        <v>101</v>
      </c>
      <c r="R253" s="2">
        <v>322</v>
      </c>
      <c r="S253" s="2">
        <f t="shared" si="33"/>
        <v>423</v>
      </c>
      <c r="T253" s="2">
        <v>0</v>
      </c>
      <c r="U253" s="2">
        <v>0</v>
      </c>
      <c r="V253" s="2">
        <f t="shared" si="34"/>
        <v>0</v>
      </c>
      <c r="W253" s="2">
        <v>277</v>
      </c>
      <c r="X253" s="2">
        <v>0</v>
      </c>
      <c r="Y253">
        <v>0</v>
      </c>
      <c r="Z253" s="2">
        <v>0</v>
      </c>
      <c r="AA253" s="2">
        <v>429</v>
      </c>
      <c r="AB253" s="2">
        <f t="shared" si="35"/>
        <v>429</v>
      </c>
      <c r="AC253" s="2">
        <v>221</v>
      </c>
      <c r="AD253" s="2">
        <v>0</v>
      </c>
      <c r="AE253" s="2">
        <v>0</v>
      </c>
      <c r="AF253" s="2">
        <v>0</v>
      </c>
      <c r="AG253" s="2">
        <f t="shared" si="36"/>
        <v>1262</v>
      </c>
      <c r="AH253" s="2">
        <f t="shared" si="37"/>
        <v>1262</v>
      </c>
      <c r="AI253" s="2">
        <v>12599</v>
      </c>
      <c r="AJ253" s="2">
        <v>12599</v>
      </c>
      <c r="AK253" s="2">
        <v>2620</v>
      </c>
      <c r="AL253" s="2">
        <v>0</v>
      </c>
      <c r="AM253" s="2">
        <v>1822</v>
      </c>
      <c r="AN253" s="2">
        <v>0</v>
      </c>
      <c r="AO253" s="2">
        <v>0</v>
      </c>
      <c r="AP253" s="2">
        <v>598</v>
      </c>
      <c r="AQ253" s="2">
        <v>0</v>
      </c>
      <c r="AR253" s="2">
        <v>0</v>
      </c>
      <c r="AS253" s="2">
        <v>0</v>
      </c>
      <c r="AT253" s="2">
        <v>0</v>
      </c>
      <c r="AU253" s="2">
        <v>0</v>
      </c>
      <c r="AV253" s="2">
        <v>0</v>
      </c>
      <c r="AW253" s="2">
        <v>0</v>
      </c>
      <c r="AX253" s="2">
        <v>0</v>
      </c>
      <c r="AY253" s="2">
        <v>0</v>
      </c>
      <c r="AZ253" s="2">
        <v>0</v>
      </c>
      <c r="BA253" s="2">
        <f t="shared" si="38"/>
        <v>6302</v>
      </c>
      <c r="BB253" s="2">
        <f t="shared" si="39"/>
        <v>6302</v>
      </c>
      <c r="BC253" s="2">
        <v>36399</v>
      </c>
      <c r="BD253" s="2">
        <v>36399</v>
      </c>
      <c r="BE253" s="2">
        <v>0</v>
      </c>
      <c r="BF253" s="2">
        <v>0</v>
      </c>
      <c r="BG253" s="2">
        <v>0</v>
      </c>
      <c r="BH253" s="2">
        <v>0</v>
      </c>
      <c r="BI253" s="2">
        <v>0</v>
      </c>
      <c r="BJ253" s="2">
        <v>46</v>
      </c>
      <c r="BK253" s="2">
        <v>-4</v>
      </c>
      <c r="BL253" s="2">
        <v>-17</v>
      </c>
    </row>
    <row r="254" spans="1:64" x14ac:dyDescent="0.25">
      <c r="A254" s="1" t="s">
        <v>249</v>
      </c>
      <c r="B254" t="s">
        <v>695</v>
      </c>
      <c r="C254" t="s">
        <v>972</v>
      </c>
      <c r="D254" s="2">
        <v>0</v>
      </c>
      <c r="E254" s="2">
        <v>1173</v>
      </c>
      <c r="F254" s="2">
        <f t="shared" si="30"/>
        <v>1173</v>
      </c>
      <c r="G254" s="2">
        <v>1</v>
      </c>
      <c r="H254" s="2">
        <v>-14</v>
      </c>
      <c r="I254" s="2">
        <v>0</v>
      </c>
      <c r="J254" s="2">
        <f t="shared" si="31"/>
        <v>-14</v>
      </c>
      <c r="K254" s="2">
        <v>72</v>
      </c>
      <c r="L254" s="2">
        <v>0</v>
      </c>
      <c r="M254" s="2">
        <v>77</v>
      </c>
      <c r="N254" s="2">
        <f t="shared" si="32"/>
        <v>149</v>
      </c>
      <c r="O254" s="2">
        <v>-34</v>
      </c>
      <c r="P254" s="2">
        <v>0</v>
      </c>
      <c r="Q254" s="2">
        <v>90</v>
      </c>
      <c r="R254" s="2">
        <v>87</v>
      </c>
      <c r="S254" s="2">
        <f t="shared" si="33"/>
        <v>177</v>
      </c>
      <c r="T254" s="2">
        <v>0</v>
      </c>
      <c r="U254" s="2">
        <v>0</v>
      </c>
      <c r="V254" s="2">
        <f t="shared" si="34"/>
        <v>0</v>
      </c>
      <c r="W254" s="2">
        <v>402</v>
      </c>
      <c r="X254" s="2">
        <v>0</v>
      </c>
      <c r="Y254">
        <v>0</v>
      </c>
      <c r="Z254" s="2">
        <v>0</v>
      </c>
      <c r="AA254" s="2">
        <v>-80</v>
      </c>
      <c r="AB254" s="2">
        <f t="shared" si="35"/>
        <v>-80</v>
      </c>
      <c r="AC254" s="2">
        <v>-33</v>
      </c>
      <c r="AD254" s="2">
        <v>0</v>
      </c>
      <c r="AE254" s="2">
        <v>0</v>
      </c>
      <c r="AF254" s="2">
        <v>0</v>
      </c>
      <c r="AG254" s="2">
        <f t="shared" si="36"/>
        <v>1741</v>
      </c>
      <c r="AH254" s="2">
        <f t="shared" si="37"/>
        <v>1741</v>
      </c>
      <c r="AI254" s="2">
        <v>7697</v>
      </c>
      <c r="AJ254" s="2">
        <v>7697</v>
      </c>
      <c r="AK254" s="2">
        <v>3578</v>
      </c>
      <c r="AL254" s="2">
        <v>0</v>
      </c>
      <c r="AM254" s="2">
        <v>0</v>
      </c>
      <c r="AN254" s="2">
        <v>0</v>
      </c>
      <c r="AO254" s="2">
        <v>0</v>
      </c>
      <c r="AP254" s="2">
        <v>357</v>
      </c>
      <c r="AQ254" s="2">
        <v>0</v>
      </c>
      <c r="AR254" s="2">
        <v>0</v>
      </c>
      <c r="AS254" s="2">
        <v>0</v>
      </c>
      <c r="AT254" s="2">
        <v>0</v>
      </c>
      <c r="AU254" s="2">
        <v>-135</v>
      </c>
      <c r="AV254" s="2">
        <v>0</v>
      </c>
      <c r="AW254" s="2">
        <v>0</v>
      </c>
      <c r="AX254" s="2">
        <v>0</v>
      </c>
      <c r="AY254" s="2">
        <v>0</v>
      </c>
      <c r="AZ254" s="2">
        <v>0</v>
      </c>
      <c r="BA254" s="2">
        <f t="shared" si="38"/>
        <v>5541</v>
      </c>
      <c r="BB254" s="2">
        <f t="shared" si="39"/>
        <v>5541</v>
      </c>
      <c r="BC254" s="2">
        <v>26100</v>
      </c>
      <c r="BD254" s="2">
        <v>26100</v>
      </c>
      <c r="BE254" s="2">
        <v>0</v>
      </c>
      <c r="BF254" s="2">
        <v>0</v>
      </c>
      <c r="BG254" s="2">
        <v>0</v>
      </c>
      <c r="BH254" s="2">
        <v>0</v>
      </c>
      <c r="BI254" s="2">
        <v>0</v>
      </c>
      <c r="BJ254" s="2">
        <v>170</v>
      </c>
      <c r="BK254" s="2">
        <v>-1</v>
      </c>
      <c r="BL254" s="2">
        <v>-380</v>
      </c>
    </row>
    <row r="255" spans="1:64" x14ac:dyDescent="0.25">
      <c r="A255" s="1" t="s">
        <v>250</v>
      </c>
      <c r="B255" t="s">
        <v>696</v>
      </c>
      <c r="C255" t="s">
        <v>972</v>
      </c>
      <c r="D255" s="2">
        <v>-11</v>
      </c>
      <c r="E255" s="2">
        <v>1825</v>
      </c>
      <c r="F255" s="2">
        <f t="shared" si="30"/>
        <v>1814</v>
      </c>
      <c r="G255" s="2">
        <v>51</v>
      </c>
      <c r="H255" s="2">
        <v>42</v>
      </c>
      <c r="I255" s="2">
        <v>0</v>
      </c>
      <c r="J255" s="2">
        <f t="shared" si="31"/>
        <v>42</v>
      </c>
      <c r="K255" s="2">
        <v>-120</v>
      </c>
      <c r="L255" s="2">
        <v>0</v>
      </c>
      <c r="M255" s="2">
        <v>199</v>
      </c>
      <c r="N255" s="2">
        <f t="shared" si="32"/>
        <v>79</v>
      </c>
      <c r="O255" s="2">
        <v>204</v>
      </c>
      <c r="P255" s="2">
        <v>0</v>
      </c>
      <c r="Q255" s="2">
        <v>57</v>
      </c>
      <c r="R255" s="2">
        <v>-10</v>
      </c>
      <c r="S255" s="2">
        <f t="shared" si="33"/>
        <v>47</v>
      </c>
      <c r="T255" s="2">
        <v>0</v>
      </c>
      <c r="U255" s="2">
        <v>0</v>
      </c>
      <c r="V255" s="2">
        <f t="shared" si="34"/>
        <v>0</v>
      </c>
      <c r="W255" s="2">
        <v>943</v>
      </c>
      <c r="X255" s="2">
        <v>0</v>
      </c>
      <c r="Y255">
        <v>0</v>
      </c>
      <c r="Z255" s="2">
        <v>0</v>
      </c>
      <c r="AA255" s="2">
        <v>979</v>
      </c>
      <c r="AB255" s="2">
        <f t="shared" si="35"/>
        <v>979</v>
      </c>
      <c r="AC255" s="2">
        <v>433</v>
      </c>
      <c r="AD255" s="2">
        <v>342</v>
      </c>
      <c r="AE255" s="2">
        <v>0</v>
      </c>
      <c r="AF255" s="2">
        <v>0</v>
      </c>
      <c r="AG255" s="2">
        <f t="shared" si="36"/>
        <v>4934</v>
      </c>
      <c r="AH255" s="2">
        <f t="shared" si="37"/>
        <v>4934</v>
      </c>
      <c r="AI255" s="2">
        <v>26537</v>
      </c>
      <c r="AJ255" s="2">
        <v>26537</v>
      </c>
      <c r="AK255" s="2">
        <v>8058</v>
      </c>
      <c r="AL255" s="2">
        <v>0</v>
      </c>
      <c r="AM255" s="2">
        <v>5248</v>
      </c>
      <c r="AN255" s="2">
        <v>0</v>
      </c>
      <c r="AO255" s="2">
        <v>0</v>
      </c>
      <c r="AP255" s="2">
        <v>0</v>
      </c>
      <c r="AQ255" s="2">
        <v>0</v>
      </c>
      <c r="AR255" s="2">
        <v>0</v>
      </c>
      <c r="AS255" s="2">
        <v>0</v>
      </c>
      <c r="AT255" s="2">
        <v>0</v>
      </c>
      <c r="AU255" s="2">
        <v>-645</v>
      </c>
      <c r="AV255" s="2">
        <v>0</v>
      </c>
      <c r="AW255" s="2">
        <v>-206</v>
      </c>
      <c r="AX255" s="2">
        <v>0</v>
      </c>
      <c r="AY255" s="2">
        <v>0</v>
      </c>
      <c r="AZ255" s="2">
        <v>0</v>
      </c>
      <c r="BA255" s="2">
        <f t="shared" si="38"/>
        <v>17389</v>
      </c>
      <c r="BB255" s="2">
        <f t="shared" si="39"/>
        <v>17389</v>
      </c>
      <c r="BC255" s="2">
        <v>79026</v>
      </c>
      <c r="BD255" s="2">
        <v>79026</v>
      </c>
      <c r="BE255" s="2">
        <v>0</v>
      </c>
      <c r="BF255" s="2">
        <v>0</v>
      </c>
      <c r="BG255" s="2">
        <v>0</v>
      </c>
      <c r="BH255" s="2">
        <v>0</v>
      </c>
      <c r="BI255" s="2">
        <v>1035</v>
      </c>
      <c r="BJ255" s="2">
        <v>4137</v>
      </c>
      <c r="BK255" s="2">
        <v>-20</v>
      </c>
      <c r="BL255" s="2">
        <v>-80</v>
      </c>
    </row>
    <row r="256" spans="1:64" x14ac:dyDescent="0.25">
      <c r="A256" s="1" t="s">
        <v>251</v>
      </c>
      <c r="B256" t="s">
        <v>697</v>
      </c>
      <c r="C256" t="s">
        <v>972</v>
      </c>
      <c r="D256" s="2">
        <v>0</v>
      </c>
      <c r="E256" s="2">
        <v>526</v>
      </c>
      <c r="F256" s="2">
        <f t="shared" si="30"/>
        <v>526</v>
      </c>
      <c r="G256" s="2">
        <v>0</v>
      </c>
      <c r="H256" s="2">
        <v>53</v>
      </c>
      <c r="I256" s="2">
        <v>0</v>
      </c>
      <c r="J256" s="2">
        <f t="shared" si="31"/>
        <v>53</v>
      </c>
      <c r="K256" s="2">
        <v>-49</v>
      </c>
      <c r="L256" s="2">
        <v>0</v>
      </c>
      <c r="M256" s="2">
        <v>268</v>
      </c>
      <c r="N256" s="2">
        <f t="shared" si="32"/>
        <v>219</v>
      </c>
      <c r="O256" s="2">
        <v>258</v>
      </c>
      <c r="P256" s="2">
        <v>0</v>
      </c>
      <c r="Q256" s="2">
        <v>88</v>
      </c>
      <c r="R256" s="2">
        <v>198</v>
      </c>
      <c r="S256" s="2">
        <f t="shared" si="33"/>
        <v>286</v>
      </c>
      <c r="T256" s="2">
        <v>0</v>
      </c>
      <c r="U256" s="2">
        <v>0</v>
      </c>
      <c r="V256" s="2">
        <f t="shared" si="34"/>
        <v>0</v>
      </c>
      <c r="W256" s="2">
        <v>315</v>
      </c>
      <c r="X256" s="2">
        <v>0</v>
      </c>
      <c r="Y256">
        <v>0</v>
      </c>
      <c r="Z256" s="2">
        <v>0</v>
      </c>
      <c r="AA256" s="2">
        <v>226</v>
      </c>
      <c r="AB256" s="2">
        <f t="shared" si="35"/>
        <v>226</v>
      </c>
      <c r="AC256" s="2">
        <v>147</v>
      </c>
      <c r="AD256" s="2">
        <v>0</v>
      </c>
      <c r="AE256" s="2">
        <v>0</v>
      </c>
      <c r="AF256" s="2">
        <v>0</v>
      </c>
      <c r="AG256" s="2">
        <f t="shared" si="36"/>
        <v>2030</v>
      </c>
      <c r="AH256" s="2">
        <f t="shared" si="37"/>
        <v>2030</v>
      </c>
      <c r="AI256" s="2">
        <v>10356</v>
      </c>
      <c r="AJ256" s="2">
        <v>10356</v>
      </c>
      <c r="AK256" s="2">
        <v>2237</v>
      </c>
      <c r="AL256" s="2">
        <v>0</v>
      </c>
      <c r="AM256" s="2">
        <v>1723</v>
      </c>
      <c r="AN256" s="2">
        <v>0</v>
      </c>
      <c r="AO256" s="2">
        <v>0</v>
      </c>
      <c r="AP256" s="2">
        <v>-3</v>
      </c>
      <c r="AQ256" s="2">
        <v>0</v>
      </c>
      <c r="AR256" s="2">
        <v>0</v>
      </c>
      <c r="AS256" s="2">
        <v>0</v>
      </c>
      <c r="AT256" s="2">
        <v>0</v>
      </c>
      <c r="AU256" s="2">
        <v>0</v>
      </c>
      <c r="AV256" s="2">
        <v>0</v>
      </c>
      <c r="AW256" s="2">
        <v>0</v>
      </c>
      <c r="AX256" s="2">
        <v>0</v>
      </c>
      <c r="AY256" s="2">
        <v>0</v>
      </c>
      <c r="AZ256" s="2">
        <v>0</v>
      </c>
      <c r="BA256" s="2">
        <f t="shared" si="38"/>
        <v>5987</v>
      </c>
      <c r="BB256" s="2">
        <f t="shared" si="39"/>
        <v>5987</v>
      </c>
      <c r="BC256" s="2">
        <v>30110</v>
      </c>
      <c r="BD256" s="2">
        <v>30110</v>
      </c>
      <c r="BE256" s="2">
        <v>0</v>
      </c>
      <c r="BF256" s="2">
        <v>0</v>
      </c>
      <c r="BG256" s="2">
        <v>0</v>
      </c>
      <c r="BH256" s="2">
        <v>0</v>
      </c>
      <c r="BI256" s="2">
        <v>2</v>
      </c>
      <c r="BJ256" s="2">
        <v>323</v>
      </c>
      <c r="BK256" s="2">
        <v>-3</v>
      </c>
      <c r="BL256" s="2">
        <v>-14</v>
      </c>
    </row>
    <row r="257" spans="1:64" x14ac:dyDescent="0.25">
      <c r="A257" s="1" t="s">
        <v>252</v>
      </c>
      <c r="B257" t="s">
        <v>698</v>
      </c>
      <c r="C257" t="s">
        <v>972</v>
      </c>
      <c r="D257" s="2">
        <v>48</v>
      </c>
      <c r="E257" s="2">
        <v>1559</v>
      </c>
      <c r="F257" s="2">
        <f t="shared" si="30"/>
        <v>1607</v>
      </c>
      <c r="G257" s="2">
        <v>1</v>
      </c>
      <c r="H257" s="2">
        <v>-28</v>
      </c>
      <c r="I257" s="2">
        <v>0</v>
      </c>
      <c r="J257" s="2">
        <f t="shared" si="31"/>
        <v>-28</v>
      </c>
      <c r="K257" s="2">
        <v>-267</v>
      </c>
      <c r="L257" s="2">
        <v>0</v>
      </c>
      <c r="M257" s="2">
        <v>-241</v>
      </c>
      <c r="N257" s="2">
        <f t="shared" si="32"/>
        <v>-508</v>
      </c>
      <c r="O257" s="2">
        <v>145</v>
      </c>
      <c r="P257" s="2">
        <v>0</v>
      </c>
      <c r="Q257" s="2">
        <v>104</v>
      </c>
      <c r="R257" s="2">
        <v>370</v>
      </c>
      <c r="S257" s="2">
        <f t="shared" si="33"/>
        <v>474</v>
      </c>
      <c r="T257" s="2">
        <v>0</v>
      </c>
      <c r="U257" s="2">
        <v>0</v>
      </c>
      <c r="V257" s="2">
        <f t="shared" si="34"/>
        <v>0</v>
      </c>
      <c r="W257" s="2">
        <v>953</v>
      </c>
      <c r="X257" s="2">
        <v>0</v>
      </c>
      <c r="Y257">
        <v>0</v>
      </c>
      <c r="Z257" s="2">
        <v>0</v>
      </c>
      <c r="AA257" s="2">
        <v>-126</v>
      </c>
      <c r="AB257" s="2">
        <f t="shared" si="35"/>
        <v>-126</v>
      </c>
      <c r="AC257" s="2">
        <v>6</v>
      </c>
      <c r="AD257" s="2">
        <v>11</v>
      </c>
      <c r="AE257" s="2">
        <v>0</v>
      </c>
      <c r="AF257" s="2">
        <v>0</v>
      </c>
      <c r="AG257" s="2">
        <f t="shared" si="36"/>
        <v>2535</v>
      </c>
      <c r="AH257" s="2">
        <f t="shared" si="37"/>
        <v>2535</v>
      </c>
      <c r="AI257" s="2">
        <v>13953</v>
      </c>
      <c r="AJ257" s="2">
        <v>13953</v>
      </c>
      <c r="AK257" s="2">
        <v>6738</v>
      </c>
      <c r="AL257" s="2">
        <v>0</v>
      </c>
      <c r="AM257" s="2">
        <v>0</v>
      </c>
      <c r="AN257" s="2">
        <v>0</v>
      </c>
      <c r="AO257" s="2">
        <v>0</v>
      </c>
      <c r="AP257" s="2">
        <v>415</v>
      </c>
      <c r="AQ257" s="2">
        <v>0</v>
      </c>
      <c r="AR257" s="2">
        <v>0</v>
      </c>
      <c r="AS257" s="2">
        <v>0</v>
      </c>
      <c r="AT257" s="2">
        <v>0</v>
      </c>
      <c r="AU257" s="2">
        <v>-155</v>
      </c>
      <c r="AV257" s="2">
        <v>0</v>
      </c>
      <c r="AW257" s="2">
        <v>0</v>
      </c>
      <c r="AX257" s="2">
        <v>0</v>
      </c>
      <c r="AY257" s="2">
        <v>0</v>
      </c>
      <c r="AZ257" s="2">
        <v>0</v>
      </c>
      <c r="BA257" s="2">
        <f t="shared" si="38"/>
        <v>9533</v>
      </c>
      <c r="BB257" s="2">
        <f t="shared" si="39"/>
        <v>9533</v>
      </c>
      <c r="BC257" s="2">
        <v>43491</v>
      </c>
      <c r="BD257" s="2">
        <v>43491</v>
      </c>
      <c r="BE257" s="2">
        <v>0</v>
      </c>
      <c r="BF257" s="2">
        <v>0</v>
      </c>
      <c r="BG257" s="2">
        <v>0</v>
      </c>
      <c r="BH257" s="2">
        <v>0</v>
      </c>
      <c r="BI257" s="2">
        <v>0</v>
      </c>
      <c r="BJ257" s="2">
        <v>0</v>
      </c>
      <c r="BK257" s="2">
        <v>-1</v>
      </c>
      <c r="BL257" s="2">
        <v>-274</v>
      </c>
    </row>
    <row r="258" spans="1:64" x14ac:dyDescent="0.25">
      <c r="A258" s="1" t="s">
        <v>253</v>
      </c>
      <c r="B258" t="s">
        <v>699</v>
      </c>
      <c r="C258" t="s">
        <v>972</v>
      </c>
      <c r="D258" s="2">
        <v>20</v>
      </c>
      <c r="E258" s="2">
        <v>891</v>
      </c>
      <c r="F258" s="2">
        <f t="shared" si="30"/>
        <v>911</v>
      </c>
      <c r="G258" s="2">
        <v>14</v>
      </c>
      <c r="H258" s="2">
        <v>17</v>
      </c>
      <c r="I258" s="2">
        <v>0</v>
      </c>
      <c r="J258" s="2">
        <f t="shared" si="31"/>
        <v>17</v>
      </c>
      <c r="K258" s="2">
        <v>-181</v>
      </c>
      <c r="L258" s="2">
        <v>0</v>
      </c>
      <c r="M258" s="2">
        <v>532</v>
      </c>
      <c r="N258" s="2">
        <f t="shared" si="32"/>
        <v>351</v>
      </c>
      <c r="O258" s="2">
        <v>1116</v>
      </c>
      <c r="P258" s="2">
        <v>55</v>
      </c>
      <c r="Q258" s="2">
        <v>101</v>
      </c>
      <c r="R258" s="2">
        <v>323</v>
      </c>
      <c r="S258" s="2">
        <f t="shared" si="33"/>
        <v>479</v>
      </c>
      <c r="T258" s="2">
        <v>0</v>
      </c>
      <c r="U258" s="2">
        <v>0</v>
      </c>
      <c r="V258" s="2">
        <f t="shared" si="34"/>
        <v>0</v>
      </c>
      <c r="W258" s="2">
        <v>458</v>
      </c>
      <c r="X258" s="2">
        <v>0</v>
      </c>
      <c r="Y258">
        <v>0</v>
      </c>
      <c r="Z258" s="2">
        <v>0</v>
      </c>
      <c r="AA258" s="2">
        <v>275</v>
      </c>
      <c r="AB258" s="2">
        <f t="shared" si="35"/>
        <v>275</v>
      </c>
      <c r="AC258" s="2">
        <v>389</v>
      </c>
      <c r="AD258" s="2">
        <v>0</v>
      </c>
      <c r="AE258" s="2">
        <v>0</v>
      </c>
      <c r="AF258" s="2">
        <v>256</v>
      </c>
      <c r="AG258" s="2">
        <f t="shared" si="36"/>
        <v>4266</v>
      </c>
      <c r="AH258" s="2">
        <f t="shared" si="37"/>
        <v>4266</v>
      </c>
      <c r="AI258" s="2">
        <v>17059</v>
      </c>
      <c r="AJ258" s="2">
        <v>17059</v>
      </c>
      <c r="AK258" s="2">
        <v>6719</v>
      </c>
      <c r="AL258" s="2">
        <v>0</v>
      </c>
      <c r="AM258" s="2">
        <v>0</v>
      </c>
      <c r="AN258" s="2">
        <v>0</v>
      </c>
      <c r="AO258" s="2">
        <v>0</v>
      </c>
      <c r="AP258" s="2">
        <v>1322</v>
      </c>
      <c r="AQ258" s="2">
        <v>0</v>
      </c>
      <c r="AR258" s="2">
        <v>0</v>
      </c>
      <c r="AS258" s="2">
        <v>0</v>
      </c>
      <c r="AT258" s="2">
        <v>0</v>
      </c>
      <c r="AU258" s="2">
        <v>0</v>
      </c>
      <c r="AV258" s="2">
        <v>0</v>
      </c>
      <c r="AW258" s="2">
        <v>0</v>
      </c>
      <c r="AX258" s="2">
        <v>0</v>
      </c>
      <c r="AY258" s="2">
        <v>0</v>
      </c>
      <c r="AZ258" s="2">
        <v>0</v>
      </c>
      <c r="BA258" s="2">
        <f t="shared" si="38"/>
        <v>12307</v>
      </c>
      <c r="BB258" s="2">
        <f t="shared" si="39"/>
        <v>12307</v>
      </c>
      <c r="BC258" s="2">
        <v>46580</v>
      </c>
      <c r="BD258" s="2">
        <v>46580</v>
      </c>
      <c r="BE258" s="2">
        <v>0</v>
      </c>
      <c r="BF258" s="2">
        <v>0</v>
      </c>
      <c r="BG258" s="2">
        <v>0</v>
      </c>
      <c r="BH258" s="2">
        <v>0</v>
      </c>
      <c r="BI258" s="2">
        <v>2</v>
      </c>
      <c r="BJ258" s="2">
        <v>8</v>
      </c>
      <c r="BK258" s="2">
        <v>-69</v>
      </c>
      <c r="BL258" s="2">
        <v>-278</v>
      </c>
    </row>
    <row r="259" spans="1:64" x14ac:dyDescent="0.25">
      <c r="A259" s="1" t="s">
        <v>254</v>
      </c>
      <c r="B259" t="s">
        <v>700</v>
      </c>
      <c r="C259" t="s">
        <v>972</v>
      </c>
      <c r="D259" s="2">
        <v>19</v>
      </c>
      <c r="E259" s="2">
        <v>830</v>
      </c>
      <c r="F259" s="2">
        <f t="shared" si="30"/>
        <v>849</v>
      </c>
      <c r="G259" s="2">
        <v>14</v>
      </c>
      <c r="H259" s="2">
        <v>101</v>
      </c>
      <c r="I259" s="2">
        <v>0</v>
      </c>
      <c r="J259" s="2">
        <f t="shared" si="31"/>
        <v>101</v>
      </c>
      <c r="K259" s="2">
        <v>-148</v>
      </c>
      <c r="L259" s="2">
        <v>0</v>
      </c>
      <c r="M259" s="2">
        <v>601</v>
      </c>
      <c r="N259" s="2">
        <f t="shared" si="32"/>
        <v>453</v>
      </c>
      <c r="O259" s="2">
        <v>1124</v>
      </c>
      <c r="P259" s="2">
        <v>0</v>
      </c>
      <c r="Q259" s="2">
        <v>96</v>
      </c>
      <c r="R259" s="2">
        <v>305</v>
      </c>
      <c r="S259" s="2">
        <f t="shared" si="33"/>
        <v>401</v>
      </c>
      <c r="T259" s="2">
        <v>0</v>
      </c>
      <c r="U259" s="2">
        <v>0</v>
      </c>
      <c r="V259" s="2">
        <f t="shared" si="34"/>
        <v>0</v>
      </c>
      <c r="W259" s="2">
        <v>670</v>
      </c>
      <c r="X259" s="2">
        <v>0</v>
      </c>
      <c r="Y259">
        <v>0</v>
      </c>
      <c r="Z259" s="2">
        <v>3</v>
      </c>
      <c r="AA259" s="2">
        <v>443</v>
      </c>
      <c r="AB259" s="2">
        <f t="shared" si="35"/>
        <v>446</v>
      </c>
      <c r="AC259" s="2">
        <v>301</v>
      </c>
      <c r="AD259" s="2">
        <v>0</v>
      </c>
      <c r="AE259" s="2">
        <v>0</v>
      </c>
      <c r="AF259" s="2">
        <v>-6</v>
      </c>
      <c r="AG259" s="2">
        <f t="shared" si="36"/>
        <v>4353</v>
      </c>
      <c r="AH259" s="2">
        <f t="shared" si="37"/>
        <v>4353</v>
      </c>
      <c r="AI259" s="2">
        <v>17414</v>
      </c>
      <c r="AJ259" s="2">
        <v>17414</v>
      </c>
      <c r="AK259" s="2">
        <v>7528</v>
      </c>
      <c r="AL259" s="2">
        <v>0</v>
      </c>
      <c r="AM259" s="2">
        <v>3335</v>
      </c>
      <c r="AN259" s="2">
        <v>0</v>
      </c>
      <c r="AO259" s="2">
        <v>0</v>
      </c>
      <c r="AP259" s="2">
        <v>271</v>
      </c>
      <c r="AQ259" s="2">
        <v>0</v>
      </c>
      <c r="AR259" s="2">
        <v>0</v>
      </c>
      <c r="AS259" s="2">
        <v>0</v>
      </c>
      <c r="AT259" s="2">
        <v>0</v>
      </c>
      <c r="AU259" s="2">
        <v>-82</v>
      </c>
      <c r="AV259" s="2">
        <v>0</v>
      </c>
      <c r="AW259" s="2">
        <v>0</v>
      </c>
      <c r="AX259" s="2">
        <v>0</v>
      </c>
      <c r="AY259" s="2">
        <v>0</v>
      </c>
      <c r="AZ259" s="2">
        <v>0</v>
      </c>
      <c r="BA259" s="2">
        <f t="shared" si="38"/>
        <v>15405</v>
      </c>
      <c r="BB259" s="2">
        <f t="shared" si="39"/>
        <v>15405</v>
      </c>
      <c r="BC259" s="2">
        <v>61082</v>
      </c>
      <c r="BD259" s="2">
        <v>61082</v>
      </c>
      <c r="BE259" s="2">
        <v>42</v>
      </c>
      <c r="BF259" s="2">
        <v>0</v>
      </c>
      <c r="BG259" s="2">
        <v>0</v>
      </c>
      <c r="BH259" s="2">
        <v>0</v>
      </c>
      <c r="BI259" s="2">
        <v>204</v>
      </c>
      <c r="BJ259" s="2">
        <v>818</v>
      </c>
      <c r="BK259" s="2">
        <v>-36</v>
      </c>
      <c r="BL259" s="2">
        <v>-142</v>
      </c>
    </row>
    <row r="260" spans="1:64" x14ac:dyDescent="0.25">
      <c r="A260" s="1" t="s">
        <v>255</v>
      </c>
      <c r="B260" t="s">
        <v>701</v>
      </c>
      <c r="C260" t="s">
        <v>971</v>
      </c>
      <c r="D260" s="2">
        <v>328</v>
      </c>
      <c r="E260" s="2">
        <v>1435</v>
      </c>
      <c r="F260" s="2">
        <f t="shared" si="30"/>
        <v>1763</v>
      </c>
      <c r="G260" s="2">
        <v>132</v>
      </c>
      <c r="H260" s="2">
        <v>114</v>
      </c>
      <c r="I260" s="2">
        <v>14824</v>
      </c>
      <c r="J260" s="2">
        <f t="shared" si="31"/>
        <v>14938</v>
      </c>
      <c r="K260" s="2">
        <v>12219</v>
      </c>
      <c r="L260" s="2">
        <v>0</v>
      </c>
      <c r="M260" s="2">
        <v>2392</v>
      </c>
      <c r="N260" s="2">
        <f t="shared" si="32"/>
        <v>14611</v>
      </c>
      <c r="O260" s="2">
        <v>16479</v>
      </c>
      <c r="P260" s="2">
        <v>4402</v>
      </c>
      <c r="Q260" s="2">
        <v>3481</v>
      </c>
      <c r="R260" s="2">
        <v>2424</v>
      </c>
      <c r="S260" s="2">
        <f t="shared" si="33"/>
        <v>10307</v>
      </c>
      <c r="T260" s="2">
        <v>1663</v>
      </c>
      <c r="U260" s="2">
        <v>5862</v>
      </c>
      <c r="V260" s="2">
        <f t="shared" si="34"/>
        <v>7525</v>
      </c>
      <c r="W260" s="2">
        <v>5411</v>
      </c>
      <c r="X260" s="2">
        <v>150820</v>
      </c>
      <c r="Y260">
        <v>19028</v>
      </c>
      <c r="Z260" s="2">
        <v>128480</v>
      </c>
      <c r="AA260" s="2">
        <v>403</v>
      </c>
      <c r="AB260" s="2">
        <f t="shared" si="35"/>
        <v>128883</v>
      </c>
      <c r="AC260" s="2">
        <v>3264</v>
      </c>
      <c r="AD260" s="2">
        <v>0</v>
      </c>
      <c r="AE260" s="2">
        <v>0</v>
      </c>
      <c r="AF260" s="2">
        <v>0</v>
      </c>
      <c r="AG260" s="2">
        <f t="shared" si="36"/>
        <v>354133</v>
      </c>
      <c r="AH260" s="2">
        <f t="shared" si="37"/>
        <v>373161</v>
      </c>
      <c r="AI260" s="2">
        <v>1401993</v>
      </c>
      <c r="AJ260" s="2">
        <v>1480523</v>
      </c>
      <c r="AK260" s="2">
        <v>0</v>
      </c>
      <c r="AL260" s="2">
        <v>0</v>
      </c>
      <c r="AM260" s="2">
        <v>0</v>
      </c>
      <c r="AN260" s="2">
        <v>0</v>
      </c>
      <c r="AO260" s="2">
        <v>0</v>
      </c>
      <c r="AP260" s="2">
        <v>0</v>
      </c>
      <c r="AQ260" s="2">
        <v>0</v>
      </c>
      <c r="AR260" s="2">
        <v>0</v>
      </c>
      <c r="AS260" s="2">
        <v>0</v>
      </c>
      <c r="AT260" s="2">
        <v>0</v>
      </c>
      <c r="AU260" s="2">
        <v>-301</v>
      </c>
      <c r="AV260" s="2">
        <v>0</v>
      </c>
      <c r="AW260" s="2">
        <v>6</v>
      </c>
      <c r="AX260" s="2">
        <v>0</v>
      </c>
      <c r="AY260" s="2">
        <v>0</v>
      </c>
      <c r="AZ260" s="2">
        <v>0</v>
      </c>
      <c r="BA260" s="2">
        <f t="shared" si="38"/>
        <v>353838</v>
      </c>
      <c r="BB260" s="2">
        <f t="shared" si="39"/>
        <v>372866</v>
      </c>
      <c r="BC260" s="2">
        <v>1402170</v>
      </c>
      <c r="BD260" s="2">
        <v>1480700</v>
      </c>
      <c r="BE260" s="2">
        <v>0</v>
      </c>
      <c r="BF260" s="2">
        <v>0</v>
      </c>
      <c r="BG260" s="2">
        <v>0</v>
      </c>
      <c r="BH260" s="2">
        <v>0</v>
      </c>
      <c r="BI260" s="2">
        <v>254</v>
      </c>
      <c r="BJ260" s="2">
        <v>11510</v>
      </c>
      <c r="BK260" s="2">
        <v>-361</v>
      </c>
      <c r="BL260" s="2">
        <v>-679</v>
      </c>
    </row>
    <row r="261" spans="1:64" x14ac:dyDescent="0.25">
      <c r="A261" s="1" t="s">
        <v>256</v>
      </c>
      <c r="B261" t="s">
        <v>702</v>
      </c>
      <c r="C261" t="s">
        <v>972</v>
      </c>
      <c r="D261" s="2">
        <v>22</v>
      </c>
      <c r="E261" s="2">
        <v>1301</v>
      </c>
      <c r="F261" s="2">
        <f t="shared" si="30"/>
        <v>1323</v>
      </c>
      <c r="G261" s="2">
        <v>30</v>
      </c>
      <c r="H261" s="2">
        <v>96</v>
      </c>
      <c r="I261" s="2">
        <v>0</v>
      </c>
      <c r="J261" s="2">
        <f t="shared" si="31"/>
        <v>96</v>
      </c>
      <c r="K261" s="2">
        <v>13</v>
      </c>
      <c r="L261" s="2">
        <v>0</v>
      </c>
      <c r="M261" s="2">
        <v>155</v>
      </c>
      <c r="N261" s="2">
        <f t="shared" si="32"/>
        <v>168</v>
      </c>
      <c r="O261" s="2">
        <v>582</v>
      </c>
      <c r="P261" s="2">
        <v>0</v>
      </c>
      <c r="Q261" s="2">
        <v>244</v>
      </c>
      <c r="R261" s="2">
        <v>324</v>
      </c>
      <c r="S261" s="2">
        <f t="shared" si="33"/>
        <v>568</v>
      </c>
      <c r="T261" s="2">
        <v>0</v>
      </c>
      <c r="U261" s="2">
        <v>0</v>
      </c>
      <c r="V261" s="2">
        <f t="shared" si="34"/>
        <v>0</v>
      </c>
      <c r="W261" s="2">
        <v>591</v>
      </c>
      <c r="X261" s="2">
        <v>0</v>
      </c>
      <c r="Y261">
        <v>0</v>
      </c>
      <c r="Z261" s="2">
        <v>415</v>
      </c>
      <c r="AA261" s="2">
        <v>124</v>
      </c>
      <c r="AB261" s="2">
        <f t="shared" si="35"/>
        <v>539</v>
      </c>
      <c r="AC261" s="2">
        <v>373</v>
      </c>
      <c r="AD261" s="2">
        <v>0</v>
      </c>
      <c r="AE261" s="2">
        <v>0</v>
      </c>
      <c r="AF261" s="2">
        <v>0</v>
      </c>
      <c r="AG261" s="2">
        <f t="shared" si="36"/>
        <v>4270</v>
      </c>
      <c r="AH261" s="2">
        <f t="shared" si="37"/>
        <v>4270</v>
      </c>
      <c r="AI261" s="2">
        <v>19746</v>
      </c>
      <c r="AJ261" s="2">
        <v>19746</v>
      </c>
      <c r="AK261" s="2">
        <v>10098</v>
      </c>
      <c r="AL261" s="2">
        <v>0</v>
      </c>
      <c r="AM261" s="2">
        <v>0</v>
      </c>
      <c r="AN261" s="2">
        <v>0</v>
      </c>
      <c r="AO261" s="2">
        <v>0</v>
      </c>
      <c r="AP261" s="2">
        <v>12</v>
      </c>
      <c r="AQ261" s="2">
        <v>0</v>
      </c>
      <c r="AR261" s="2">
        <v>0</v>
      </c>
      <c r="AS261" s="2">
        <v>0</v>
      </c>
      <c r="AT261" s="2">
        <v>0</v>
      </c>
      <c r="AU261" s="2">
        <v>0</v>
      </c>
      <c r="AV261" s="2">
        <v>0</v>
      </c>
      <c r="AW261" s="2">
        <v>0</v>
      </c>
      <c r="AX261" s="2">
        <v>0</v>
      </c>
      <c r="AY261" s="2">
        <v>0</v>
      </c>
      <c r="AZ261" s="2">
        <v>0</v>
      </c>
      <c r="BA261" s="2">
        <f t="shared" si="38"/>
        <v>14380</v>
      </c>
      <c r="BB261" s="2">
        <f t="shared" si="39"/>
        <v>14380</v>
      </c>
      <c r="BC261" s="2">
        <v>60223</v>
      </c>
      <c r="BD261" s="2">
        <v>60223</v>
      </c>
      <c r="BE261" s="2">
        <v>0</v>
      </c>
      <c r="BF261" s="2">
        <v>0</v>
      </c>
      <c r="BG261" s="2">
        <v>0</v>
      </c>
      <c r="BH261" s="2">
        <v>0</v>
      </c>
      <c r="BI261" s="2">
        <v>0</v>
      </c>
      <c r="BJ261" s="2">
        <v>0</v>
      </c>
      <c r="BK261" s="2">
        <v>0</v>
      </c>
      <c r="BL261" s="2">
        <v>0</v>
      </c>
    </row>
    <row r="262" spans="1:64" x14ac:dyDescent="0.25">
      <c r="A262" s="1" t="s">
        <v>257</v>
      </c>
      <c r="B262" t="s">
        <v>703</v>
      </c>
      <c r="C262" t="s">
        <v>972</v>
      </c>
      <c r="D262" s="2">
        <v>-49</v>
      </c>
      <c r="E262" s="2">
        <v>961</v>
      </c>
      <c r="F262" s="2">
        <f t="shared" ref="F262:F325" si="40">SUM(D262:E262)</f>
        <v>912</v>
      </c>
      <c r="G262" s="2">
        <v>0</v>
      </c>
      <c r="H262" s="2">
        <v>32</v>
      </c>
      <c r="I262" s="2">
        <v>0</v>
      </c>
      <c r="J262" s="2">
        <f t="shared" ref="J262:J325" si="41">SUM(H262:I262)</f>
        <v>32</v>
      </c>
      <c r="K262" s="2">
        <v>-456</v>
      </c>
      <c r="L262" s="2">
        <v>0</v>
      </c>
      <c r="M262" s="2">
        <v>42</v>
      </c>
      <c r="N262" s="2">
        <f t="shared" ref="N262:N325" si="42">SUM(K262:M262)</f>
        <v>-414</v>
      </c>
      <c r="O262" s="2">
        <v>691</v>
      </c>
      <c r="P262" s="2">
        <v>0</v>
      </c>
      <c r="Q262" s="2">
        <v>68</v>
      </c>
      <c r="R262" s="2">
        <v>173</v>
      </c>
      <c r="S262" s="2">
        <f t="shared" ref="S262:S325" si="43">SUM(P262:R262)</f>
        <v>241</v>
      </c>
      <c r="T262" s="2">
        <v>0</v>
      </c>
      <c r="U262" s="2">
        <v>0</v>
      </c>
      <c r="V262" s="2">
        <f t="shared" ref="V262:V325" si="44">SUM(T262:U262)</f>
        <v>0</v>
      </c>
      <c r="W262" s="2">
        <v>577</v>
      </c>
      <c r="X262" s="2">
        <v>0</v>
      </c>
      <c r="Y262">
        <v>0</v>
      </c>
      <c r="Z262" s="2">
        <v>170</v>
      </c>
      <c r="AA262" s="2">
        <v>562</v>
      </c>
      <c r="AB262" s="2">
        <f t="shared" ref="AB262:AB325" si="45">SUM(Z262:AA262)</f>
        <v>732</v>
      </c>
      <c r="AC262" s="2">
        <v>200</v>
      </c>
      <c r="AD262" s="2">
        <v>0</v>
      </c>
      <c r="AE262" s="2">
        <v>0</v>
      </c>
      <c r="AF262" s="2">
        <v>0</v>
      </c>
      <c r="AG262" s="2">
        <f t="shared" ref="AG262:AG325" si="46">AF262+AE262+AD262+AC262+AB262+X262+W262+V262+S262+O262+N262+J262+G262+F262</f>
        <v>2971</v>
      </c>
      <c r="AH262" s="2">
        <f t="shared" ref="AH262:AH325" si="47">AF262+AE262+AD262+AC262+AB262+X262+W262+V262+S262+O262+N262+J262+G262+F262+Y262</f>
        <v>2971</v>
      </c>
      <c r="AI262" s="2">
        <v>11884</v>
      </c>
      <c r="AJ262" s="2">
        <v>11884</v>
      </c>
      <c r="AK262" s="2">
        <v>5470</v>
      </c>
      <c r="AL262" s="2">
        <v>0</v>
      </c>
      <c r="AM262" s="2">
        <v>0</v>
      </c>
      <c r="AN262" s="2">
        <v>0</v>
      </c>
      <c r="AO262" s="2">
        <v>0</v>
      </c>
      <c r="AP262" s="2">
        <v>0</v>
      </c>
      <c r="AQ262" s="2">
        <v>0</v>
      </c>
      <c r="AR262" s="2">
        <v>0</v>
      </c>
      <c r="AS262" s="2">
        <v>0</v>
      </c>
      <c r="AT262" s="2">
        <v>0</v>
      </c>
      <c r="AU262" s="2">
        <v>-282</v>
      </c>
      <c r="AV262" s="2">
        <v>0</v>
      </c>
      <c r="AW262" s="2">
        <v>0</v>
      </c>
      <c r="AX262" s="2">
        <v>0</v>
      </c>
      <c r="AY262" s="2">
        <v>0</v>
      </c>
      <c r="AZ262" s="2">
        <v>0</v>
      </c>
      <c r="BA262" s="2">
        <f t="shared" ref="BA262:BA325" si="48">AG262+AK262+AL262+AM262+AW262+AU262+AN262+AO262+AP262+AQ262+AR262+AS262+AT262+AY262+AZ262</f>
        <v>8159</v>
      </c>
      <c r="BB262" s="2">
        <f t="shared" ref="BB262:BB325" si="49">AH262+AK262+AL262+AM262+AN262+AO262+AP262+AQ262+AR262+AS262+AT262+AY262+AZ262+AU262+AW262</f>
        <v>8159</v>
      </c>
      <c r="BC262" s="2">
        <v>32636</v>
      </c>
      <c r="BD262" s="2">
        <v>32636</v>
      </c>
      <c r="BE262" s="2">
        <v>0</v>
      </c>
      <c r="BF262" s="2">
        <v>0</v>
      </c>
      <c r="BG262" s="2">
        <v>0</v>
      </c>
      <c r="BH262" s="2">
        <v>0</v>
      </c>
      <c r="BI262" s="2">
        <v>0</v>
      </c>
      <c r="BJ262" s="2">
        <v>0</v>
      </c>
      <c r="BK262" s="2">
        <v>-32</v>
      </c>
      <c r="BL262" s="2">
        <v>-128</v>
      </c>
    </row>
    <row r="263" spans="1:64" x14ac:dyDescent="0.25">
      <c r="A263" s="1" t="s">
        <v>258</v>
      </c>
      <c r="B263" t="s">
        <v>704</v>
      </c>
      <c r="C263" t="s">
        <v>972</v>
      </c>
      <c r="D263" s="2">
        <v>-24</v>
      </c>
      <c r="E263" s="2">
        <v>1281</v>
      </c>
      <c r="F263" s="2">
        <f t="shared" si="40"/>
        <v>1257</v>
      </c>
      <c r="G263" s="2">
        <v>17</v>
      </c>
      <c r="H263" s="2">
        <v>139</v>
      </c>
      <c r="I263" s="2">
        <v>0</v>
      </c>
      <c r="J263" s="2">
        <f t="shared" si="41"/>
        <v>139</v>
      </c>
      <c r="K263" s="2">
        <v>-1073</v>
      </c>
      <c r="L263" s="2">
        <v>0</v>
      </c>
      <c r="M263" s="2">
        <v>-198</v>
      </c>
      <c r="N263" s="2">
        <f t="shared" si="42"/>
        <v>-1271</v>
      </c>
      <c r="O263" s="2">
        <v>1038</v>
      </c>
      <c r="P263" s="2">
        <v>0</v>
      </c>
      <c r="Q263" s="2">
        <v>87</v>
      </c>
      <c r="R263" s="2">
        <v>638</v>
      </c>
      <c r="S263" s="2">
        <f t="shared" si="43"/>
        <v>725</v>
      </c>
      <c r="T263" s="2">
        <v>0</v>
      </c>
      <c r="U263" s="2">
        <v>14</v>
      </c>
      <c r="V263" s="2">
        <f t="shared" si="44"/>
        <v>14</v>
      </c>
      <c r="W263" s="2">
        <v>997</v>
      </c>
      <c r="X263" s="2">
        <v>0</v>
      </c>
      <c r="Y263">
        <v>0</v>
      </c>
      <c r="Z263" s="2">
        <v>383</v>
      </c>
      <c r="AA263" s="2">
        <v>97</v>
      </c>
      <c r="AB263" s="2">
        <f t="shared" si="45"/>
        <v>480</v>
      </c>
      <c r="AC263" s="2">
        <v>1854</v>
      </c>
      <c r="AD263" s="2">
        <v>0</v>
      </c>
      <c r="AE263" s="2">
        <v>0</v>
      </c>
      <c r="AF263" s="2">
        <v>47</v>
      </c>
      <c r="AG263" s="2">
        <f t="shared" si="46"/>
        <v>5297</v>
      </c>
      <c r="AH263" s="2">
        <f t="shared" si="47"/>
        <v>5297</v>
      </c>
      <c r="AI263" s="2">
        <v>19361</v>
      </c>
      <c r="AJ263" s="2">
        <v>19361</v>
      </c>
      <c r="AK263" s="2">
        <v>5463</v>
      </c>
      <c r="AL263" s="2">
        <v>0</v>
      </c>
      <c r="AM263" s="2">
        <v>3745</v>
      </c>
      <c r="AN263" s="2">
        <v>0</v>
      </c>
      <c r="AO263" s="2">
        <v>0</v>
      </c>
      <c r="AP263" s="2">
        <v>703</v>
      </c>
      <c r="AQ263" s="2">
        <v>0</v>
      </c>
      <c r="AR263" s="2">
        <v>0</v>
      </c>
      <c r="AS263" s="2">
        <v>0</v>
      </c>
      <c r="AT263" s="2">
        <v>0</v>
      </c>
      <c r="AU263" s="2">
        <v>-844</v>
      </c>
      <c r="AV263" s="2">
        <v>0</v>
      </c>
      <c r="AW263" s="2">
        <v>507</v>
      </c>
      <c r="AX263" s="2">
        <v>0</v>
      </c>
      <c r="AY263" s="2">
        <v>0</v>
      </c>
      <c r="AZ263" s="2">
        <v>0</v>
      </c>
      <c r="BA263" s="2">
        <f t="shared" si="48"/>
        <v>14871</v>
      </c>
      <c r="BB263" s="2">
        <f t="shared" si="49"/>
        <v>14871</v>
      </c>
      <c r="BC263" s="2">
        <v>52720</v>
      </c>
      <c r="BD263" s="2">
        <v>52720</v>
      </c>
      <c r="BE263" s="2">
        <v>-34</v>
      </c>
      <c r="BF263" s="2">
        <v>0</v>
      </c>
      <c r="BG263" s="2">
        <v>-251</v>
      </c>
      <c r="BH263" s="2">
        <v>0</v>
      </c>
      <c r="BI263" s="2">
        <v>8</v>
      </c>
      <c r="BJ263" s="2">
        <v>274</v>
      </c>
      <c r="BK263" s="2">
        <v>-135</v>
      </c>
      <c r="BL263" s="2">
        <v>-1130</v>
      </c>
    </row>
    <row r="264" spans="1:64" x14ac:dyDescent="0.25">
      <c r="A264" s="1" t="s">
        <v>259</v>
      </c>
      <c r="B264" t="s">
        <v>705</v>
      </c>
      <c r="C264" t="s">
        <v>972</v>
      </c>
      <c r="D264" s="2">
        <v>5</v>
      </c>
      <c r="E264" s="2">
        <v>224</v>
      </c>
      <c r="F264" s="2">
        <f t="shared" si="40"/>
        <v>229</v>
      </c>
      <c r="G264" s="2">
        <v>3</v>
      </c>
      <c r="H264" s="2">
        <v>4</v>
      </c>
      <c r="I264" s="2">
        <v>0</v>
      </c>
      <c r="J264" s="2">
        <f t="shared" si="41"/>
        <v>4</v>
      </c>
      <c r="K264" s="2">
        <v>-76.77</v>
      </c>
      <c r="L264" s="2">
        <v>0</v>
      </c>
      <c r="M264" s="2">
        <v>-59.74</v>
      </c>
      <c r="N264" s="2">
        <f t="shared" si="42"/>
        <v>-136.51</v>
      </c>
      <c r="O264" s="2">
        <v>281</v>
      </c>
      <c r="P264" s="2">
        <v>0</v>
      </c>
      <c r="Q264" s="2">
        <v>1</v>
      </c>
      <c r="R264" s="2">
        <v>86</v>
      </c>
      <c r="S264" s="2">
        <f t="shared" si="43"/>
        <v>87</v>
      </c>
      <c r="T264" s="2">
        <v>0</v>
      </c>
      <c r="U264" s="2">
        <v>0</v>
      </c>
      <c r="V264" s="2">
        <f t="shared" si="44"/>
        <v>0</v>
      </c>
      <c r="W264" s="2">
        <v>79</v>
      </c>
      <c r="X264" s="2">
        <v>0</v>
      </c>
      <c r="Y264">
        <v>0</v>
      </c>
      <c r="Z264" s="2">
        <v>36</v>
      </c>
      <c r="AA264" s="2">
        <v>80</v>
      </c>
      <c r="AB264" s="2">
        <f t="shared" si="45"/>
        <v>116</v>
      </c>
      <c r="AC264" s="2">
        <v>55</v>
      </c>
      <c r="AD264" s="2">
        <v>0</v>
      </c>
      <c r="AE264" s="2">
        <v>0</v>
      </c>
      <c r="AF264" s="2">
        <v>2</v>
      </c>
      <c r="AG264" s="2">
        <f t="shared" si="46"/>
        <v>719.49</v>
      </c>
      <c r="AH264" s="2">
        <f t="shared" si="47"/>
        <v>719.49</v>
      </c>
      <c r="AI264" s="2">
        <v>10055</v>
      </c>
      <c r="AJ264" s="2">
        <v>10055</v>
      </c>
      <c r="AK264" s="2">
        <v>3392</v>
      </c>
      <c r="AL264" s="2">
        <v>-38.950000000000003</v>
      </c>
      <c r="AM264" s="2">
        <v>0</v>
      </c>
      <c r="AN264" s="2">
        <v>0</v>
      </c>
      <c r="AO264" s="2">
        <v>0</v>
      </c>
      <c r="AP264" s="2">
        <v>46</v>
      </c>
      <c r="AQ264" s="2">
        <v>0</v>
      </c>
      <c r="AR264" s="2">
        <v>0</v>
      </c>
      <c r="AS264" s="2">
        <v>0</v>
      </c>
      <c r="AT264" s="2">
        <v>0</v>
      </c>
      <c r="AU264" s="2">
        <v>0</v>
      </c>
      <c r="AV264" s="2">
        <v>0</v>
      </c>
      <c r="AW264" s="2">
        <v>0</v>
      </c>
      <c r="AX264" s="2">
        <v>0</v>
      </c>
      <c r="AY264" s="2">
        <v>0</v>
      </c>
      <c r="AZ264" s="2">
        <v>0</v>
      </c>
      <c r="BA264" s="2">
        <f t="shared" si="48"/>
        <v>4118.54</v>
      </c>
      <c r="BB264" s="2">
        <f t="shared" si="49"/>
        <v>4118.54</v>
      </c>
      <c r="BC264" s="2">
        <v>30762</v>
      </c>
      <c r="BD264" s="2">
        <v>30762</v>
      </c>
      <c r="BE264" s="2">
        <v>0</v>
      </c>
      <c r="BF264" s="2">
        <v>0</v>
      </c>
      <c r="BG264" s="2">
        <v>0</v>
      </c>
      <c r="BH264" s="2">
        <v>0</v>
      </c>
      <c r="BI264" s="2">
        <v>0</v>
      </c>
      <c r="BJ264" s="2">
        <v>0</v>
      </c>
      <c r="BK264" s="2">
        <v>-30</v>
      </c>
      <c r="BL264" s="2">
        <v>-498</v>
      </c>
    </row>
    <row r="265" spans="1:64" x14ac:dyDescent="0.25">
      <c r="A265" s="1" t="s">
        <v>260</v>
      </c>
      <c r="B265" t="s">
        <v>706</v>
      </c>
      <c r="C265" t="s">
        <v>972</v>
      </c>
      <c r="D265" s="2">
        <v>84</v>
      </c>
      <c r="E265" s="2">
        <v>1196</v>
      </c>
      <c r="F265" s="2">
        <f t="shared" si="40"/>
        <v>1280</v>
      </c>
      <c r="G265" s="2">
        <v>17</v>
      </c>
      <c r="H265" s="2">
        <v>98</v>
      </c>
      <c r="I265" s="2">
        <v>0</v>
      </c>
      <c r="J265" s="2">
        <f t="shared" si="41"/>
        <v>98</v>
      </c>
      <c r="K265" s="2">
        <v>-385</v>
      </c>
      <c r="L265" s="2">
        <v>0</v>
      </c>
      <c r="M265" s="2">
        <v>88</v>
      </c>
      <c r="N265" s="2">
        <f t="shared" si="42"/>
        <v>-297</v>
      </c>
      <c r="O265" s="2">
        <v>1280</v>
      </c>
      <c r="P265" s="2">
        <v>0</v>
      </c>
      <c r="Q265" s="2">
        <v>96</v>
      </c>
      <c r="R265" s="2">
        <v>377</v>
      </c>
      <c r="S265" s="2">
        <f t="shared" si="43"/>
        <v>473</v>
      </c>
      <c r="T265" s="2">
        <v>0</v>
      </c>
      <c r="U265" s="2">
        <v>0</v>
      </c>
      <c r="V265" s="2">
        <f t="shared" si="44"/>
        <v>0</v>
      </c>
      <c r="W265" s="2">
        <v>687</v>
      </c>
      <c r="X265" s="2">
        <v>0</v>
      </c>
      <c r="Y265">
        <v>0</v>
      </c>
      <c r="Z265" s="2">
        <v>0</v>
      </c>
      <c r="AA265" s="2">
        <v>625</v>
      </c>
      <c r="AB265" s="2">
        <f t="shared" si="45"/>
        <v>625</v>
      </c>
      <c r="AC265" s="2">
        <v>42</v>
      </c>
      <c r="AD265" s="2">
        <v>0</v>
      </c>
      <c r="AE265" s="2">
        <v>0</v>
      </c>
      <c r="AF265" s="2">
        <v>0</v>
      </c>
      <c r="AG265" s="2">
        <f t="shared" si="46"/>
        <v>4205</v>
      </c>
      <c r="AH265" s="2">
        <f t="shared" si="47"/>
        <v>4205</v>
      </c>
      <c r="AI265" s="2">
        <v>16523</v>
      </c>
      <c r="AJ265" s="2">
        <v>16523</v>
      </c>
      <c r="AK265" s="2">
        <v>9975</v>
      </c>
      <c r="AL265" s="2">
        <v>14</v>
      </c>
      <c r="AM265" s="2">
        <v>0</v>
      </c>
      <c r="AN265" s="2">
        <v>0</v>
      </c>
      <c r="AO265" s="2">
        <v>0</v>
      </c>
      <c r="AP265" s="2">
        <v>167</v>
      </c>
      <c r="AQ265" s="2">
        <v>0</v>
      </c>
      <c r="AR265" s="2">
        <v>0</v>
      </c>
      <c r="AS265" s="2">
        <v>0</v>
      </c>
      <c r="AT265" s="2">
        <v>0</v>
      </c>
      <c r="AU265" s="2">
        <v>0</v>
      </c>
      <c r="AV265" s="2">
        <v>0</v>
      </c>
      <c r="AW265" s="2">
        <v>0</v>
      </c>
      <c r="AX265" s="2">
        <v>0</v>
      </c>
      <c r="AY265" s="2">
        <v>0</v>
      </c>
      <c r="AZ265" s="2">
        <v>0</v>
      </c>
      <c r="BA265" s="2">
        <f t="shared" si="48"/>
        <v>14361</v>
      </c>
      <c r="BB265" s="2">
        <f t="shared" si="49"/>
        <v>14361</v>
      </c>
      <c r="BC265" s="2">
        <v>53828</v>
      </c>
      <c r="BD265" s="2">
        <v>53828</v>
      </c>
      <c r="BE265" s="2">
        <v>0</v>
      </c>
      <c r="BF265" s="2">
        <v>0</v>
      </c>
      <c r="BG265" s="2">
        <v>0</v>
      </c>
      <c r="BH265" s="2">
        <v>0</v>
      </c>
      <c r="BI265" s="2">
        <v>0</v>
      </c>
      <c r="BJ265" s="2">
        <v>16</v>
      </c>
      <c r="BK265" s="2">
        <v>-21</v>
      </c>
      <c r="BL265" s="2">
        <v>-522</v>
      </c>
    </row>
    <row r="266" spans="1:64" x14ac:dyDescent="0.25">
      <c r="A266" s="1" t="s">
        <v>261</v>
      </c>
      <c r="B266" t="s">
        <v>707</v>
      </c>
      <c r="C266" t="s">
        <v>972</v>
      </c>
      <c r="D266" s="2">
        <v>15</v>
      </c>
      <c r="E266" s="2">
        <v>871</v>
      </c>
      <c r="F266" s="2">
        <f t="shared" si="40"/>
        <v>886</v>
      </c>
      <c r="G266" s="2">
        <v>18</v>
      </c>
      <c r="H266" s="2">
        <v>141</v>
      </c>
      <c r="I266" s="2">
        <v>0</v>
      </c>
      <c r="J266" s="2">
        <f t="shared" si="41"/>
        <v>141</v>
      </c>
      <c r="K266" s="2">
        <v>-50</v>
      </c>
      <c r="L266" s="2">
        <v>0</v>
      </c>
      <c r="M266" s="2">
        <v>-149</v>
      </c>
      <c r="N266" s="2">
        <f t="shared" si="42"/>
        <v>-199</v>
      </c>
      <c r="O266" s="2">
        <v>70</v>
      </c>
      <c r="P266" s="2">
        <v>0</v>
      </c>
      <c r="Q266" s="2">
        <v>147</v>
      </c>
      <c r="R266" s="2">
        <v>107</v>
      </c>
      <c r="S266" s="2">
        <f t="shared" si="43"/>
        <v>254</v>
      </c>
      <c r="T266" s="2">
        <v>0</v>
      </c>
      <c r="U266" s="2">
        <v>0</v>
      </c>
      <c r="V266" s="2">
        <f t="shared" si="44"/>
        <v>0</v>
      </c>
      <c r="W266" s="2">
        <v>521</v>
      </c>
      <c r="X266" s="2">
        <v>0</v>
      </c>
      <c r="Y266">
        <v>0</v>
      </c>
      <c r="Z266" s="2">
        <v>174</v>
      </c>
      <c r="AA266" s="2">
        <v>731</v>
      </c>
      <c r="AB266" s="2">
        <f t="shared" si="45"/>
        <v>905</v>
      </c>
      <c r="AC266" s="2">
        <v>0</v>
      </c>
      <c r="AD266" s="2">
        <v>0</v>
      </c>
      <c r="AE266" s="2">
        <v>0</v>
      </c>
      <c r="AF266" s="2">
        <v>0</v>
      </c>
      <c r="AG266" s="2">
        <f t="shared" si="46"/>
        <v>2596</v>
      </c>
      <c r="AH266" s="2">
        <f t="shared" si="47"/>
        <v>2596</v>
      </c>
      <c r="AI266" s="2">
        <v>10174</v>
      </c>
      <c r="AJ266" s="2">
        <v>10174</v>
      </c>
      <c r="AK266" s="2">
        <v>4185</v>
      </c>
      <c r="AL266" s="2">
        <v>36</v>
      </c>
      <c r="AM266" s="2">
        <v>1949</v>
      </c>
      <c r="AN266" s="2">
        <v>0</v>
      </c>
      <c r="AO266" s="2">
        <v>0</v>
      </c>
      <c r="AP266" s="2">
        <v>0</v>
      </c>
      <c r="AQ266" s="2">
        <v>0</v>
      </c>
      <c r="AR266" s="2">
        <v>0</v>
      </c>
      <c r="AS266" s="2">
        <v>0</v>
      </c>
      <c r="AT266" s="2">
        <v>0</v>
      </c>
      <c r="AU266" s="2">
        <v>0</v>
      </c>
      <c r="AV266" s="2">
        <v>0</v>
      </c>
      <c r="AW266" s="2">
        <v>0</v>
      </c>
      <c r="AX266" s="2">
        <v>0</v>
      </c>
      <c r="AY266" s="2">
        <v>0</v>
      </c>
      <c r="AZ266" s="2">
        <v>0</v>
      </c>
      <c r="BA266" s="2">
        <f t="shared" si="48"/>
        <v>8766</v>
      </c>
      <c r="BB266" s="2">
        <f t="shared" si="49"/>
        <v>8766</v>
      </c>
      <c r="BC266" s="2">
        <v>32769</v>
      </c>
      <c r="BD266" s="2">
        <v>32769</v>
      </c>
      <c r="BE266" s="2">
        <v>0</v>
      </c>
      <c r="BF266" s="2">
        <v>0</v>
      </c>
      <c r="BG266" s="2">
        <v>0</v>
      </c>
      <c r="BH266" s="2">
        <v>0</v>
      </c>
      <c r="BI266" s="2">
        <v>0</v>
      </c>
      <c r="BJ266" s="2">
        <v>0</v>
      </c>
      <c r="BK266" s="2">
        <v>-367</v>
      </c>
      <c r="BL266" s="2">
        <v>-1467</v>
      </c>
    </row>
    <row r="267" spans="1:64" x14ac:dyDescent="0.25">
      <c r="A267" s="1" t="s">
        <v>262</v>
      </c>
      <c r="B267" t="s">
        <v>708</v>
      </c>
      <c r="C267" t="s">
        <v>972</v>
      </c>
      <c r="D267" s="2">
        <v>40</v>
      </c>
      <c r="E267" s="2">
        <v>1252</v>
      </c>
      <c r="F267" s="2">
        <f t="shared" si="40"/>
        <v>1292</v>
      </c>
      <c r="G267" s="2">
        <v>19</v>
      </c>
      <c r="H267" s="2">
        <v>96</v>
      </c>
      <c r="I267" s="2">
        <v>0</v>
      </c>
      <c r="J267" s="2">
        <f t="shared" si="41"/>
        <v>96</v>
      </c>
      <c r="K267" s="2">
        <v>81</v>
      </c>
      <c r="L267" s="2">
        <v>0</v>
      </c>
      <c r="M267" s="2">
        <v>6</v>
      </c>
      <c r="N267" s="2">
        <f t="shared" si="42"/>
        <v>87</v>
      </c>
      <c r="O267" s="2">
        <v>239</v>
      </c>
      <c r="P267" s="2">
        <v>0</v>
      </c>
      <c r="Q267" s="2">
        <v>0</v>
      </c>
      <c r="R267" s="2">
        <v>240</v>
      </c>
      <c r="S267" s="2">
        <f t="shared" si="43"/>
        <v>240</v>
      </c>
      <c r="T267" s="2">
        <v>0</v>
      </c>
      <c r="U267" s="2">
        <v>0</v>
      </c>
      <c r="V267" s="2">
        <f t="shared" si="44"/>
        <v>0</v>
      </c>
      <c r="W267" s="2">
        <v>110</v>
      </c>
      <c r="X267" s="2">
        <v>0</v>
      </c>
      <c r="Y267">
        <v>0</v>
      </c>
      <c r="Z267" s="2">
        <v>150</v>
      </c>
      <c r="AA267" s="2">
        <v>399</v>
      </c>
      <c r="AB267" s="2">
        <f t="shared" si="45"/>
        <v>549</v>
      </c>
      <c r="AC267" s="2">
        <v>0</v>
      </c>
      <c r="AD267" s="2">
        <v>0</v>
      </c>
      <c r="AE267" s="2">
        <v>0</v>
      </c>
      <c r="AF267" s="2">
        <v>0</v>
      </c>
      <c r="AG267" s="2">
        <f t="shared" si="46"/>
        <v>2632</v>
      </c>
      <c r="AH267" s="2">
        <f t="shared" si="47"/>
        <v>2632</v>
      </c>
      <c r="AI267" s="2">
        <v>14968</v>
      </c>
      <c r="AJ267" s="2">
        <v>14968</v>
      </c>
      <c r="AK267" s="2">
        <v>7032</v>
      </c>
      <c r="AL267" s="2">
        <v>177</v>
      </c>
      <c r="AM267" s="2">
        <v>0</v>
      </c>
      <c r="AN267" s="2">
        <v>0</v>
      </c>
      <c r="AO267" s="2">
        <v>0</v>
      </c>
      <c r="AP267" s="2">
        <v>0</v>
      </c>
      <c r="AQ267" s="2">
        <v>0</v>
      </c>
      <c r="AR267" s="2">
        <v>0</v>
      </c>
      <c r="AS267" s="2">
        <v>0</v>
      </c>
      <c r="AT267" s="2">
        <v>0</v>
      </c>
      <c r="AU267" s="2">
        <v>0</v>
      </c>
      <c r="AV267" s="2">
        <v>0</v>
      </c>
      <c r="AW267" s="2">
        <v>0</v>
      </c>
      <c r="AX267" s="2">
        <v>0</v>
      </c>
      <c r="AY267" s="2">
        <v>0</v>
      </c>
      <c r="AZ267" s="2">
        <v>0</v>
      </c>
      <c r="BA267" s="2">
        <f t="shared" si="48"/>
        <v>9841</v>
      </c>
      <c r="BB267" s="2">
        <f t="shared" si="49"/>
        <v>9841</v>
      </c>
      <c r="BC267" s="2">
        <v>46904</v>
      </c>
      <c r="BD267" s="2">
        <v>46904</v>
      </c>
      <c r="BE267" s="2">
        <v>0</v>
      </c>
      <c r="BF267" s="2">
        <v>0</v>
      </c>
      <c r="BG267" s="2">
        <v>0</v>
      </c>
      <c r="BH267" s="2">
        <v>0</v>
      </c>
      <c r="BI267" s="2">
        <v>0</v>
      </c>
      <c r="BJ267" s="2">
        <v>0</v>
      </c>
      <c r="BK267" s="2">
        <v>-61</v>
      </c>
      <c r="BL267" s="2">
        <v>-635</v>
      </c>
    </row>
    <row r="268" spans="1:64" x14ac:dyDescent="0.25">
      <c r="A268" s="1" t="s">
        <v>263</v>
      </c>
      <c r="B268" t="s">
        <v>709</v>
      </c>
      <c r="C268" t="s">
        <v>972</v>
      </c>
      <c r="D268" s="2">
        <v>15</v>
      </c>
      <c r="E268" s="2">
        <v>628</v>
      </c>
      <c r="F268" s="2">
        <f t="shared" si="40"/>
        <v>643</v>
      </c>
      <c r="G268" s="2">
        <v>13</v>
      </c>
      <c r="H268" s="2">
        <v>53</v>
      </c>
      <c r="I268" s="2">
        <v>0</v>
      </c>
      <c r="J268" s="2">
        <f t="shared" si="41"/>
        <v>53</v>
      </c>
      <c r="K268" s="2">
        <v>-130</v>
      </c>
      <c r="L268" s="2">
        <v>0</v>
      </c>
      <c r="M268" s="2">
        <v>219</v>
      </c>
      <c r="N268" s="2">
        <f t="shared" si="42"/>
        <v>89</v>
      </c>
      <c r="O268" s="2">
        <v>926</v>
      </c>
      <c r="P268" s="2">
        <v>0</v>
      </c>
      <c r="Q268" s="2">
        <v>153</v>
      </c>
      <c r="R268" s="2">
        <v>395</v>
      </c>
      <c r="S268" s="2">
        <f t="shared" si="43"/>
        <v>548</v>
      </c>
      <c r="T268" s="2">
        <v>0</v>
      </c>
      <c r="U268" s="2">
        <v>0</v>
      </c>
      <c r="V268" s="2">
        <f t="shared" si="44"/>
        <v>0</v>
      </c>
      <c r="W268" s="2">
        <v>358</v>
      </c>
      <c r="X268" s="2">
        <v>0</v>
      </c>
      <c r="Y268">
        <v>0</v>
      </c>
      <c r="Z268" s="2">
        <v>169</v>
      </c>
      <c r="AA268" s="2">
        <v>171</v>
      </c>
      <c r="AB268" s="2">
        <f t="shared" si="45"/>
        <v>340</v>
      </c>
      <c r="AC268" s="2">
        <v>85</v>
      </c>
      <c r="AD268" s="2">
        <v>0</v>
      </c>
      <c r="AE268" s="2">
        <v>0</v>
      </c>
      <c r="AF268" s="2">
        <v>0</v>
      </c>
      <c r="AG268" s="2">
        <f t="shared" si="46"/>
        <v>3055</v>
      </c>
      <c r="AH268" s="2">
        <f t="shared" si="47"/>
        <v>3055</v>
      </c>
      <c r="AI268" s="2">
        <v>12000</v>
      </c>
      <c r="AJ268" s="2">
        <v>12000</v>
      </c>
      <c r="AK268" s="2">
        <v>3775</v>
      </c>
      <c r="AL268" s="2">
        <v>0</v>
      </c>
      <c r="AM268" s="2">
        <v>0</v>
      </c>
      <c r="AN268" s="2">
        <v>0</v>
      </c>
      <c r="AO268" s="2">
        <v>0</v>
      </c>
      <c r="AP268" s="2">
        <v>207</v>
      </c>
      <c r="AQ268" s="2">
        <v>0</v>
      </c>
      <c r="AR268" s="2">
        <v>0</v>
      </c>
      <c r="AS268" s="2">
        <v>0</v>
      </c>
      <c r="AT268" s="2">
        <v>0</v>
      </c>
      <c r="AU268" s="2">
        <v>-23</v>
      </c>
      <c r="AV268" s="2">
        <v>0</v>
      </c>
      <c r="AW268" s="2">
        <v>-23</v>
      </c>
      <c r="AX268" s="2">
        <v>0</v>
      </c>
      <c r="AY268" s="2">
        <v>0</v>
      </c>
      <c r="AZ268" s="2">
        <v>0</v>
      </c>
      <c r="BA268" s="2">
        <f t="shared" si="48"/>
        <v>6991</v>
      </c>
      <c r="BB268" s="2">
        <f t="shared" si="49"/>
        <v>6991</v>
      </c>
      <c r="BC268" s="2">
        <v>29000</v>
      </c>
      <c r="BD268" s="2">
        <v>29000</v>
      </c>
      <c r="BE268" s="2">
        <v>-32</v>
      </c>
      <c r="BF268" s="2">
        <v>0</v>
      </c>
      <c r="BG268" s="2">
        <v>0</v>
      </c>
      <c r="BH268" s="2">
        <v>0</v>
      </c>
      <c r="BI268" s="2">
        <v>0</v>
      </c>
      <c r="BJ268" s="2">
        <v>0</v>
      </c>
      <c r="BK268" s="2">
        <v>-70</v>
      </c>
      <c r="BL268" s="2">
        <v>-280</v>
      </c>
    </row>
    <row r="269" spans="1:64" x14ac:dyDescent="0.25">
      <c r="A269" s="1" t="s">
        <v>264</v>
      </c>
      <c r="B269" t="s">
        <v>710</v>
      </c>
      <c r="C269" t="s">
        <v>972</v>
      </c>
      <c r="D269" s="2">
        <v>51</v>
      </c>
      <c r="E269" s="2">
        <v>1138</v>
      </c>
      <c r="F269" s="2">
        <f t="shared" si="40"/>
        <v>1189</v>
      </c>
      <c r="G269" s="2">
        <v>12</v>
      </c>
      <c r="H269" s="2">
        <v>37</v>
      </c>
      <c r="I269" s="2">
        <v>0</v>
      </c>
      <c r="J269" s="2">
        <f t="shared" si="41"/>
        <v>37</v>
      </c>
      <c r="K269" s="2">
        <v>29</v>
      </c>
      <c r="L269" s="2">
        <v>0</v>
      </c>
      <c r="M269" s="2">
        <v>181</v>
      </c>
      <c r="N269" s="2">
        <f t="shared" si="42"/>
        <v>210</v>
      </c>
      <c r="O269" s="2">
        <v>990</v>
      </c>
      <c r="P269" s="2">
        <v>0</v>
      </c>
      <c r="Q269" s="2">
        <v>209</v>
      </c>
      <c r="R269" s="2">
        <v>913</v>
      </c>
      <c r="S269" s="2">
        <f t="shared" si="43"/>
        <v>1122</v>
      </c>
      <c r="T269" s="2">
        <v>-76</v>
      </c>
      <c r="U269" s="2">
        <v>0</v>
      </c>
      <c r="V269" s="2">
        <f t="shared" si="44"/>
        <v>-76</v>
      </c>
      <c r="W269" s="2">
        <v>419</v>
      </c>
      <c r="X269" s="2">
        <v>0</v>
      </c>
      <c r="Y269">
        <v>0</v>
      </c>
      <c r="Z269" s="2">
        <v>-76</v>
      </c>
      <c r="AA269" s="2">
        <v>444</v>
      </c>
      <c r="AB269" s="2">
        <f t="shared" si="45"/>
        <v>368</v>
      </c>
      <c r="AC269" s="2">
        <v>130</v>
      </c>
      <c r="AD269" s="2">
        <v>0</v>
      </c>
      <c r="AE269" s="2">
        <v>0</v>
      </c>
      <c r="AF269" s="2">
        <v>282</v>
      </c>
      <c r="AG269" s="2">
        <f t="shared" si="46"/>
        <v>4683</v>
      </c>
      <c r="AH269" s="2">
        <f t="shared" si="47"/>
        <v>4683</v>
      </c>
      <c r="AI269" s="2">
        <v>12081</v>
      </c>
      <c r="AJ269" s="2">
        <v>12081</v>
      </c>
      <c r="AK269" s="2">
        <v>4152</v>
      </c>
      <c r="AL269" s="2">
        <v>22</v>
      </c>
      <c r="AM269" s="2">
        <v>1942</v>
      </c>
      <c r="AN269" s="2">
        <v>0</v>
      </c>
      <c r="AO269" s="2">
        <v>0</v>
      </c>
      <c r="AP269" s="2">
        <v>177</v>
      </c>
      <c r="AQ269" s="2">
        <v>0</v>
      </c>
      <c r="AR269" s="2">
        <v>0</v>
      </c>
      <c r="AS269" s="2">
        <v>0</v>
      </c>
      <c r="AT269" s="2">
        <v>0</v>
      </c>
      <c r="AU269" s="2">
        <v>-12</v>
      </c>
      <c r="AV269" s="2">
        <v>0</v>
      </c>
      <c r="AW269" s="2">
        <v>-34</v>
      </c>
      <c r="AX269" s="2">
        <v>0</v>
      </c>
      <c r="AY269" s="2">
        <v>0</v>
      </c>
      <c r="AZ269" s="2">
        <v>0</v>
      </c>
      <c r="BA269" s="2">
        <f t="shared" si="48"/>
        <v>10930</v>
      </c>
      <c r="BB269" s="2">
        <f t="shared" si="49"/>
        <v>10930</v>
      </c>
      <c r="BC269" s="2">
        <v>36190</v>
      </c>
      <c r="BD269" s="2">
        <v>36190</v>
      </c>
      <c r="BE269" s="2">
        <v>0</v>
      </c>
      <c r="BF269" s="2">
        <v>0</v>
      </c>
      <c r="BG269" s="2">
        <v>0</v>
      </c>
      <c r="BH269" s="2">
        <v>0</v>
      </c>
      <c r="BI269" s="2">
        <v>2</v>
      </c>
      <c r="BJ269" s="2">
        <v>8</v>
      </c>
      <c r="BK269" s="2">
        <v>-27</v>
      </c>
      <c r="BL269" s="2">
        <v>-406</v>
      </c>
    </row>
    <row r="270" spans="1:64" x14ac:dyDescent="0.25">
      <c r="A270" s="1" t="s">
        <v>265</v>
      </c>
      <c r="B270" t="s">
        <v>711</v>
      </c>
      <c r="C270" t="s">
        <v>972</v>
      </c>
      <c r="D270" s="2">
        <v>7</v>
      </c>
      <c r="E270" s="2">
        <v>944</v>
      </c>
      <c r="F270" s="2">
        <f t="shared" si="40"/>
        <v>951</v>
      </c>
      <c r="G270" s="2">
        <v>24</v>
      </c>
      <c r="H270" s="2">
        <v>18</v>
      </c>
      <c r="I270" s="2">
        <v>0</v>
      </c>
      <c r="J270" s="2">
        <f t="shared" si="41"/>
        <v>18</v>
      </c>
      <c r="K270" s="2">
        <v>-344</v>
      </c>
      <c r="L270" s="2">
        <v>0</v>
      </c>
      <c r="M270" s="2">
        <v>67</v>
      </c>
      <c r="N270" s="2">
        <f t="shared" si="42"/>
        <v>-277</v>
      </c>
      <c r="O270" s="2">
        <v>947</v>
      </c>
      <c r="P270" s="2">
        <v>0</v>
      </c>
      <c r="Q270" s="2">
        <v>146</v>
      </c>
      <c r="R270" s="2">
        <v>286</v>
      </c>
      <c r="S270" s="2">
        <f t="shared" si="43"/>
        <v>432</v>
      </c>
      <c r="T270" s="2">
        <v>0</v>
      </c>
      <c r="U270" s="2">
        <v>0</v>
      </c>
      <c r="V270" s="2">
        <f t="shared" si="44"/>
        <v>0</v>
      </c>
      <c r="W270" s="2">
        <v>646</v>
      </c>
      <c r="X270" s="2">
        <v>0</v>
      </c>
      <c r="Y270">
        <v>0</v>
      </c>
      <c r="Z270" s="2">
        <v>-45</v>
      </c>
      <c r="AA270" s="2">
        <v>193</v>
      </c>
      <c r="AB270" s="2">
        <f t="shared" si="45"/>
        <v>148</v>
      </c>
      <c r="AC270" s="2">
        <v>289</v>
      </c>
      <c r="AD270" s="2">
        <v>0</v>
      </c>
      <c r="AE270" s="2">
        <v>0</v>
      </c>
      <c r="AF270" s="2">
        <v>-603</v>
      </c>
      <c r="AG270" s="2">
        <f t="shared" si="46"/>
        <v>2575</v>
      </c>
      <c r="AH270" s="2">
        <f t="shared" si="47"/>
        <v>2575</v>
      </c>
      <c r="AI270" s="2">
        <v>12356</v>
      </c>
      <c r="AJ270" s="2">
        <v>12356</v>
      </c>
      <c r="AK270" s="2">
        <v>3844</v>
      </c>
      <c r="AL270" s="2">
        <v>0</v>
      </c>
      <c r="AM270" s="2">
        <v>3862</v>
      </c>
      <c r="AN270" s="2">
        <v>-44</v>
      </c>
      <c r="AO270" s="2">
        <v>0</v>
      </c>
      <c r="AP270" s="2">
        <v>645</v>
      </c>
      <c r="AQ270" s="2">
        <v>0</v>
      </c>
      <c r="AR270" s="2">
        <v>0</v>
      </c>
      <c r="AS270" s="2">
        <v>0</v>
      </c>
      <c r="AT270" s="2">
        <v>0</v>
      </c>
      <c r="AU270" s="2">
        <v>-173</v>
      </c>
      <c r="AV270" s="2">
        <v>0</v>
      </c>
      <c r="AW270" s="2">
        <v>-7</v>
      </c>
      <c r="AX270" s="2">
        <v>0</v>
      </c>
      <c r="AY270" s="2">
        <v>0</v>
      </c>
      <c r="AZ270" s="2">
        <v>0</v>
      </c>
      <c r="BA270" s="2">
        <f t="shared" si="48"/>
        <v>10702</v>
      </c>
      <c r="BB270" s="2">
        <f t="shared" si="49"/>
        <v>10702</v>
      </c>
      <c r="BC270" s="2">
        <v>46635</v>
      </c>
      <c r="BD270" s="2">
        <v>46635</v>
      </c>
      <c r="BE270" s="2">
        <v>5</v>
      </c>
      <c r="BF270" s="2">
        <v>0</v>
      </c>
      <c r="BG270" s="2">
        <v>0</v>
      </c>
      <c r="BH270" s="2">
        <v>0</v>
      </c>
      <c r="BI270" s="2">
        <v>4</v>
      </c>
      <c r="BJ270" s="2">
        <v>16</v>
      </c>
      <c r="BK270" s="2">
        <v>-108</v>
      </c>
      <c r="BL270" s="2">
        <v>-500</v>
      </c>
    </row>
    <row r="271" spans="1:64" x14ac:dyDescent="0.25">
      <c r="A271" s="1" t="s">
        <v>266</v>
      </c>
      <c r="B271" t="s">
        <v>712</v>
      </c>
      <c r="C271" t="s">
        <v>972</v>
      </c>
      <c r="D271" s="2">
        <v>24</v>
      </c>
      <c r="E271" s="2">
        <v>1351</v>
      </c>
      <c r="F271" s="2">
        <f t="shared" si="40"/>
        <v>1375</v>
      </c>
      <c r="G271" s="2">
        <v>2</v>
      </c>
      <c r="H271" s="2">
        <v>14</v>
      </c>
      <c r="I271" s="2">
        <v>0</v>
      </c>
      <c r="J271" s="2">
        <f t="shared" si="41"/>
        <v>14</v>
      </c>
      <c r="K271" s="2">
        <v>-698</v>
      </c>
      <c r="L271" s="2">
        <v>0</v>
      </c>
      <c r="M271" s="2">
        <v>152</v>
      </c>
      <c r="N271" s="2">
        <f t="shared" si="42"/>
        <v>-546</v>
      </c>
      <c r="O271" s="2">
        <v>699</v>
      </c>
      <c r="P271" s="2">
        <v>0</v>
      </c>
      <c r="Q271" s="2">
        <v>300</v>
      </c>
      <c r="R271" s="2">
        <v>235</v>
      </c>
      <c r="S271" s="2">
        <f t="shared" si="43"/>
        <v>535</v>
      </c>
      <c r="T271" s="2">
        <v>0</v>
      </c>
      <c r="U271" s="2">
        <v>0</v>
      </c>
      <c r="V271" s="2">
        <f t="shared" si="44"/>
        <v>0</v>
      </c>
      <c r="W271" s="2">
        <v>957</v>
      </c>
      <c r="X271" s="2">
        <v>0</v>
      </c>
      <c r="Y271">
        <v>0</v>
      </c>
      <c r="Z271" s="2">
        <v>142</v>
      </c>
      <c r="AA271" s="2">
        <v>517</v>
      </c>
      <c r="AB271" s="2">
        <f t="shared" si="45"/>
        <v>659</v>
      </c>
      <c r="AC271" s="2">
        <v>0</v>
      </c>
      <c r="AD271" s="2">
        <v>0</v>
      </c>
      <c r="AE271" s="2">
        <v>0</v>
      </c>
      <c r="AF271" s="2">
        <v>-662</v>
      </c>
      <c r="AG271" s="2">
        <f t="shared" si="46"/>
        <v>3033</v>
      </c>
      <c r="AH271" s="2">
        <f t="shared" si="47"/>
        <v>3033</v>
      </c>
      <c r="AI271" s="2">
        <v>11843</v>
      </c>
      <c r="AJ271" s="2">
        <v>11843</v>
      </c>
      <c r="AK271" s="2">
        <v>3833</v>
      </c>
      <c r="AL271" s="2">
        <v>0</v>
      </c>
      <c r="AM271" s="2">
        <v>2520</v>
      </c>
      <c r="AN271" s="2">
        <v>0</v>
      </c>
      <c r="AO271" s="2">
        <v>0</v>
      </c>
      <c r="AP271" s="2">
        <v>0</v>
      </c>
      <c r="AQ271" s="2">
        <v>0</v>
      </c>
      <c r="AR271" s="2">
        <v>0</v>
      </c>
      <c r="AS271" s="2">
        <v>0</v>
      </c>
      <c r="AT271" s="2">
        <v>0</v>
      </c>
      <c r="AU271" s="2">
        <v>-2596</v>
      </c>
      <c r="AV271" s="2">
        <v>0</v>
      </c>
      <c r="AW271" s="2">
        <v>0</v>
      </c>
      <c r="AX271" s="2">
        <v>0</v>
      </c>
      <c r="AY271" s="2">
        <v>0</v>
      </c>
      <c r="AZ271" s="2">
        <v>0</v>
      </c>
      <c r="BA271" s="2">
        <f t="shared" si="48"/>
        <v>6790</v>
      </c>
      <c r="BB271" s="2">
        <f t="shared" si="49"/>
        <v>6790</v>
      </c>
      <c r="BC271" s="2">
        <v>34014</v>
      </c>
      <c r="BD271" s="2">
        <v>34014</v>
      </c>
      <c r="BE271" s="2">
        <v>0</v>
      </c>
      <c r="BF271" s="2">
        <v>0</v>
      </c>
      <c r="BG271" s="2">
        <v>0</v>
      </c>
      <c r="BH271" s="2">
        <v>0</v>
      </c>
      <c r="BI271" s="2">
        <v>3479</v>
      </c>
      <c r="BJ271" s="2">
        <v>13914</v>
      </c>
      <c r="BK271" s="2">
        <v>-1970</v>
      </c>
      <c r="BL271" s="2">
        <v>-7878</v>
      </c>
    </row>
    <row r="272" spans="1:64" x14ac:dyDescent="0.25">
      <c r="A272" s="1" t="s">
        <v>267</v>
      </c>
      <c r="B272" t="s">
        <v>713</v>
      </c>
      <c r="C272" t="s">
        <v>971</v>
      </c>
      <c r="D272" s="2">
        <v>88</v>
      </c>
      <c r="E272" s="2">
        <v>758</v>
      </c>
      <c r="F272" s="2">
        <f t="shared" si="40"/>
        <v>846</v>
      </c>
      <c r="G272" s="2">
        <v>43</v>
      </c>
      <c r="H272" s="2">
        <v>0</v>
      </c>
      <c r="I272" s="2">
        <v>5034</v>
      </c>
      <c r="J272" s="2">
        <f t="shared" si="41"/>
        <v>5034</v>
      </c>
      <c r="K272" s="2">
        <v>6036</v>
      </c>
      <c r="L272" s="2">
        <v>0</v>
      </c>
      <c r="M272" s="2">
        <v>1246</v>
      </c>
      <c r="N272" s="2">
        <f t="shared" si="42"/>
        <v>7282</v>
      </c>
      <c r="O272" s="2">
        <v>5003</v>
      </c>
      <c r="P272" s="2">
        <v>1281</v>
      </c>
      <c r="Q272" s="2">
        <v>-11</v>
      </c>
      <c r="R272" s="2">
        <v>877</v>
      </c>
      <c r="S272" s="2">
        <f t="shared" si="43"/>
        <v>2147</v>
      </c>
      <c r="T272" s="2">
        <v>1642</v>
      </c>
      <c r="U272" s="2">
        <v>4275</v>
      </c>
      <c r="V272" s="2">
        <f t="shared" si="44"/>
        <v>5917</v>
      </c>
      <c r="W272" s="2">
        <v>1415</v>
      </c>
      <c r="X272" s="2">
        <v>68807</v>
      </c>
      <c r="Y272">
        <v>19621.469981998242</v>
      </c>
      <c r="Z272" s="2">
        <v>38535</v>
      </c>
      <c r="AA272" s="2">
        <v>2288</v>
      </c>
      <c r="AB272" s="2">
        <f t="shared" si="45"/>
        <v>40823</v>
      </c>
      <c r="AC272" s="2">
        <v>219</v>
      </c>
      <c r="AD272" s="2">
        <v>0</v>
      </c>
      <c r="AE272" s="2">
        <v>0</v>
      </c>
      <c r="AF272" s="2">
        <v>3321</v>
      </c>
      <c r="AG272" s="2">
        <f t="shared" si="46"/>
        <v>140857</v>
      </c>
      <c r="AH272" s="2">
        <f t="shared" si="47"/>
        <v>160478.46998199823</v>
      </c>
      <c r="AI272" s="2">
        <v>629439</v>
      </c>
      <c r="AJ272" s="2">
        <v>711184</v>
      </c>
      <c r="AK272" s="2">
        <v>0</v>
      </c>
      <c r="AL272" s="2">
        <v>0</v>
      </c>
      <c r="AM272" s="2">
        <v>0</v>
      </c>
      <c r="AN272" s="2">
        <v>0</v>
      </c>
      <c r="AO272" s="2">
        <v>0</v>
      </c>
      <c r="AP272" s="2">
        <v>0</v>
      </c>
      <c r="AQ272" s="2">
        <v>0</v>
      </c>
      <c r="AR272" s="2">
        <v>0</v>
      </c>
      <c r="AS272" s="2">
        <v>0</v>
      </c>
      <c r="AT272" s="2">
        <v>0</v>
      </c>
      <c r="AU272" s="2">
        <v>0</v>
      </c>
      <c r="AV272" s="2">
        <v>0</v>
      </c>
      <c r="AW272" s="2">
        <v>1619</v>
      </c>
      <c r="AX272" s="2">
        <v>0</v>
      </c>
      <c r="AY272" s="2">
        <v>0</v>
      </c>
      <c r="AZ272" s="2">
        <v>0</v>
      </c>
      <c r="BA272" s="2">
        <f t="shared" si="48"/>
        <v>142476</v>
      </c>
      <c r="BB272" s="2">
        <f t="shared" si="49"/>
        <v>162097.46998199823</v>
      </c>
      <c r="BC272" s="2">
        <v>628062</v>
      </c>
      <c r="BD272" s="2">
        <v>709807</v>
      </c>
      <c r="BE272" s="2">
        <v>0</v>
      </c>
      <c r="BF272" s="2">
        <v>0</v>
      </c>
      <c r="BG272" s="2">
        <v>0</v>
      </c>
      <c r="BH272" s="2">
        <v>0</v>
      </c>
      <c r="BI272" s="2">
        <v>4716</v>
      </c>
      <c r="BJ272" s="2">
        <v>18864</v>
      </c>
      <c r="BK272" s="2">
        <v>-83</v>
      </c>
      <c r="BL272" s="2">
        <v>-331</v>
      </c>
    </row>
    <row r="273" spans="1:64" x14ac:dyDescent="0.25">
      <c r="A273" s="1" t="s">
        <v>268</v>
      </c>
      <c r="B273" t="s">
        <v>714</v>
      </c>
      <c r="C273" t="s">
        <v>972</v>
      </c>
      <c r="D273" s="2">
        <v>12</v>
      </c>
      <c r="E273" s="2">
        <v>469</v>
      </c>
      <c r="F273" s="2">
        <f t="shared" si="40"/>
        <v>481</v>
      </c>
      <c r="G273" s="2">
        <v>8</v>
      </c>
      <c r="H273" s="2">
        <v>38</v>
      </c>
      <c r="I273" s="2">
        <v>0</v>
      </c>
      <c r="J273" s="2">
        <f t="shared" si="41"/>
        <v>38</v>
      </c>
      <c r="K273" s="2">
        <v>23</v>
      </c>
      <c r="L273" s="2">
        <v>0</v>
      </c>
      <c r="M273" s="2">
        <v>30</v>
      </c>
      <c r="N273" s="2">
        <f t="shared" si="42"/>
        <v>53</v>
      </c>
      <c r="O273" s="2">
        <v>550</v>
      </c>
      <c r="P273" s="2">
        <v>0</v>
      </c>
      <c r="Q273" s="2">
        <v>29</v>
      </c>
      <c r="R273" s="2">
        <v>144</v>
      </c>
      <c r="S273" s="2">
        <f t="shared" si="43"/>
        <v>173</v>
      </c>
      <c r="T273" s="2">
        <v>0</v>
      </c>
      <c r="U273" s="2">
        <v>0</v>
      </c>
      <c r="V273" s="2">
        <f t="shared" si="44"/>
        <v>0</v>
      </c>
      <c r="W273" s="2">
        <v>337</v>
      </c>
      <c r="X273" s="2">
        <v>0</v>
      </c>
      <c r="Y273">
        <v>0</v>
      </c>
      <c r="Z273" s="2">
        <v>109</v>
      </c>
      <c r="AA273" s="2">
        <v>101</v>
      </c>
      <c r="AB273" s="2">
        <f t="shared" si="45"/>
        <v>210</v>
      </c>
      <c r="AC273" s="2">
        <v>105</v>
      </c>
      <c r="AD273" s="2">
        <v>0</v>
      </c>
      <c r="AE273" s="2">
        <v>0</v>
      </c>
      <c r="AF273" s="2">
        <v>113</v>
      </c>
      <c r="AG273" s="2">
        <f t="shared" si="46"/>
        <v>2068</v>
      </c>
      <c r="AH273" s="2">
        <f t="shared" si="47"/>
        <v>2068</v>
      </c>
      <c r="AI273" s="2">
        <v>9895</v>
      </c>
      <c r="AJ273" s="2">
        <v>9895</v>
      </c>
      <c r="AK273" s="2">
        <v>1781</v>
      </c>
      <c r="AL273" s="2">
        <v>0</v>
      </c>
      <c r="AM273" s="2">
        <v>1617</v>
      </c>
      <c r="AN273" s="2">
        <v>0</v>
      </c>
      <c r="AO273" s="2">
        <v>0</v>
      </c>
      <c r="AP273" s="2">
        <v>220</v>
      </c>
      <c r="AQ273" s="2">
        <v>0</v>
      </c>
      <c r="AR273" s="2">
        <v>0</v>
      </c>
      <c r="AS273" s="2">
        <v>0</v>
      </c>
      <c r="AT273" s="2">
        <v>0</v>
      </c>
      <c r="AU273" s="2">
        <v>-46</v>
      </c>
      <c r="AV273" s="2">
        <v>0</v>
      </c>
      <c r="AW273" s="2">
        <v>0</v>
      </c>
      <c r="AX273" s="2">
        <v>0</v>
      </c>
      <c r="AY273" s="2">
        <v>0</v>
      </c>
      <c r="AZ273" s="2">
        <v>0</v>
      </c>
      <c r="BA273" s="2">
        <f t="shared" si="48"/>
        <v>5640</v>
      </c>
      <c r="BB273" s="2">
        <f t="shared" si="49"/>
        <v>5640</v>
      </c>
      <c r="BC273" s="2">
        <v>25107</v>
      </c>
      <c r="BD273" s="2">
        <v>25107</v>
      </c>
      <c r="BE273" s="2">
        <v>25</v>
      </c>
      <c r="BF273" s="2">
        <v>0</v>
      </c>
      <c r="BG273" s="2">
        <v>37</v>
      </c>
      <c r="BH273" s="2">
        <v>0</v>
      </c>
      <c r="BI273" s="2">
        <v>11</v>
      </c>
      <c r="BJ273" s="2">
        <v>44</v>
      </c>
      <c r="BK273" s="2">
        <v>-31</v>
      </c>
      <c r="BL273" s="2">
        <v>-100</v>
      </c>
    </row>
    <row r="274" spans="1:64" x14ac:dyDescent="0.25">
      <c r="A274" s="1" t="s">
        <v>269</v>
      </c>
      <c r="B274" t="s">
        <v>715</v>
      </c>
      <c r="C274" t="s">
        <v>972</v>
      </c>
      <c r="D274" s="2">
        <v>52.75</v>
      </c>
      <c r="E274" s="2">
        <v>677.75</v>
      </c>
      <c r="F274" s="2">
        <f t="shared" si="40"/>
        <v>730.5</v>
      </c>
      <c r="G274" s="2">
        <v>11.25</v>
      </c>
      <c r="H274" s="2">
        <v>68.25</v>
      </c>
      <c r="I274" s="2">
        <v>0</v>
      </c>
      <c r="J274" s="2">
        <f t="shared" si="41"/>
        <v>68.25</v>
      </c>
      <c r="K274" s="2">
        <v>-247</v>
      </c>
      <c r="L274" s="2">
        <v>0</v>
      </c>
      <c r="M274" s="2">
        <v>292</v>
      </c>
      <c r="N274" s="2">
        <f t="shared" si="42"/>
        <v>45</v>
      </c>
      <c r="O274" s="2">
        <v>908.25</v>
      </c>
      <c r="P274" s="2">
        <v>0</v>
      </c>
      <c r="Q274" s="2">
        <v>9</v>
      </c>
      <c r="R274" s="2">
        <v>253.25</v>
      </c>
      <c r="S274" s="2">
        <f t="shared" si="43"/>
        <v>262.25</v>
      </c>
      <c r="T274" s="2">
        <v>0</v>
      </c>
      <c r="U274" s="2">
        <v>0</v>
      </c>
      <c r="V274" s="2">
        <f t="shared" si="44"/>
        <v>0</v>
      </c>
      <c r="W274" s="2">
        <v>1060</v>
      </c>
      <c r="X274" s="2">
        <v>0</v>
      </c>
      <c r="Y274">
        <v>0</v>
      </c>
      <c r="Z274" s="2">
        <v>0</v>
      </c>
      <c r="AA274" s="2">
        <v>46.5</v>
      </c>
      <c r="AB274" s="2">
        <f t="shared" si="45"/>
        <v>46.5</v>
      </c>
      <c r="AC274" s="2">
        <v>79.75</v>
      </c>
      <c r="AD274" s="2">
        <v>0</v>
      </c>
      <c r="AE274" s="2">
        <v>0</v>
      </c>
      <c r="AF274" s="2">
        <v>-2.5</v>
      </c>
      <c r="AG274" s="2">
        <f t="shared" si="46"/>
        <v>3209.25</v>
      </c>
      <c r="AH274" s="2">
        <f t="shared" si="47"/>
        <v>3209.25</v>
      </c>
      <c r="AI274" s="2">
        <v>12837</v>
      </c>
      <c r="AJ274" s="2">
        <v>12837</v>
      </c>
      <c r="AK274" s="2">
        <v>6072.75</v>
      </c>
      <c r="AL274" s="2">
        <v>20.75</v>
      </c>
      <c r="AM274" s="2">
        <v>3846.75</v>
      </c>
      <c r="AN274" s="2">
        <v>0</v>
      </c>
      <c r="AO274" s="2">
        <v>20.5</v>
      </c>
      <c r="AP274" s="2">
        <v>0</v>
      </c>
      <c r="AQ274" s="2">
        <v>0</v>
      </c>
      <c r="AR274" s="2">
        <v>0</v>
      </c>
      <c r="AS274" s="2">
        <v>0</v>
      </c>
      <c r="AT274" s="2">
        <v>0</v>
      </c>
      <c r="AU274" s="2">
        <v>-250</v>
      </c>
      <c r="AV274" s="2">
        <v>0</v>
      </c>
      <c r="AW274" s="2">
        <v>0</v>
      </c>
      <c r="AX274" s="2">
        <v>0</v>
      </c>
      <c r="AY274" s="2">
        <v>0</v>
      </c>
      <c r="AZ274" s="2">
        <v>0</v>
      </c>
      <c r="BA274" s="2">
        <f t="shared" si="48"/>
        <v>12920</v>
      </c>
      <c r="BB274" s="2">
        <f t="shared" si="49"/>
        <v>12920</v>
      </c>
      <c r="BC274" s="2">
        <v>51681</v>
      </c>
      <c r="BD274" s="2">
        <v>51681</v>
      </c>
      <c r="BE274" s="2">
        <v>-0.25</v>
      </c>
      <c r="BF274" s="2">
        <v>0</v>
      </c>
      <c r="BG274" s="2">
        <v>0</v>
      </c>
      <c r="BH274" s="2">
        <v>0</v>
      </c>
      <c r="BI274" s="2">
        <v>110.25</v>
      </c>
      <c r="BJ274" s="2">
        <v>441</v>
      </c>
      <c r="BK274" s="2">
        <v>-57</v>
      </c>
      <c r="BL274" s="2">
        <v>-228</v>
      </c>
    </row>
    <row r="275" spans="1:64" x14ac:dyDescent="0.25">
      <c r="A275" s="1" t="s">
        <v>270</v>
      </c>
      <c r="B275" t="s">
        <v>716</v>
      </c>
      <c r="C275" t="s">
        <v>972</v>
      </c>
      <c r="D275" s="2">
        <v>44</v>
      </c>
      <c r="E275" s="2">
        <v>910</v>
      </c>
      <c r="F275" s="2">
        <f t="shared" si="40"/>
        <v>954</v>
      </c>
      <c r="G275" s="2">
        <v>26</v>
      </c>
      <c r="H275" s="2">
        <v>158</v>
      </c>
      <c r="I275" s="2">
        <v>0</v>
      </c>
      <c r="J275" s="2">
        <f t="shared" si="41"/>
        <v>158</v>
      </c>
      <c r="K275" s="2">
        <v>56</v>
      </c>
      <c r="L275" s="2">
        <v>0</v>
      </c>
      <c r="M275" s="2">
        <v>479</v>
      </c>
      <c r="N275" s="2">
        <f t="shared" si="42"/>
        <v>535</v>
      </c>
      <c r="O275" s="2">
        <v>1199</v>
      </c>
      <c r="P275" s="2">
        <v>0</v>
      </c>
      <c r="Q275" s="2">
        <v>4</v>
      </c>
      <c r="R275" s="2">
        <v>138</v>
      </c>
      <c r="S275" s="2">
        <f t="shared" si="43"/>
        <v>142</v>
      </c>
      <c r="T275" s="2">
        <v>0</v>
      </c>
      <c r="U275" s="2">
        <v>0</v>
      </c>
      <c r="V275" s="2">
        <f t="shared" si="44"/>
        <v>0</v>
      </c>
      <c r="W275" s="2">
        <v>490</v>
      </c>
      <c r="X275" s="2">
        <v>0</v>
      </c>
      <c r="Y275">
        <v>0</v>
      </c>
      <c r="Z275" s="2">
        <v>0</v>
      </c>
      <c r="AA275" s="2">
        <v>266</v>
      </c>
      <c r="AB275" s="2">
        <f t="shared" si="45"/>
        <v>266</v>
      </c>
      <c r="AC275" s="2">
        <v>142</v>
      </c>
      <c r="AD275" s="2">
        <v>0</v>
      </c>
      <c r="AE275" s="2">
        <v>0</v>
      </c>
      <c r="AF275" s="2">
        <v>0</v>
      </c>
      <c r="AG275" s="2">
        <f t="shared" si="46"/>
        <v>3912</v>
      </c>
      <c r="AH275" s="2">
        <f t="shared" si="47"/>
        <v>3912</v>
      </c>
      <c r="AI275" s="2">
        <v>15648</v>
      </c>
      <c r="AJ275" s="2">
        <v>15648</v>
      </c>
      <c r="AK275" s="2">
        <v>3690</v>
      </c>
      <c r="AL275" s="2">
        <v>0</v>
      </c>
      <c r="AM275" s="2">
        <v>2232</v>
      </c>
      <c r="AN275" s="2">
        <v>0</v>
      </c>
      <c r="AO275" s="2">
        <v>0</v>
      </c>
      <c r="AP275" s="2">
        <v>348</v>
      </c>
      <c r="AQ275" s="2">
        <v>0</v>
      </c>
      <c r="AR275" s="2">
        <v>0</v>
      </c>
      <c r="AS275" s="2">
        <v>0</v>
      </c>
      <c r="AT275" s="2">
        <v>0</v>
      </c>
      <c r="AU275" s="2">
        <v>48</v>
      </c>
      <c r="AV275" s="2">
        <v>0</v>
      </c>
      <c r="AW275" s="2">
        <v>-666</v>
      </c>
      <c r="AX275" s="2">
        <v>0</v>
      </c>
      <c r="AY275" s="2">
        <v>0</v>
      </c>
      <c r="AZ275" s="2">
        <v>0</v>
      </c>
      <c r="BA275" s="2">
        <f t="shared" si="48"/>
        <v>9564</v>
      </c>
      <c r="BB275" s="2">
        <f t="shared" si="49"/>
        <v>9564</v>
      </c>
      <c r="BC275" s="2">
        <v>14229</v>
      </c>
      <c r="BD275" s="2">
        <v>14229</v>
      </c>
      <c r="BE275" s="2">
        <v>0</v>
      </c>
      <c r="BF275" s="2">
        <v>0</v>
      </c>
      <c r="BG275" s="2">
        <v>130</v>
      </c>
      <c r="BH275" s="2">
        <v>0</v>
      </c>
      <c r="BI275" s="2">
        <v>107</v>
      </c>
      <c r="BJ275" s="2">
        <v>0</v>
      </c>
      <c r="BK275" s="2">
        <v>-42</v>
      </c>
      <c r="BL275" s="2">
        <v>0</v>
      </c>
    </row>
    <row r="276" spans="1:64" x14ac:dyDescent="0.25">
      <c r="A276" s="1" t="s">
        <v>271</v>
      </c>
      <c r="B276" t="s">
        <v>717</v>
      </c>
      <c r="C276" t="s">
        <v>972</v>
      </c>
      <c r="D276" s="2">
        <v>16</v>
      </c>
      <c r="E276" s="2">
        <v>833</v>
      </c>
      <c r="F276" s="2">
        <f t="shared" si="40"/>
        <v>849</v>
      </c>
      <c r="G276" s="2">
        <v>1</v>
      </c>
      <c r="H276" s="2">
        <v>124</v>
      </c>
      <c r="I276" s="2">
        <v>0</v>
      </c>
      <c r="J276" s="2">
        <f t="shared" si="41"/>
        <v>124</v>
      </c>
      <c r="K276" s="2">
        <v>116</v>
      </c>
      <c r="L276" s="2">
        <v>0</v>
      </c>
      <c r="M276" s="2">
        <v>158</v>
      </c>
      <c r="N276" s="2">
        <f t="shared" si="42"/>
        <v>274</v>
      </c>
      <c r="O276" s="2">
        <v>1362</v>
      </c>
      <c r="P276" s="2">
        <v>0</v>
      </c>
      <c r="Q276" s="2">
        <v>151</v>
      </c>
      <c r="R276" s="2">
        <v>449</v>
      </c>
      <c r="S276" s="2">
        <f t="shared" si="43"/>
        <v>600</v>
      </c>
      <c r="T276" s="2">
        <v>0</v>
      </c>
      <c r="U276" s="2">
        <v>0</v>
      </c>
      <c r="V276" s="2">
        <f t="shared" si="44"/>
        <v>0</v>
      </c>
      <c r="W276" s="2">
        <v>187</v>
      </c>
      <c r="X276" s="2">
        <v>0</v>
      </c>
      <c r="Y276">
        <v>0</v>
      </c>
      <c r="Z276" s="2">
        <v>0</v>
      </c>
      <c r="AA276" s="2">
        <v>212</v>
      </c>
      <c r="AB276" s="2">
        <f t="shared" si="45"/>
        <v>212</v>
      </c>
      <c r="AC276" s="2">
        <v>34</v>
      </c>
      <c r="AD276" s="2">
        <v>42</v>
      </c>
      <c r="AE276" s="2">
        <v>0</v>
      </c>
      <c r="AF276" s="2">
        <v>0</v>
      </c>
      <c r="AG276" s="2">
        <f t="shared" si="46"/>
        <v>3685</v>
      </c>
      <c r="AH276" s="2">
        <f t="shared" si="47"/>
        <v>3685</v>
      </c>
      <c r="AI276" s="2">
        <v>14830</v>
      </c>
      <c r="AJ276" s="2">
        <v>14830</v>
      </c>
      <c r="AK276" s="2">
        <v>5740</v>
      </c>
      <c r="AL276" s="2">
        <v>0</v>
      </c>
      <c r="AM276" s="2">
        <v>0</v>
      </c>
      <c r="AN276" s="2">
        <v>0</v>
      </c>
      <c r="AO276" s="2">
        <v>0</v>
      </c>
      <c r="AP276" s="2">
        <v>2701</v>
      </c>
      <c r="AQ276" s="2">
        <v>0</v>
      </c>
      <c r="AR276" s="2">
        <v>0</v>
      </c>
      <c r="AS276" s="2">
        <v>0</v>
      </c>
      <c r="AT276" s="2">
        <v>0</v>
      </c>
      <c r="AU276" s="2">
        <v>-203</v>
      </c>
      <c r="AV276" s="2">
        <v>0</v>
      </c>
      <c r="AW276" s="2">
        <v>-30</v>
      </c>
      <c r="AX276" s="2">
        <v>0</v>
      </c>
      <c r="AY276" s="2">
        <v>0</v>
      </c>
      <c r="AZ276" s="2">
        <v>0</v>
      </c>
      <c r="BA276" s="2">
        <f t="shared" si="48"/>
        <v>11893</v>
      </c>
      <c r="BB276" s="2">
        <f t="shared" si="49"/>
        <v>11893</v>
      </c>
      <c r="BC276" s="2">
        <v>41121</v>
      </c>
      <c r="BD276" s="2">
        <v>41121</v>
      </c>
      <c r="BE276" s="2">
        <v>0</v>
      </c>
      <c r="BF276" s="2">
        <v>0</v>
      </c>
      <c r="BG276" s="2">
        <v>0</v>
      </c>
      <c r="BH276" s="2">
        <v>0</v>
      </c>
      <c r="BI276" s="2">
        <v>5</v>
      </c>
      <c r="BJ276" s="2">
        <v>1</v>
      </c>
      <c r="BK276" s="2">
        <v>-11</v>
      </c>
      <c r="BL276" s="2">
        <v>-285</v>
      </c>
    </row>
    <row r="277" spans="1:64" x14ac:dyDescent="0.25">
      <c r="A277" s="1" t="s">
        <v>272</v>
      </c>
      <c r="B277" t="s">
        <v>718</v>
      </c>
      <c r="C277" t="s">
        <v>972</v>
      </c>
      <c r="D277" s="2">
        <v>-75</v>
      </c>
      <c r="E277" s="2">
        <v>854</v>
      </c>
      <c r="F277" s="2">
        <f t="shared" si="40"/>
        <v>779</v>
      </c>
      <c r="G277" s="2">
        <v>26</v>
      </c>
      <c r="H277" s="2">
        <v>76</v>
      </c>
      <c r="I277" s="2">
        <v>0</v>
      </c>
      <c r="J277" s="2">
        <f t="shared" si="41"/>
        <v>76</v>
      </c>
      <c r="K277" s="2">
        <v>-228</v>
      </c>
      <c r="L277" s="2">
        <v>0</v>
      </c>
      <c r="M277" s="2">
        <v>234</v>
      </c>
      <c r="N277" s="2">
        <f t="shared" si="42"/>
        <v>6</v>
      </c>
      <c r="O277" s="2">
        <v>954</v>
      </c>
      <c r="P277" s="2">
        <v>11</v>
      </c>
      <c r="Q277" s="2">
        <v>16</v>
      </c>
      <c r="R277" s="2">
        <v>568</v>
      </c>
      <c r="S277" s="2">
        <f t="shared" si="43"/>
        <v>595</v>
      </c>
      <c r="T277" s="2">
        <v>0</v>
      </c>
      <c r="U277" s="2">
        <v>0</v>
      </c>
      <c r="V277" s="2">
        <f t="shared" si="44"/>
        <v>0</v>
      </c>
      <c r="W277" s="2">
        <v>1146</v>
      </c>
      <c r="X277" s="2">
        <v>0</v>
      </c>
      <c r="Y277">
        <v>0</v>
      </c>
      <c r="Z277" s="2">
        <v>0</v>
      </c>
      <c r="AA277" s="2">
        <v>269</v>
      </c>
      <c r="AB277" s="2">
        <f t="shared" si="45"/>
        <v>269</v>
      </c>
      <c r="AC277" s="2">
        <v>131</v>
      </c>
      <c r="AD277" s="2">
        <v>0</v>
      </c>
      <c r="AE277" s="2">
        <v>0</v>
      </c>
      <c r="AF277" s="2">
        <v>0</v>
      </c>
      <c r="AG277" s="2">
        <f t="shared" si="46"/>
        <v>3982</v>
      </c>
      <c r="AH277" s="2">
        <f t="shared" si="47"/>
        <v>3982</v>
      </c>
      <c r="AI277" s="2">
        <v>15913</v>
      </c>
      <c r="AJ277" s="2">
        <v>15913</v>
      </c>
      <c r="AK277" s="2">
        <v>4141</v>
      </c>
      <c r="AL277" s="2">
        <v>17</v>
      </c>
      <c r="AM277" s="2">
        <v>3478</v>
      </c>
      <c r="AN277" s="2">
        <v>0</v>
      </c>
      <c r="AO277" s="2">
        <v>10</v>
      </c>
      <c r="AP277" s="2">
        <v>308</v>
      </c>
      <c r="AQ277" s="2">
        <v>0</v>
      </c>
      <c r="AR277" s="2">
        <v>0</v>
      </c>
      <c r="AS277" s="2">
        <v>0</v>
      </c>
      <c r="AT277" s="2">
        <v>0</v>
      </c>
      <c r="AU277" s="2">
        <v>0</v>
      </c>
      <c r="AV277" s="2">
        <v>0</v>
      </c>
      <c r="AW277" s="2">
        <v>0</v>
      </c>
      <c r="AX277" s="2">
        <v>0</v>
      </c>
      <c r="AY277" s="2">
        <v>0</v>
      </c>
      <c r="AZ277" s="2">
        <v>0</v>
      </c>
      <c r="BA277" s="2">
        <f t="shared" si="48"/>
        <v>11936</v>
      </c>
      <c r="BB277" s="2">
        <f t="shared" si="49"/>
        <v>11936</v>
      </c>
      <c r="BC277" s="2">
        <v>47422</v>
      </c>
      <c r="BD277" s="2">
        <v>47422</v>
      </c>
      <c r="BE277" s="2">
        <v>0</v>
      </c>
      <c r="BF277" s="2">
        <v>0</v>
      </c>
      <c r="BG277" s="2">
        <v>0</v>
      </c>
      <c r="BH277" s="2">
        <v>0</v>
      </c>
      <c r="BI277" s="2">
        <v>8</v>
      </c>
      <c r="BJ277" s="2">
        <v>33</v>
      </c>
      <c r="BK277" s="2">
        <v>-45</v>
      </c>
      <c r="BL277" s="2">
        <v>-181</v>
      </c>
    </row>
    <row r="278" spans="1:64" x14ac:dyDescent="0.25">
      <c r="A278" s="1" t="s">
        <v>273</v>
      </c>
      <c r="B278" t="s">
        <v>719</v>
      </c>
      <c r="C278" t="s">
        <v>971</v>
      </c>
      <c r="D278" s="2">
        <v>93</v>
      </c>
      <c r="E278" s="2">
        <v>-651</v>
      </c>
      <c r="F278" s="2">
        <f t="shared" si="40"/>
        <v>-558</v>
      </c>
      <c r="G278" s="2">
        <v>10</v>
      </c>
      <c r="H278" s="2">
        <v>-812</v>
      </c>
      <c r="I278" s="2">
        <v>6284</v>
      </c>
      <c r="J278" s="2">
        <f t="shared" si="41"/>
        <v>5472</v>
      </c>
      <c r="K278" s="2">
        <v>14168</v>
      </c>
      <c r="L278" s="2">
        <v>0</v>
      </c>
      <c r="M278" s="2">
        <v>854</v>
      </c>
      <c r="N278" s="2">
        <f t="shared" si="42"/>
        <v>15022</v>
      </c>
      <c r="O278" s="2">
        <v>22039</v>
      </c>
      <c r="P278" s="2">
        <v>1718</v>
      </c>
      <c r="Q278" s="2">
        <v>5</v>
      </c>
      <c r="R278" s="2">
        <v>472</v>
      </c>
      <c r="S278" s="2">
        <f t="shared" si="43"/>
        <v>2195</v>
      </c>
      <c r="T278" s="2">
        <v>2619</v>
      </c>
      <c r="U278" s="2">
        <v>3771</v>
      </c>
      <c r="V278" s="2">
        <f t="shared" si="44"/>
        <v>6390</v>
      </c>
      <c r="W278" s="2">
        <v>1331</v>
      </c>
      <c r="X278" s="2">
        <v>136567</v>
      </c>
      <c r="Y278">
        <v>38944.370355219005</v>
      </c>
      <c r="Z278" s="2">
        <v>37120</v>
      </c>
      <c r="AA278" s="2">
        <v>-222</v>
      </c>
      <c r="AB278" s="2">
        <f t="shared" si="45"/>
        <v>36898</v>
      </c>
      <c r="AC278" s="2">
        <v>2667</v>
      </c>
      <c r="AD278" s="2">
        <v>0</v>
      </c>
      <c r="AE278" s="2">
        <v>0</v>
      </c>
      <c r="AF278" s="2">
        <v>21592</v>
      </c>
      <c r="AG278" s="2">
        <f t="shared" si="46"/>
        <v>249625</v>
      </c>
      <c r="AH278" s="2">
        <f t="shared" si="47"/>
        <v>288569.370355219</v>
      </c>
      <c r="AI278" s="2">
        <v>942093</v>
      </c>
      <c r="AJ278" s="2">
        <v>1038965</v>
      </c>
      <c r="AK278" s="2">
        <v>0</v>
      </c>
      <c r="AL278" s="2">
        <v>0</v>
      </c>
      <c r="AM278" s="2">
        <v>0</v>
      </c>
      <c r="AN278" s="2">
        <v>0</v>
      </c>
      <c r="AO278" s="2">
        <v>0</v>
      </c>
      <c r="AP278" s="2">
        <v>0</v>
      </c>
      <c r="AQ278" s="2">
        <v>0</v>
      </c>
      <c r="AR278" s="2">
        <v>0</v>
      </c>
      <c r="AS278" s="2">
        <v>0</v>
      </c>
      <c r="AT278" s="2">
        <v>70</v>
      </c>
      <c r="AU278" s="2">
        <v>0</v>
      </c>
      <c r="AV278" s="2">
        <v>0</v>
      </c>
      <c r="AW278" s="2">
        <v>0</v>
      </c>
      <c r="AX278" s="2">
        <v>0</v>
      </c>
      <c r="AY278" s="2">
        <v>0</v>
      </c>
      <c r="AZ278" s="2">
        <v>0</v>
      </c>
      <c r="BA278" s="2">
        <f t="shared" si="48"/>
        <v>249695</v>
      </c>
      <c r="BB278" s="2">
        <f t="shared" si="49"/>
        <v>288639.370355219</v>
      </c>
      <c r="BC278" s="2">
        <v>942372</v>
      </c>
      <c r="BD278" s="2">
        <v>1039244</v>
      </c>
      <c r="BE278" s="2">
        <v>0</v>
      </c>
      <c r="BF278" s="2">
        <v>0</v>
      </c>
      <c r="BG278" s="2">
        <v>0</v>
      </c>
      <c r="BH278" s="2">
        <v>0</v>
      </c>
      <c r="BI278" s="2">
        <v>4650</v>
      </c>
      <c r="BJ278" s="2">
        <v>18586</v>
      </c>
      <c r="BK278" s="2">
        <v>-651</v>
      </c>
      <c r="BL278" s="2">
        <v>-1864</v>
      </c>
    </row>
    <row r="279" spans="1:64" x14ac:dyDescent="0.25">
      <c r="A279" s="1" t="s">
        <v>274</v>
      </c>
      <c r="B279" t="s">
        <v>720</v>
      </c>
      <c r="C279" t="s">
        <v>972</v>
      </c>
      <c r="D279" s="2">
        <v>68</v>
      </c>
      <c r="E279" s="2">
        <v>297</v>
      </c>
      <c r="F279" s="2">
        <f t="shared" si="40"/>
        <v>365</v>
      </c>
      <c r="G279" s="2">
        <v>0</v>
      </c>
      <c r="H279" s="2">
        <v>63</v>
      </c>
      <c r="I279" s="2">
        <v>0</v>
      </c>
      <c r="J279" s="2">
        <f t="shared" si="41"/>
        <v>63</v>
      </c>
      <c r="K279" s="2">
        <v>-7</v>
      </c>
      <c r="L279" s="2">
        <v>0</v>
      </c>
      <c r="M279" s="2">
        <v>173</v>
      </c>
      <c r="N279" s="2">
        <f t="shared" si="42"/>
        <v>166</v>
      </c>
      <c r="O279" s="2">
        <v>411</v>
      </c>
      <c r="P279" s="2">
        <v>0</v>
      </c>
      <c r="Q279" s="2">
        <v>48</v>
      </c>
      <c r="R279" s="2">
        <v>269</v>
      </c>
      <c r="S279" s="2">
        <f t="shared" si="43"/>
        <v>317</v>
      </c>
      <c r="T279" s="2">
        <v>0</v>
      </c>
      <c r="U279" s="2">
        <v>0</v>
      </c>
      <c r="V279" s="2">
        <f t="shared" si="44"/>
        <v>0</v>
      </c>
      <c r="W279" s="2">
        <v>312</v>
      </c>
      <c r="X279" s="2">
        <v>0</v>
      </c>
      <c r="Y279">
        <v>0</v>
      </c>
      <c r="Z279" s="2">
        <v>-8</v>
      </c>
      <c r="AA279" s="2">
        <v>131</v>
      </c>
      <c r="AB279" s="2">
        <f t="shared" si="45"/>
        <v>123</v>
      </c>
      <c r="AC279" s="2">
        <v>221</v>
      </c>
      <c r="AD279" s="2">
        <v>0</v>
      </c>
      <c r="AE279" s="2">
        <v>0</v>
      </c>
      <c r="AF279" s="2">
        <v>140</v>
      </c>
      <c r="AG279" s="2">
        <f t="shared" si="46"/>
        <v>2118</v>
      </c>
      <c r="AH279" s="2">
        <f t="shared" si="47"/>
        <v>2118</v>
      </c>
      <c r="AI279" s="2">
        <v>8514</v>
      </c>
      <c r="AJ279" s="2">
        <v>8514</v>
      </c>
      <c r="AK279" s="2">
        <v>3388</v>
      </c>
      <c r="AL279" s="2">
        <v>123</v>
      </c>
      <c r="AM279" s="2">
        <v>1711</v>
      </c>
      <c r="AN279" s="2">
        <v>0</v>
      </c>
      <c r="AO279" s="2">
        <v>659</v>
      </c>
      <c r="AP279" s="2">
        <v>91</v>
      </c>
      <c r="AQ279" s="2">
        <v>0</v>
      </c>
      <c r="AR279" s="2">
        <v>0</v>
      </c>
      <c r="AS279" s="2">
        <v>0</v>
      </c>
      <c r="AT279" s="2">
        <v>0</v>
      </c>
      <c r="AU279" s="2">
        <v>0</v>
      </c>
      <c r="AV279" s="2">
        <v>0</v>
      </c>
      <c r="AW279" s="2">
        <v>1</v>
      </c>
      <c r="AX279" s="2">
        <v>0</v>
      </c>
      <c r="AY279" s="2">
        <v>0</v>
      </c>
      <c r="AZ279" s="2">
        <v>0</v>
      </c>
      <c r="BA279" s="2">
        <f t="shared" si="48"/>
        <v>8091</v>
      </c>
      <c r="BB279" s="2">
        <f t="shared" si="49"/>
        <v>8091</v>
      </c>
      <c r="BC279" s="2">
        <v>32104</v>
      </c>
      <c r="BD279" s="2">
        <v>32104</v>
      </c>
      <c r="BE279" s="2">
        <v>0</v>
      </c>
      <c r="BF279" s="2">
        <v>0</v>
      </c>
      <c r="BG279" s="2">
        <v>0</v>
      </c>
      <c r="BH279" s="2">
        <v>0</v>
      </c>
      <c r="BI279" s="2">
        <v>213</v>
      </c>
      <c r="BJ279" s="2">
        <v>851</v>
      </c>
      <c r="BK279" s="2">
        <v>-133</v>
      </c>
      <c r="BL279" s="2">
        <v>-278</v>
      </c>
    </row>
    <row r="280" spans="1:64" x14ac:dyDescent="0.25">
      <c r="A280" s="1" t="s">
        <v>275</v>
      </c>
      <c r="B280" t="s">
        <v>721</v>
      </c>
      <c r="C280" t="s">
        <v>972</v>
      </c>
      <c r="D280" s="2">
        <v>37</v>
      </c>
      <c r="E280" s="2">
        <v>1271</v>
      </c>
      <c r="F280" s="2">
        <f t="shared" si="40"/>
        <v>1308</v>
      </c>
      <c r="G280" s="2">
        <v>32</v>
      </c>
      <c r="H280" s="2">
        <v>-62</v>
      </c>
      <c r="I280" s="2">
        <v>0</v>
      </c>
      <c r="J280" s="2">
        <f t="shared" si="41"/>
        <v>-62</v>
      </c>
      <c r="K280" s="2">
        <v>200</v>
      </c>
      <c r="L280" s="2">
        <v>0</v>
      </c>
      <c r="M280" s="2">
        <v>-949</v>
      </c>
      <c r="N280" s="2">
        <f t="shared" si="42"/>
        <v>-749</v>
      </c>
      <c r="O280" s="2">
        <v>1309</v>
      </c>
      <c r="P280" s="2">
        <v>0</v>
      </c>
      <c r="Q280" s="2">
        <v>118</v>
      </c>
      <c r="R280" s="2">
        <v>447</v>
      </c>
      <c r="S280" s="2">
        <f t="shared" si="43"/>
        <v>565</v>
      </c>
      <c r="T280" s="2">
        <v>0</v>
      </c>
      <c r="U280" s="2">
        <v>0</v>
      </c>
      <c r="V280" s="2">
        <f t="shared" si="44"/>
        <v>0</v>
      </c>
      <c r="W280" s="2">
        <v>860</v>
      </c>
      <c r="X280" s="2">
        <v>0</v>
      </c>
      <c r="Y280">
        <v>0</v>
      </c>
      <c r="Z280" s="2">
        <v>0</v>
      </c>
      <c r="AA280" s="2">
        <v>358</v>
      </c>
      <c r="AB280" s="2">
        <f t="shared" si="45"/>
        <v>358</v>
      </c>
      <c r="AC280" s="2">
        <v>2</v>
      </c>
      <c r="AD280" s="2">
        <v>0</v>
      </c>
      <c r="AE280" s="2">
        <v>0</v>
      </c>
      <c r="AF280" s="2">
        <v>0</v>
      </c>
      <c r="AG280" s="2">
        <f t="shared" si="46"/>
        <v>3623</v>
      </c>
      <c r="AH280" s="2">
        <f t="shared" si="47"/>
        <v>3623</v>
      </c>
      <c r="AI280" s="2">
        <v>22462</v>
      </c>
      <c r="AJ280" s="2">
        <v>22462</v>
      </c>
      <c r="AK280" s="2">
        <v>10093</v>
      </c>
      <c r="AL280" s="2">
        <v>33</v>
      </c>
      <c r="AM280" s="2">
        <v>2505</v>
      </c>
      <c r="AN280" s="2">
        <v>0</v>
      </c>
      <c r="AO280" s="2">
        <v>0</v>
      </c>
      <c r="AP280" s="2">
        <v>1795</v>
      </c>
      <c r="AQ280" s="2">
        <v>0</v>
      </c>
      <c r="AR280" s="2">
        <v>0</v>
      </c>
      <c r="AS280" s="2">
        <v>0</v>
      </c>
      <c r="AT280" s="2">
        <v>104</v>
      </c>
      <c r="AU280" s="2">
        <v>0</v>
      </c>
      <c r="AV280" s="2">
        <v>0</v>
      </c>
      <c r="AW280" s="2">
        <v>0</v>
      </c>
      <c r="AX280" s="2">
        <v>0</v>
      </c>
      <c r="AY280" s="2">
        <v>0</v>
      </c>
      <c r="AZ280" s="2">
        <v>0</v>
      </c>
      <c r="BA280" s="2">
        <f t="shared" si="48"/>
        <v>18153</v>
      </c>
      <c r="BB280" s="2">
        <f t="shared" si="49"/>
        <v>18153</v>
      </c>
      <c r="BC280" s="2">
        <v>78948</v>
      </c>
      <c r="BD280" s="2">
        <v>78948</v>
      </c>
      <c r="BE280" s="2">
        <v>0</v>
      </c>
      <c r="BF280" s="2">
        <v>0</v>
      </c>
      <c r="BG280" s="2">
        <v>0</v>
      </c>
      <c r="BH280" s="2">
        <v>0</v>
      </c>
      <c r="BI280" s="2">
        <v>0</v>
      </c>
      <c r="BJ280" s="2">
        <v>0</v>
      </c>
      <c r="BK280" s="2">
        <v>-249</v>
      </c>
      <c r="BL280" s="2">
        <v>-438</v>
      </c>
    </row>
    <row r="281" spans="1:64" x14ac:dyDescent="0.25">
      <c r="A281" s="1" t="s">
        <v>276</v>
      </c>
      <c r="B281" t="s">
        <v>722</v>
      </c>
      <c r="C281" t="s">
        <v>972</v>
      </c>
      <c r="D281" s="2">
        <v>35</v>
      </c>
      <c r="E281" s="2">
        <v>702</v>
      </c>
      <c r="F281" s="2">
        <f t="shared" si="40"/>
        <v>737</v>
      </c>
      <c r="G281" s="2">
        <v>5</v>
      </c>
      <c r="H281" s="2">
        <v>132</v>
      </c>
      <c r="I281" s="2">
        <v>0</v>
      </c>
      <c r="J281" s="2">
        <f t="shared" si="41"/>
        <v>132</v>
      </c>
      <c r="K281" s="2">
        <v>-852</v>
      </c>
      <c r="L281" s="2">
        <v>0</v>
      </c>
      <c r="M281" s="2">
        <v>63</v>
      </c>
      <c r="N281" s="2">
        <f t="shared" si="42"/>
        <v>-789</v>
      </c>
      <c r="O281" s="2">
        <v>996</v>
      </c>
      <c r="P281" s="2">
        <v>0</v>
      </c>
      <c r="Q281" s="2">
        <v>104</v>
      </c>
      <c r="R281" s="2">
        <v>318</v>
      </c>
      <c r="S281" s="2">
        <f t="shared" si="43"/>
        <v>422</v>
      </c>
      <c r="T281" s="2">
        <v>0</v>
      </c>
      <c r="U281" s="2">
        <v>0</v>
      </c>
      <c r="V281" s="2">
        <f t="shared" si="44"/>
        <v>0</v>
      </c>
      <c r="W281" s="2">
        <v>658</v>
      </c>
      <c r="X281" s="2">
        <v>0</v>
      </c>
      <c r="Y281">
        <v>0</v>
      </c>
      <c r="Z281" s="2">
        <v>64</v>
      </c>
      <c r="AA281" s="2">
        <v>394</v>
      </c>
      <c r="AB281" s="2">
        <f t="shared" si="45"/>
        <v>458</v>
      </c>
      <c r="AC281" s="2">
        <v>-3</v>
      </c>
      <c r="AD281" s="2">
        <v>0</v>
      </c>
      <c r="AE281" s="2">
        <v>-8</v>
      </c>
      <c r="AF281" s="2">
        <v>0</v>
      </c>
      <c r="AG281" s="2">
        <f t="shared" si="46"/>
        <v>2608</v>
      </c>
      <c r="AH281" s="2">
        <f t="shared" si="47"/>
        <v>2608</v>
      </c>
      <c r="AI281" s="2">
        <v>10472</v>
      </c>
      <c r="AJ281" s="2">
        <v>10472</v>
      </c>
      <c r="AK281" s="2">
        <v>6692</v>
      </c>
      <c r="AL281" s="2">
        <v>87</v>
      </c>
      <c r="AM281" s="2">
        <v>0</v>
      </c>
      <c r="AN281" s="2">
        <v>0</v>
      </c>
      <c r="AO281" s="2">
        <v>0</v>
      </c>
      <c r="AP281" s="2">
        <v>616</v>
      </c>
      <c r="AQ281" s="2">
        <v>0</v>
      </c>
      <c r="AR281" s="2">
        <v>0</v>
      </c>
      <c r="AS281" s="2">
        <v>0</v>
      </c>
      <c r="AT281" s="2">
        <v>0</v>
      </c>
      <c r="AU281" s="2">
        <v>0</v>
      </c>
      <c r="AV281" s="2">
        <v>0</v>
      </c>
      <c r="AW281" s="2">
        <v>0</v>
      </c>
      <c r="AX281" s="2">
        <v>0</v>
      </c>
      <c r="AY281" s="2">
        <v>0</v>
      </c>
      <c r="AZ281" s="2">
        <v>0</v>
      </c>
      <c r="BA281" s="2">
        <f t="shared" si="48"/>
        <v>10003</v>
      </c>
      <c r="BB281" s="2">
        <f t="shared" si="49"/>
        <v>10003</v>
      </c>
      <c r="BC281" s="2">
        <v>53170</v>
      </c>
      <c r="BD281" s="2">
        <v>53170</v>
      </c>
      <c r="BE281" s="2">
        <v>0</v>
      </c>
      <c r="BF281" s="2">
        <v>0</v>
      </c>
      <c r="BG281" s="2">
        <v>0</v>
      </c>
      <c r="BH281" s="2">
        <v>0</v>
      </c>
      <c r="BI281" s="2">
        <v>0</v>
      </c>
      <c r="BJ281" s="2">
        <v>0</v>
      </c>
      <c r="BK281" s="2">
        <v>13</v>
      </c>
      <c r="BL281" s="2">
        <v>-250</v>
      </c>
    </row>
    <row r="282" spans="1:64" x14ac:dyDescent="0.25">
      <c r="A282" s="1" t="s">
        <v>277</v>
      </c>
      <c r="B282" t="s">
        <v>723</v>
      </c>
      <c r="C282" t="s">
        <v>972</v>
      </c>
      <c r="D282" s="2">
        <v>59</v>
      </c>
      <c r="E282" s="2">
        <v>1158</v>
      </c>
      <c r="F282" s="2">
        <f t="shared" si="40"/>
        <v>1217</v>
      </c>
      <c r="G282" s="2">
        <v>14</v>
      </c>
      <c r="H282" s="2">
        <v>115</v>
      </c>
      <c r="I282" s="2">
        <v>0</v>
      </c>
      <c r="J282" s="2">
        <f t="shared" si="41"/>
        <v>115</v>
      </c>
      <c r="K282" s="2">
        <v>187</v>
      </c>
      <c r="L282" s="2">
        <v>0</v>
      </c>
      <c r="M282" s="2">
        <v>-457</v>
      </c>
      <c r="N282" s="2">
        <f t="shared" si="42"/>
        <v>-270</v>
      </c>
      <c r="O282" s="2">
        <v>437</v>
      </c>
      <c r="P282" s="2">
        <v>1</v>
      </c>
      <c r="Q282" s="2">
        <v>102</v>
      </c>
      <c r="R282" s="2">
        <v>285</v>
      </c>
      <c r="S282" s="2">
        <f t="shared" si="43"/>
        <v>388</v>
      </c>
      <c r="T282" s="2">
        <v>0</v>
      </c>
      <c r="U282" s="2">
        <v>0</v>
      </c>
      <c r="V282" s="2">
        <f t="shared" si="44"/>
        <v>0</v>
      </c>
      <c r="W282" s="2">
        <v>1444</v>
      </c>
      <c r="X282" s="2">
        <v>0</v>
      </c>
      <c r="Y282">
        <v>0</v>
      </c>
      <c r="Z282" s="2">
        <v>0</v>
      </c>
      <c r="AA282" s="2">
        <v>449</v>
      </c>
      <c r="AB282" s="2">
        <f t="shared" si="45"/>
        <v>449</v>
      </c>
      <c r="AC282" s="2">
        <v>0</v>
      </c>
      <c r="AD282" s="2">
        <v>0</v>
      </c>
      <c r="AE282" s="2">
        <v>0</v>
      </c>
      <c r="AF282" s="2">
        <v>0</v>
      </c>
      <c r="AG282" s="2">
        <f t="shared" si="46"/>
        <v>3794</v>
      </c>
      <c r="AH282" s="2">
        <f t="shared" si="47"/>
        <v>3794</v>
      </c>
      <c r="AI282" s="2">
        <v>16693</v>
      </c>
      <c r="AJ282" s="2">
        <v>16693</v>
      </c>
      <c r="AK282" s="2">
        <v>6481</v>
      </c>
      <c r="AL282" s="2">
        <v>137</v>
      </c>
      <c r="AM282" s="2">
        <v>5533</v>
      </c>
      <c r="AN282" s="2">
        <v>-50</v>
      </c>
      <c r="AO282" s="2">
        <v>0</v>
      </c>
      <c r="AP282" s="2">
        <v>0</v>
      </c>
      <c r="AQ282" s="2">
        <v>0</v>
      </c>
      <c r="AR282" s="2">
        <v>0</v>
      </c>
      <c r="AS282" s="2">
        <v>0</v>
      </c>
      <c r="AT282" s="2">
        <v>0</v>
      </c>
      <c r="AU282" s="2">
        <v>0</v>
      </c>
      <c r="AV282" s="2">
        <v>0</v>
      </c>
      <c r="AW282" s="2">
        <v>-544</v>
      </c>
      <c r="AX282" s="2">
        <v>0</v>
      </c>
      <c r="AY282" s="2">
        <v>0</v>
      </c>
      <c r="AZ282" s="2">
        <v>0</v>
      </c>
      <c r="BA282" s="2">
        <f t="shared" si="48"/>
        <v>15351</v>
      </c>
      <c r="BB282" s="2">
        <f t="shared" si="49"/>
        <v>15351</v>
      </c>
      <c r="BC282" s="2">
        <v>67391</v>
      </c>
      <c r="BD282" s="2">
        <v>67391</v>
      </c>
      <c r="BE282" s="2">
        <v>0</v>
      </c>
      <c r="BF282" s="2">
        <v>0</v>
      </c>
      <c r="BG282" s="2">
        <v>0</v>
      </c>
      <c r="BH282" s="2">
        <v>0</v>
      </c>
      <c r="BI282" s="2">
        <v>0</v>
      </c>
      <c r="BJ282" s="2">
        <v>8304</v>
      </c>
      <c r="BK282" s="2">
        <v>-297</v>
      </c>
      <c r="BL282" s="2">
        <v>-1101</v>
      </c>
    </row>
    <row r="283" spans="1:64" x14ac:dyDescent="0.25">
      <c r="A283" s="1" t="s">
        <v>278</v>
      </c>
      <c r="B283" t="s">
        <v>724</v>
      </c>
      <c r="C283" t="s">
        <v>972</v>
      </c>
      <c r="D283" s="2">
        <v>40</v>
      </c>
      <c r="E283" s="2">
        <v>1540</v>
      </c>
      <c r="F283" s="2">
        <f t="shared" si="40"/>
        <v>1580</v>
      </c>
      <c r="G283" s="2">
        <v>15</v>
      </c>
      <c r="H283" s="2">
        <v>89</v>
      </c>
      <c r="I283" s="2">
        <v>0</v>
      </c>
      <c r="J283" s="2">
        <f t="shared" si="41"/>
        <v>89</v>
      </c>
      <c r="K283" s="2">
        <v>-230</v>
      </c>
      <c r="L283" s="2">
        <v>0</v>
      </c>
      <c r="M283" s="2">
        <v>-327</v>
      </c>
      <c r="N283" s="2">
        <f t="shared" si="42"/>
        <v>-557</v>
      </c>
      <c r="O283" s="2">
        <v>783</v>
      </c>
      <c r="P283" s="2">
        <v>0</v>
      </c>
      <c r="Q283" s="2">
        <v>198</v>
      </c>
      <c r="R283" s="2">
        <v>716</v>
      </c>
      <c r="S283" s="2">
        <f t="shared" si="43"/>
        <v>914</v>
      </c>
      <c r="T283" s="2">
        <v>0</v>
      </c>
      <c r="U283" s="2">
        <v>0</v>
      </c>
      <c r="V283" s="2">
        <f t="shared" si="44"/>
        <v>0</v>
      </c>
      <c r="W283" s="2">
        <v>691</v>
      </c>
      <c r="X283" s="2">
        <v>0</v>
      </c>
      <c r="Y283">
        <v>0</v>
      </c>
      <c r="Z283" s="2">
        <v>44</v>
      </c>
      <c r="AA283" s="2">
        <v>-46</v>
      </c>
      <c r="AB283" s="2">
        <f t="shared" si="45"/>
        <v>-2</v>
      </c>
      <c r="AC283" s="2">
        <v>1</v>
      </c>
      <c r="AD283" s="2">
        <v>0</v>
      </c>
      <c r="AE283" s="2">
        <v>0</v>
      </c>
      <c r="AF283" s="2">
        <v>0</v>
      </c>
      <c r="AG283" s="2">
        <f t="shared" si="46"/>
        <v>3514</v>
      </c>
      <c r="AH283" s="2">
        <f t="shared" si="47"/>
        <v>3514</v>
      </c>
      <c r="AI283" s="2">
        <v>13322</v>
      </c>
      <c r="AJ283" s="2">
        <v>13322</v>
      </c>
      <c r="AK283" s="2">
        <v>7557</v>
      </c>
      <c r="AL283" s="2">
        <v>128</v>
      </c>
      <c r="AM283" s="2">
        <v>0</v>
      </c>
      <c r="AN283" s="2">
        <v>0</v>
      </c>
      <c r="AO283" s="2">
        <v>0</v>
      </c>
      <c r="AP283" s="2">
        <v>615</v>
      </c>
      <c r="AQ283" s="2">
        <v>0</v>
      </c>
      <c r="AR283" s="2">
        <v>0</v>
      </c>
      <c r="AS283" s="2">
        <v>0</v>
      </c>
      <c r="AT283" s="2">
        <v>0</v>
      </c>
      <c r="AU283" s="2">
        <v>0</v>
      </c>
      <c r="AV283" s="2">
        <v>0</v>
      </c>
      <c r="AW283" s="2">
        <v>0</v>
      </c>
      <c r="AX283" s="2">
        <v>0</v>
      </c>
      <c r="AY283" s="2">
        <v>0</v>
      </c>
      <c r="AZ283" s="2">
        <v>0</v>
      </c>
      <c r="BA283" s="2">
        <f t="shared" si="48"/>
        <v>11814</v>
      </c>
      <c r="BB283" s="2">
        <f t="shared" si="49"/>
        <v>11814</v>
      </c>
      <c r="BC283" s="2">
        <v>47780</v>
      </c>
      <c r="BD283" s="2">
        <v>47780</v>
      </c>
      <c r="BE283" s="2">
        <v>0</v>
      </c>
      <c r="BF283" s="2">
        <v>0</v>
      </c>
      <c r="BG283" s="2">
        <v>0</v>
      </c>
      <c r="BH283" s="2">
        <v>0</v>
      </c>
      <c r="BI283" s="2">
        <v>0</v>
      </c>
      <c r="BJ283" s="2">
        <v>336</v>
      </c>
      <c r="BK283" s="2">
        <v>-42</v>
      </c>
      <c r="BL283" s="2">
        <v>-177</v>
      </c>
    </row>
    <row r="284" spans="1:64" x14ac:dyDescent="0.25">
      <c r="A284" s="1" t="s">
        <v>279</v>
      </c>
      <c r="B284" t="s">
        <v>725</v>
      </c>
      <c r="C284" t="s">
        <v>972</v>
      </c>
      <c r="D284" s="2">
        <v>15</v>
      </c>
      <c r="E284" s="2">
        <v>1174</v>
      </c>
      <c r="F284" s="2">
        <f t="shared" si="40"/>
        <v>1189</v>
      </c>
      <c r="G284" s="2">
        <v>12</v>
      </c>
      <c r="H284" s="2">
        <v>36</v>
      </c>
      <c r="I284" s="2">
        <v>0</v>
      </c>
      <c r="J284" s="2">
        <f t="shared" si="41"/>
        <v>36</v>
      </c>
      <c r="K284" s="2">
        <v>-301</v>
      </c>
      <c r="L284" s="2">
        <v>0</v>
      </c>
      <c r="M284" s="2">
        <v>150</v>
      </c>
      <c r="N284" s="2">
        <f t="shared" si="42"/>
        <v>-151</v>
      </c>
      <c r="O284" s="2">
        <v>830</v>
      </c>
      <c r="P284" s="2">
        <v>0</v>
      </c>
      <c r="Q284" s="2">
        <v>156</v>
      </c>
      <c r="R284" s="2">
        <v>306</v>
      </c>
      <c r="S284" s="2">
        <f t="shared" si="43"/>
        <v>462</v>
      </c>
      <c r="T284" s="2">
        <v>0</v>
      </c>
      <c r="U284" s="2">
        <v>46</v>
      </c>
      <c r="V284" s="2">
        <f t="shared" si="44"/>
        <v>46</v>
      </c>
      <c r="W284" s="2">
        <v>28</v>
      </c>
      <c r="X284" s="2">
        <v>0</v>
      </c>
      <c r="Y284">
        <v>0</v>
      </c>
      <c r="Z284" s="2">
        <v>0</v>
      </c>
      <c r="AA284" s="2">
        <v>45</v>
      </c>
      <c r="AB284" s="2">
        <f t="shared" si="45"/>
        <v>45</v>
      </c>
      <c r="AC284" s="2">
        <v>269</v>
      </c>
      <c r="AD284" s="2">
        <v>0</v>
      </c>
      <c r="AE284" s="2">
        <v>0</v>
      </c>
      <c r="AF284" s="2">
        <v>0</v>
      </c>
      <c r="AG284" s="2">
        <f t="shared" si="46"/>
        <v>2766</v>
      </c>
      <c r="AH284" s="2">
        <f t="shared" si="47"/>
        <v>2766</v>
      </c>
      <c r="AI284" s="2">
        <v>14179</v>
      </c>
      <c r="AJ284" s="2">
        <v>14179</v>
      </c>
      <c r="AK284" s="2">
        <v>7446</v>
      </c>
      <c r="AL284" s="2">
        <v>12</v>
      </c>
      <c r="AM284" s="2">
        <v>0</v>
      </c>
      <c r="AN284" s="2">
        <v>0</v>
      </c>
      <c r="AO284" s="2">
        <v>0</v>
      </c>
      <c r="AP284" s="2">
        <v>853</v>
      </c>
      <c r="AQ284" s="2">
        <v>0</v>
      </c>
      <c r="AR284" s="2">
        <v>0</v>
      </c>
      <c r="AS284" s="2">
        <v>0</v>
      </c>
      <c r="AT284" s="2">
        <v>0</v>
      </c>
      <c r="AU284" s="2">
        <v>-209</v>
      </c>
      <c r="AV284" s="2">
        <v>0</v>
      </c>
      <c r="AW284" s="2">
        <v>0</v>
      </c>
      <c r="AX284" s="2">
        <v>0</v>
      </c>
      <c r="AY284" s="2">
        <v>0</v>
      </c>
      <c r="AZ284" s="2">
        <v>1</v>
      </c>
      <c r="BA284" s="2">
        <f t="shared" si="48"/>
        <v>10869</v>
      </c>
      <c r="BB284" s="2">
        <f t="shared" si="49"/>
        <v>10869</v>
      </c>
      <c r="BC284" s="2">
        <v>46310</v>
      </c>
      <c r="BD284" s="2">
        <v>46310</v>
      </c>
      <c r="BE284" s="2">
        <v>0</v>
      </c>
      <c r="BF284" s="2">
        <v>0</v>
      </c>
      <c r="BG284" s="2">
        <v>-57</v>
      </c>
      <c r="BH284" s="2">
        <v>0</v>
      </c>
      <c r="BI284" s="2">
        <v>12</v>
      </c>
      <c r="BJ284" s="2">
        <v>47</v>
      </c>
      <c r="BK284" s="2">
        <v>-87</v>
      </c>
      <c r="BL284" s="2">
        <v>-346</v>
      </c>
    </row>
    <row r="285" spans="1:64" x14ac:dyDescent="0.25">
      <c r="A285" s="1" t="s">
        <v>280</v>
      </c>
      <c r="B285" t="s">
        <v>726</v>
      </c>
      <c r="C285" t="s">
        <v>972</v>
      </c>
      <c r="D285" s="2">
        <v>-305</v>
      </c>
      <c r="E285" s="2">
        <v>530</v>
      </c>
      <c r="F285" s="2">
        <f t="shared" si="40"/>
        <v>225</v>
      </c>
      <c r="G285" s="2">
        <v>0</v>
      </c>
      <c r="H285" s="2">
        <v>57</v>
      </c>
      <c r="I285" s="2">
        <v>0</v>
      </c>
      <c r="J285" s="2">
        <f t="shared" si="41"/>
        <v>57</v>
      </c>
      <c r="K285" s="2">
        <v>-209</v>
      </c>
      <c r="L285" s="2">
        <v>0</v>
      </c>
      <c r="M285" s="2">
        <v>252</v>
      </c>
      <c r="N285" s="2">
        <f t="shared" si="42"/>
        <v>43</v>
      </c>
      <c r="O285" s="2">
        <v>527</v>
      </c>
      <c r="P285" s="2">
        <v>0</v>
      </c>
      <c r="Q285" s="2">
        <v>73</v>
      </c>
      <c r="R285" s="2">
        <v>356</v>
      </c>
      <c r="S285" s="2">
        <f t="shared" si="43"/>
        <v>429</v>
      </c>
      <c r="T285" s="2">
        <v>0</v>
      </c>
      <c r="U285" s="2">
        <v>0</v>
      </c>
      <c r="V285" s="2">
        <f t="shared" si="44"/>
        <v>0</v>
      </c>
      <c r="W285" s="2">
        <v>912</v>
      </c>
      <c r="X285" s="2">
        <v>0</v>
      </c>
      <c r="Y285">
        <v>0</v>
      </c>
      <c r="Z285" s="2">
        <v>30</v>
      </c>
      <c r="AA285" s="2">
        <v>271</v>
      </c>
      <c r="AB285" s="2">
        <f t="shared" si="45"/>
        <v>301</v>
      </c>
      <c r="AC285" s="2">
        <v>553</v>
      </c>
      <c r="AD285" s="2">
        <v>0</v>
      </c>
      <c r="AE285" s="2">
        <v>0</v>
      </c>
      <c r="AF285" s="2">
        <v>96</v>
      </c>
      <c r="AG285" s="2">
        <f t="shared" si="46"/>
        <v>3143</v>
      </c>
      <c r="AH285" s="2">
        <f t="shared" si="47"/>
        <v>3143</v>
      </c>
      <c r="AI285" s="2">
        <v>12802</v>
      </c>
      <c r="AJ285" s="2">
        <v>12802</v>
      </c>
      <c r="AK285" s="2">
        <v>9077</v>
      </c>
      <c r="AL285" s="2">
        <v>34</v>
      </c>
      <c r="AM285" s="2">
        <v>0</v>
      </c>
      <c r="AN285" s="2">
        <v>0</v>
      </c>
      <c r="AO285" s="2">
        <v>0</v>
      </c>
      <c r="AP285" s="2">
        <v>0</v>
      </c>
      <c r="AQ285" s="2">
        <v>0</v>
      </c>
      <c r="AR285" s="2">
        <v>0</v>
      </c>
      <c r="AS285" s="2">
        <v>0</v>
      </c>
      <c r="AT285" s="2">
        <v>0</v>
      </c>
      <c r="AU285" s="2">
        <v>0</v>
      </c>
      <c r="AV285" s="2">
        <v>0</v>
      </c>
      <c r="AW285" s="2">
        <v>0</v>
      </c>
      <c r="AX285" s="2">
        <v>0</v>
      </c>
      <c r="AY285" s="2">
        <v>0</v>
      </c>
      <c r="AZ285" s="2">
        <v>0</v>
      </c>
      <c r="BA285" s="2">
        <f t="shared" si="48"/>
        <v>12254</v>
      </c>
      <c r="BB285" s="2">
        <f t="shared" si="49"/>
        <v>12254</v>
      </c>
      <c r="BC285" s="2">
        <v>49015</v>
      </c>
      <c r="BD285" s="2">
        <v>49015</v>
      </c>
      <c r="BE285" s="2">
        <v>0</v>
      </c>
      <c r="BF285" s="2">
        <v>0</v>
      </c>
      <c r="BG285" s="2">
        <v>0</v>
      </c>
      <c r="BH285" s="2">
        <v>0</v>
      </c>
      <c r="BI285" s="2">
        <v>96</v>
      </c>
      <c r="BJ285" s="2">
        <v>384</v>
      </c>
      <c r="BK285" s="2">
        <v>-31</v>
      </c>
      <c r="BL285" s="2">
        <v>-124</v>
      </c>
    </row>
    <row r="286" spans="1:64" x14ac:dyDescent="0.25">
      <c r="A286" s="1" t="s">
        <v>281</v>
      </c>
      <c r="B286" t="s">
        <v>727</v>
      </c>
      <c r="C286" t="s">
        <v>970</v>
      </c>
      <c r="D286" s="2">
        <v>-265</v>
      </c>
      <c r="E286" s="2">
        <v>726</v>
      </c>
      <c r="F286" s="2">
        <f t="shared" si="40"/>
        <v>461</v>
      </c>
      <c r="G286" s="2">
        <v>61</v>
      </c>
      <c r="H286" s="2">
        <v>102</v>
      </c>
      <c r="I286" s="2">
        <v>0</v>
      </c>
      <c r="J286" s="2">
        <f t="shared" si="41"/>
        <v>102</v>
      </c>
      <c r="K286" s="2">
        <v>1224</v>
      </c>
      <c r="L286" s="2">
        <v>0</v>
      </c>
      <c r="M286" s="2">
        <v>-1622</v>
      </c>
      <c r="N286" s="2">
        <f t="shared" si="42"/>
        <v>-398</v>
      </c>
      <c r="O286" s="2">
        <v>2878</v>
      </c>
      <c r="P286" s="2">
        <v>221</v>
      </c>
      <c r="Q286" s="2">
        <v>1113</v>
      </c>
      <c r="R286" s="2">
        <v>-82</v>
      </c>
      <c r="S286" s="2">
        <f t="shared" si="43"/>
        <v>1252</v>
      </c>
      <c r="T286" s="2">
        <v>478</v>
      </c>
      <c r="U286" s="2">
        <v>159</v>
      </c>
      <c r="V286" s="2">
        <f t="shared" si="44"/>
        <v>637</v>
      </c>
      <c r="W286" s="2">
        <v>2735</v>
      </c>
      <c r="X286" s="2">
        <v>16196</v>
      </c>
      <c r="Y286">
        <v>4618.5610160077249</v>
      </c>
      <c r="Z286" s="2">
        <v>23174</v>
      </c>
      <c r="AA286" s="2">
        <v>1355</v>
      </c>
      <c r="AB286" s="2">
        <f t="shared" si="45"/>
        <v>24529</v>
      </c>
      <c r="AC286" s="2">
        <v>0</v>
      </c>
      <c r="AD286" s="2">
        <v>0</v>
      </c>
      <c r="AE286" s="2">
        <v>0</v>
      </c>
      <c r="AF286" s="2">
        <v>0</v>
      </c>
      <c r="AG286" s="2">
        <f t="shared" si="46"/>
        <v>48453</v>
      </c>
      <c r="AH286" s="2">
        <f t="shared" si="47"/>
        <v>53071.561016007727</v>
      </c>
      <c r="AI286" s="2">
        <v>185000</v>
      </c>
      <c r="AJ286" s="2">
        <v>223966</v>
      </c>
      <c r="AK286" s="2">
        <v>8413</v>
      </c>
      <c r="AL286" s="2">
        <v>0</v>
      </c>
      <c r="AM286" s="2">
        <v>7339</v>
      </c>
      <c r="AN286" s="2">
        <v>0</v>
      </c>
      <c r="AO286" s="2">
        <v>0</v>
      </c>
      <c r="AP286" s="2">
        <v>0</v>
      </c>
      <c r="AQ286" s="2">
        <v>0</v>
      </c>
      <c r="AR286" s="2">
        <v>0</v>
      </c>
      <c r="AS286" s="2">
        <v>0</v>
      </c>
      <c r="AT286" s="2">
        <v>0</v>
      </c>
      <c r="AU286" s="2">
        <v>-6</v>
      </c>
      <c r="AV286" s="2">
        <v>0</v>
      </c>
      <c r="AW286" s="2">
        <v>276</v>
      </c>
      <c r="AX286" s="2">
        <v>0</v>
      </c>
      <c r="AY286" s="2">
        <v>0</v>
      </c>
      <c r="AZ286" s="2">
        <v>0</v>
      </c>
      <c r="BA286" s="2">
        <f t="shared" si="48"/>
        <v>64475</v>
      </c>
      <c r="BB286" s="2">
        <f t="shared" si="49"/>
        <v>69093.561016007734</v>
      </c>
      <c r="BC286" s="2">
        <v>240000</v>
      </c>
      <c r="BD286" s="2">
        <v>278966</v>
      </c>
      <c r="BE286" s="2">
        <v>0</v>
      </c>
      <c r="BF286" s="2">
        <v>0</v>
      </c>
      <c r="BG286" s="2">
        <v>0</v>
      </c>
      <c r="BH286" s="2">
        <v>0</v>
      </c>
      <c r="BI286" s="2">
        <v>275</v>
      </c>
      <c r="BJ286" s="2">
        <v>5000</v>
      </c>
      <c r="BK286" s="2">
        <v>-66</v>
      </c>
      <c r="BL286" s="2">
        <v>-1000</v>
      </c>
    </row>
    <row r="287" spans="1:64" x14ac:dyDescent="0.25">
      <c r="A287" s="1" t="s">
        <v>282</v>
      </c>
      <c r="B287" t="s">
        <v>728</v>
      </c>
      <c r="C287" t="s">
        <v>970</v>
      </c>
      <c r="D287" s="2">
        <v>157</v>
      </c>
      <c r="E287" s="2">
        <v>3263</v>
      </c>
      <c r="F287" s="2">
        <f t="shared" si="40"/>
        <v>3420</v>
      </c>
      <c r="G287" s="2">
        <v>3</v>
      </c>
      <c r="H287" s="2">
        <v>203</v>
      </c>
      <c r="I287" s="2">
        <v>139</v>
      </c>
      <c r="J287" s="2">
        <f t="shared" si="41"/>
        <v>342</v>
      </c>
      <c r="K287" s="2">
        <v>3601</v>
      </c>
      <c r="L287" s="2">
        <v>0</v>
      </c>
      <c r="M287" s="2">
        <v>254</v>
      </c>
      <c r="N287" s="2">
        <f t="shared" si="42"/>
        <v>3855</v>
      </c>
      <c r="O287" s="2">
        <v>5503</v>
      </c>
      <c r="P287" s="2">
        <v>641</v>
      </c>
      <c r="Q287" s="2">
        <v>2509</v>
      </c>
      <c r="R287" s="2">
        <v>2373</v>
      </c>
      <c r="S287" s="2">
        <f t="shared" si="43"/>
        <v>5523</v>
      </c>
      <c r="T287" s="2">
        <v>105</v>
      </c>
      <c r="U287" s="2">
        <v>502</v>
      </c>
      <c r="V287" s="2">
        <f t="shared" si="44"/>
        <v>607</v>
      </c>
      <c r="W287" s="2">
        <v>5417</v>
      </c>
      <c r="X287" s="2">
        <v>34661</v>
      </c>
      <c r="Y287">
        <v>9884.1654344186063</v>
      </c>
      <c r="Z287" s="2">
        <v>53575</v>
      </c>
      <c r="AA287" s="2">
        <v>848</v>
      </c>
      <c r="AB287" s="2">
        <f t="shared" si="45"/>
        <v>54423</v>
      </c>
      <c r="AC287" s="2">
        <v>1658</v>
      </c>
      <c r="AD287" s="2">
        <v>0</v>
      </c>
      <c r="AE287" s="2">
        <v>0</v>
      </c>
      <c r="AF287" s="2">
        <v>0</v>
      </c>
      <c r="AG287" s="2">
        <f t="shared" si="46"/>
        <v>115412</v>
      </c>
      <c r="AH287" s="2">
        <f t="shared" si="47"/>
        <v>125296.16543441861</v>
      </c>
      <c r="AI287" s="2">
        <v>554324</v>
      </c>
      <c r="AJ287" s="2">
        <v>619409</v>
      </c>
      <c r="AK287" s="2">
        <v>23957</v>
      </c>
      <c r="AL287" s="2">
        <v>139</v>
      </c>
      <c r="AM287" s="2">
        <v>2638</v>
      </c>
      <c r="AN287" s="2">
        <v>0</v>
      </c>
      <c r="AO287" s="2">
        <v>0</v>
      </c>
      <c r="AP287" s="2">
        <v>3368</v>
      </c>
      <c r="AQ287" s="2">
        <v>0</v>
      </c>
      <c r="AR287" s="2">
        <v>0</v>
      </c>
      <c r="AS287" s="2">
        <v>0</v>
      </c>
      <c r="AT287" s="2">
        <v>0</v>
      </c>
      <c r="AU287" s="2">
        <v>0</v>
      </c>
      <c r="AV287" s="2">
        <v>0</v>
      </c>
      <c r="AW287" s="2">
        <v>0</v>
      </c>
      <c r="AX287" s="2">
        <v>0</v>
      </c>
      <c r="AY287" s="2">
        <v>0</v>
      </c>
      <c r="AZ287" s="2">
        <v>0</v>
      </c>
      <c r="BA287" s="2">
        <f t="shared" si="48"/>
        <v>145514</v>
      </c>
      <c r="BB287" s="2">
        <f t="shared" si="49"/>
        <v>155398.1654344186</v>
      </c>
      <c r="BC287" s="2">
        <v>686512</v>
      </c>
      <c r="BD287" s="2">
        <v>751597</v>
      </c>
      <c r="BE287" s="2">
        <v>0</v>
      </c>
      <c r="BF287" s="2">
        <v>0</v>
      </c>
      <c r="BG287" s="2">
        <v>0</v>
      </c>
      <c r="BH287" s="2">
        <v>0</v>
      </c>
      <c r="BI287" s="2">
        <v>3352</v>
      </c>
      <c r="BJ287" s="2">
        <v>13407</v>
      </c>
      <c r="BK287" s="2">
        <v>-203</v>
      </c>
      <c r="BL287" s="2">
        <v>-811</v>
      </c>
    </row>
    <row r="288" spans="1:64" x14ac:dyDescent="0.25">
      <c r="A288" s="1" t="s">
        <v>283</v>
      </c>
      <c r="B288" t="s">
        <v>729</v>
      </c>
      <c r="C288" t="s">
        <v>970</v>
      </c>
      <c r="D288" s="2">
        <v>-2</v>
      </c>
      <c r="E288" s="2">
        <v>441</v>
      </c>
      <c r="F288" s="2">
        <f t="shared" si="40"/>
        <v>439</v>
      </c>
      <c r="G288" s="2">
        <v>2</v>
      </c>
      <c r="H288" s="2">
        <v>0</v>
      </c>
      <c r="I288" s="2">
        <v>72</v>
      </c>
      <c r="J288" s="2">
        <f t="shared" si="41"/>
        <v>72</v>
      </c>
      <c r="K288" s="2">
        <v>-138</v>
      </c>
      <c r="L288" s="2">
        <v>0</v>
      </c>
      <c r="M288" s="2">
        <v>-6</v>
      </c>
      <c r="N288" s="2">
        <f t="shared" si="42"/>
        <v>-144</v>
      </c>
      <c r="O288" s="2">
        <v>480</v>
      </c>
      <c r="P288" s="2">
        <v>0</v>
      </c>
      <c r="Q288" s="2">
        <v>-465</v>
      </c>
      <c r="R288" s="2">
        <v>34</v>
      </c>
      <c r="S288" s="2">
        <f t="shared" si="43"/>
        <v>-431</v>
      </c>
      <c r="T288" s="2">
        <v>-84</v>
      </c>
      <c r="U288" s="2">
        <v>0</v>
      </c>
      <c r="V288" s="2">
        <f t="shared" si="44"/>
        <v>-84</v>
      </c>
      <c r="W288" s="2">
        <v>37</v>
      </c>
      <c r="X288" s="2">
        <v>-84</v>
      </c>
      <c r="Y288">
        <v>0</v>
      </c>
      <c r="Z288" s="2">
        <v>256</v>
      </c>
      <c r="AA288" s="2">
        <v>-6</v>
      </c>
      <c r="AB288" s="2">
        <f t="shared" si="45"/>
        <v>250</v>
      </c>
      <c r="AC288" s="2">
        <v>0</v>
      </c>
      <c r="AD288" s="2">
        <v>0</v>
      </c>
      <c r="AE288" s="2">
        <v>0</v>
      </c>
      <c r="AF288" s="2">
        <v>0</v>
      </c>
      <c r="AG288" s="2">
        <f t="shared" si="46"/>
        <v>537</v>
      </c>
      <c r="AH288" s="2">
        <f t="shared" si="47"/>
        <v>537</v>
      </c>
      <c r="AI288" s="2">
        <v>2148</v>
      </c>
      <c r="AJ288" s="2">
        <v>4984</v>
      </c>
      <c r="AK288" s="2">
        <v>0</v>
      </c>
      <c r="AL288" s="2">
        <v>0</v>
      </c>
      <c r="AM288" s="2">
        <v>0</v>
      </c>
      <c r="AN288" s="2">
        <v>0</v>
      </c>
      <c r="AO288" s="2">
        <v>0</v>
      </c>
      <c r="AP288" s="2">
        <v>0</v>
      </c>
      <c r="AQ288" s="2">
        <v>0</v>
      </c>
      <c r="AR288" s="2">
        <v>0</v>
      </c>
      <c r="AS288" s="2">
        <v>0</v>
      </c>
      <c r="AT288" s="2">
        <v>69</v>
      </c>
      <c r="AU288" s="2">
        <v>-28</v>
      </c>
      <c r="AV288" s="2">
        <v>0</v>
      </c>
      <c r="AW288" s="2">
        <v>91</v>
      </c>
      <c r="AX288" s="2">
        <v>0</v>
      </c>
      <c r="AY288" s="2">
        <v>0</v>
      </c>
      <c r="AZ288" s="2">
        <v>0</v>
      </c>
      <c r="BA288" s="2">
        <f t="shared" si="48"/>
        <v>669</v>
      </c>
      <c r="BB288" s="2">
        <f t="shared" si="49"/>
        <v>669</v>
      </c>
      <c r="BC288" s="2">
        <v>3292</v>
      </c>
      <c r="BD288" s="2">
        <v>6128</v>
      </c>
      <c r="BE288" s="2">
        <v>0</v>
      </c>
      <c r="BF288" s="2">
        <v>0</v>
      </c>
      <c r="BG288" s="2">
        <v>0</v>
      </c>
      <c r="BH288" s="2">
        <v>0</v>
      </c>
      <c r="BI288" s="2">
        <v>5</v>
      </c>
      <c r="BJ288" s="2">
        <v>20</v>
      </c>
      <c r="BK288" s="2">
        <v>-7</v>
      </c>
      <c r="BL288" s="2">
        <v>-28</v>
      </c>
    </row>
    <row r="289" spans="1:64" x14ac:dyDescent="0.25">
      <c r="A289" s="1" t="s">
        <v>284</v>
      </c>
      <c r="B289" t="s">
        <v>730</v>
      </c>
      <c r="C289" t="s">
        <v>973</v>
      </c>
      <c r="D289" s="2">
        <v>-29</v>
      </c>
      <c r="E289" s="2">
        <v>2224.75</v>
      </c>
      <c r="F289" s="2">
        <f t="shared" si="40"/>
        <v>2195.75</v>
      </c>
      <c r="G289" s="2">
        <v>58</v>
      </c>
      <c r="H289" s="2">
        <v>155</v>
      </c>
      <c r="I289" s="2">
        <v>168.5</v>
      </c>
      <c r="J289" s="2">
        <f t="shared" si="41"/>
        <v>323.5</v>
      </c>
      <c r="K289" s="2">
        <v>1306</v>
      </c>
      <c r="L289" s="2">
        <v>0</v>
      </c>
      <c r="M289" s="2">
        <v>797.5</v>
      </c>
      <c r="N289" s="2">
        <f t="shared" si="42"/>
        <v>2103.5</v>
      </c>
      <c r="O289" s="2">
        <v>3242</v>
      </c>
      <c r="P289" s="2">
        <v>638</v>
      </c>
      <c r="Q289" s="2">
        <v>338</v>
      </c>
      <c r="R289" s="2">
        <v>686</v>
      </c>
      <c r="S289" s="2">
        <f t="shared" si="43"/>
        <v>1662</v>
      </c>
      <c r="T289" s="2">
        <v>798</v>
      </c>
      <c r="U289" s="2">
        <v>5141</v>
      </c>
      <c r="V289" s="2">
        <f t="shared" si="44"/>
        <v>5939</v>
      </c>
      <c r="W289" s="2">
        <v>2468</v>
      </c>
      <c r="X289" s="2">
        <v>54671</v>
      </c>
      <c r="Y289">
        <v>15590.352513346403</v>
      </c>
      <c r="Z289" s="2">
        <v>28000</v>
      </c>
      <c r="AA289" s="2">
        <v>1833</v>
      </c>
      <c r="AB289" s="2">
        <f t="shared" si="45"/>
        <v>29833</v>
      </c>
      <c r="AC289" s="2">
        <v>213</v>
      </c>
      <c r="AD289" s="2">
        <v>0</v>
      </c>
      <c r="AE289" s="2">
        <v>0</v>
      </c>
      <c r="AF289" s="2">
        <v>-5415</v>
      </c>
      <c r="AG289" s="2">
        <f t="shared" si="46"/>
        <v>97293.75</v>
      </c>
      <c r="AH289" s="2">
        <f t="shared" si="47"/>
        <v>112884.1025133464</v>
      </c>
      <c r="AI289" s="2">
        <v>389181</v>
      </c>
      <c r="AJ289" s="2">
        <v>442265</v>
      </c>
      <c r="AK289" s="2">
        <v>26000</v>
      </c>
      <c r="AL289" s="2">
        <v>450</v>
      </c>
      <c r="AM289" s="2">
        <v>0</v>
      </c>
      <c r="AN289" s="2">
        <v>0</v>
      </c>
      <c r="AO289" s="2">
        <v>0</v>
      </c>
      <c r="AP289" s="2">
        <v>370</v>
      </c>
      <c r="AQ289" s="2">
        <v>5032</v>
      </c>
      <c r="AR289" s="2">
        <v>4860</v>
      </c>
      <c r="AS289" s="2">
        <v>0</v>
      </c>
      <c r="AT289" s="2">
        <v>0</v>
      </c>
      <c r="AU289" s="2">
        <v>0</v>
      </c>
      <c r="AV289" s="2">
        <v>0</v>
      </c>
      <c r="AW289" s="2">
        <v>432</v>
      </c>
      <c r="AX289" s="2">
        <v>0</v>
      </c>
      <c r="AY289" s="2">
        <v>0</v>
      </c>
      <c r="AZ289" s="2">
        <v>0</v>
      </c>
      <c r="BA289" s="2">
        <f t="shared" si="48"/>
        <v>134437.75</v>
      </c>
      <c r="BB289" s="2">
        <f t="shared" si="49"/>
        <v>150028.10251334641</v>
      </c>
      <c r="BC289" s="2">
        <v>536647</v>
      </c>
      <c r="BD289" s="2">
        <v>589731</v>
      </c>
      <c r="BE289" s="2">
        <v>0</v>
      </c>
      <c r="BF289" s="2">
        <v>0</v>
      </c>
      <c r="BG289" s="2">
        <v>0</v>
      </c>
      <c r="BH289" s="2">
        <v>0</v>
      </c>
      <c r="BI289" s="2">
        <v>1167</v>
      </c>
      <c r="BJ289" s="2">
        <v>4668</v>
      </c>
      <c r="BK289" s="2">
        <v>-662</v>
      </c>
      <c r="BL289" s="2">
        <v>-2647</v>
      </c>
    </row>
    <row r="290" spans="1:64" x14ac:dyDescent="0.25">
      <c r="A290" s="1" t="s">
        <v>285</v>
      </c>
      <c r="B290" t="s">
        <v>731</v>
      </c>
      <c r="C290" t="s">
        <v>973</v>
      </c>
      <c r="D290" s="2">
        <v>-40</v>
      </c>
      <c r="E290" s="2">
        <v>1262</v>
      </c>
      <c r="F290" s="2">
        <f t="shared" si="40"/>
        <v>1222</v>
      </c>
      <c r="G290" s="2">
        <v>33</v>
      </c>
      <c r="H290" s="2">
        <v>-4</v>
      </c>
      <c r="I290" s="2">
        <v>148</v>
      </c>
      <c r="J290" s="2">
        <f t="shared" si="41"/>
        <v>144</v>
      </c>
      <c r="K290" s="2">
        <v>1639</v>
      </c>
      <c r="L290" s="2">
        <v>0</v>
      </c>
      <c r="M290" s="2">
        <v>367</v>
      </c>
      <c r="N290" s="2">
        <f t="shared" si="42"/>
        <v>2006</v>
      </c>
      <c r="O290" s="2">
        <v>1503</v>
      </c>
      <c r="P290" s="2">
        <v>345</v>
      </c>
      <c r="Q290" s="2">
        <v>314</v>
      </c>
      <c r="R290" s="2">
        <v>222</v>
      </c>
      <c r="S290" s="2">
        <f t="shared" si="43"/>
        <v>881</v>
      </c>
      <c r="T290" s="2">
        <v>926</v>
      </c>
      <c r="U290" s="2">
        <v>1898</v>
      </c>
      <c r="V290" s="2">
        <f t="shared" si="44"/>
        <v>2824</v>
      </c>
      <c r="W290" s="2">
        <v>1401</v>
      </c>
      <c r="X290" s="2">
        <v>29296</v>
      </c>
      <c r="Y290">
        <v>29296</v>
      </c>
      <c r="Z290" s="2">
        <v>18389</v>
      </c>
      <c r="AA290" s="2">
        <v>1680</v>
      </c>
      <c r="AB290" s="2">
        <f t="shared" si="45"/>
        <v>20069</v>
      </c>
      <c r="AC290" s="2">
        <v>342</v>
      </c>
      <c r="AD290" s="2">
        <v>0</v>
      </c>
      <c r="AE290" s="2">
        <v>0</v>
      </c>
      <c r="AF290" s="2">
        <v>594</v>
      </c>
      <c r="AG290" s="2">
        <f t="shared" si="46"/>
        <v>60315</v>
      </c>
      <c r="AH290" s="2">
        <f t="shared" si="47"/>
        <v>89611</v>
      </c>
      <c r="AI290" s="2">
        <v>220055</v>
      </c>
      <c r="AJ290" s="2">
        <v>337385</v>
      </c>
      <c r="AK290" s="2">
        <v>8419</v>
      </c>
      <c r="AL290" s="2">
        <v>172</v>
      </c>
      <c r="AM290" s="2">
        <v>4868</v>
      </c>
      <c r="AN290" s="2">
        <v>0</v>
      </c>
      <c r="AO290" s="2">
        <v>23</v>
      </c>
      <c r="AP290" s="2">
        <v>0</v>
      </c>
      <c r="AQ290" s="2">
        <v>4022</v>
      </c>
      <c r="AR290" s="2">
        <v>2910</v>
      </c>
      <c r="AS290" s="2">
        <v>0</v>
      </c>
      <c r="AT290" s="2">
        <v>24</v>
      </c>
      <c r="AU290" s="2">
        <v>-647</v>
      </c>
      <c r="AV290" s="2">
        <v>0</v>
      </c>
      <c r="AW290" s="2">
        <v>-146</v>
      </c>
      <c r="AX290" s="2">
        <v>0</v>
      </c>
      <c r="AY290" s="2">
        <v>0</v>
      </c>
      <c r="AZ290" s="2">
        <v>-510</v>
      </c>
      <c r="BA290" s="2">
        <f t="shared" si="48"/>
        <v>79450</v>
      </c>
      <c r="BB290" s="2">
        <f t="shared" si="49"/>
        <v>108746</v>
      </c>
      <c r="BC290" s="2">
        <v>217130</v>
      </c>
      <c r="BD290" s="2">
        <v>334460</v>
      </c>
      <c r="BE290" s="2">
        <v>-38</v>
      </c>
      <c r="BF290" s="2">
        <v>0</v>
      </c>
      <c r="BG290" s="2">
        <v>-155</v>
      </c>
      <c r="BH290" s="2">
        <v>0</v>
      </c>
      <c r="BI290" s="2">
        <v>1451</v>
      </c>
      <c r="BJ290" s="2">
        <v>4115</v>
      </c>
      <c r="BK290" s="2">
        <v>-126</v>
      </c>
      <c r="BL290" s="2">
        <v>-4126</v>
      </c>
    </row>
    <row r="291" spans="1:64" x14ac:dyDescent="0.25">
      <c r="A291" s="1" t="s">
        <v>286</v>
      </c>
      <c r="B291" t="s">
        <v>732</v>
      </c>
      <c r="C291" t="s">
        <v>973</v>
      </c>
      <c r="D291" s="2">
        <v>66</v>
      </c>
      <c r="E291" s="2">
        <v>3832</v>
      </c>
      <c r="F291" s="2">
        <f t="shared" si="40"/>
        <v>3898</v>
      </c>
      <c r="G291" s="2">
        <v>79</v>
      </c>
      <c r="H291" s="2">
        <v>539</v>
      </c>
      <c r="I291" s="2">
        <v>492</v>
      </c>
      <c r="J291" s="2">
        <f t="shared" si="41"/>
        <v>1031</v>
      </c>
      <c r="K291" s="2">
        <v>-203</v>
      </c>
      <c r="L291" s="2">
        <v>0</v>
      </c>
      <c r="M291" s="2">
        <v>4215</v>
      </c>
      <c r="N291" s="2">
        <f t="shared" si="42"/>
        <v>4012</v>
      </c>
      <c r="O291" s="2">
        <v>10082</v>
      </c>
      <c r="P291" s="2">
        <v>1828</v>
      </c>
      <c r="Q291" s="2">
        <v>424</v>
      </c>
      <c r="R291" s="2">
        <v>795</v>
      </c>
      <c r="S291" s="2">
        <f t="shared" si="43"/>
        <v>3047</v>
      </c>
      <c r="T291" s="2">
        <v>4118</v>
      </c>
      <c r="U291" s="2">
        <v>9786</v>
      </c>
      <c r="V291" s="2">
        <f t="shared" si="44"/>
        <v>13904</v>
      </c>
      <c r="W291" s="2">
        <v>8293</v>
      </c>
      <c r="X291" s="2">
        <v>66084</v>
      </c>
      <c r="Y291">
        <v>18844.960865760342</v>
      </c>
      <c r="Z291" s="2">
        <v>60518</v>
      </c>
      <c r="AA291" s="2">
        <v>4025</v>
      </c>
      <c r="AB291" s="2">
        <f t="shared" si="45"/>
        <v>64543</v>
      </c>
      <c r="AC291" s="2">
        <v>1263</v>
      </c>
      <c r="AD291" s="2">
        <v>0</v>
      </c>
      <c r="AE291" s="2">
        <v>0</v>
      </c>
      <c r="AF291" s="2">
        <v>196</v>
      </c>
      <c r="AG291" s="2">
        <f t="shared" si="46"/>
        <v>176432</v>
      </c>
      <c r="AH291" s="2">
        <f t="shared" si="47"/>
        <v>195276.96086576034</v>
      </c>
      <c r="AI291" s="2">
        <v>705720</v>
      </c>
      <c r="AJ291" s="2">
        <v>840339</v>
      </c>
      <c r="AK291" s="2">
        <v>55860</v>
      </c>
      <c r="AL291" s="2">
        <v>778</v>
      </c>
      <c r="AM291" s="2">
        <v>11055</v>
      </c>
      <c r="AN291" s="2">
        <v>0</v>
      </c>
      <c r="AO291" s="2">
        <v>0</v>
      </c>
      <c r="AP291" s="2">
        <v>0</v>
      </c>
      <c r="AQ291" s="2">
        <v>9243</v>
      </c>
      <c r="AR291" s="2">
        <v>8516</v>
      </c>
      <c r="AS291" s="2">
        <v>0</v>
      </c>
      <c r="AT291" s="2">
        <v>6</v>
      </c>
      <c r="AU291" s="2">
        <v>-3845</v>
      </c>
      <c r="AV291" s="2">
        <v>0</v>
      </c>
      <c r="AW291" s="2">
        <v>-39</v>
      </c>
      <c r="AX291" s="2">
        <v>0</v>
      </c>
      <c r="AY291" s="2">
        <v>0</v>
      </c>
      <c r="AZ291" s="2">
        <v>0</v>
      </c>
      <c r="BA291" s="2">
        <f t="shared" si="48"/>
        <v>258006</v>
      </c>
      <c r="BB291" s="2">
        <f t="shared" si="49"/>
        <v>276850.96086576034</v>
      </c>
      <c r="BC291" s="2">
        <v>1032010</v>
      </c>
      <c r="BD291" s="2">
        <v>1166629</v>
      </c>
      <c r="BE291" s="2">
        <v>-16</v>
      </c>
      <c r="BF291" s="2">
        <v>0</v>
      </c>
      <c r="BG291" s="2">
        <v>0</v>
      </c>
      <c r="BH291" s="2">
        <v>0</v>
      </c>
      <c r="BI291" s="2">
        <v>6946</v>
      </c>
      <c r="BJ291" s="2">
        <v>27784</v>
      </c>
      <c r="BK291" s="2">
        <v>-6962</v>
      </c>
      <c r="BL291" s="2">
        <v>-27847</v>
      </c>
    </row>
    <row r="292" spans="1:64" x14ac:dyDescent="0.25">
      <c r="A292" s="1" t="s">
        <v>287</v>
      </c>
      <c r="B292" t="s">
        <v>733</v>
      </c>
      <c r="C292" t="s">
        <v>973</v>
      </c>
      <c r="D292" s="2">
        <v>0</v>
      </c>
      <c r="E292" s="2">
        <v>1927</v>
      </c>
      <c r="F292" s="2">
        <f t="shared" si="40"/>
        <v>1927</v>
      </c>
      <c r="G292" s="2">
        <v>0</v>
      </c>
      <c r="H292" s="2">
        <v>121</v>
      </c>
      <c r="I292" s="2">
        <v>136</v>
      </c>
      <c r="J292" s="2">
        <f t="shared" si="41"/>
        <v>257</v>
      </c>
      <c r="K292" s="2">
        <v>1793</v>
      </c>
      <c r="L292" s="2">
        <v>0</v>
      </c>
      <c r="M292" s="2">
        <v>2240</v>
      </c>
      <c r="N292" s="2">
        <f t="shared" si="42"/>
        <v>4033</v>
      </c>
      <c r="O292" s="2">
        <v>1042</v>
      </c>
      <c r="P292" s="2">
        <v>3071</v>
      </c>
      <c r="Q292" s="2">
        <v>-678</v>
      </c>
      <c r="R292" s="2">
        <v>502</v>
      </c>
      <c r="S292" s="2">
        <f t="shared" si="43"/>
        <v>2895</v>
      </c>
      <c r="T292" s="2">
        <v>2186</v>
      </c>
      <c r="U292" s="2">
        <v>4198</v>
      </c>
      <c r="V292" s="2">
        <f t="shared" si="44"/>
        <v>6384</v>
      </c>
      <c r="W292" s="2">
        <v>5668</v>
      </c>
      <c r="X292" s="2">
        <v>32877</v>
      </c>
      <c r="Y292">
        <v>9375.4279157375877</v>
      </c>
      <c r="Z292" s="2">
        <v>19909</v>
      </c>
      <c r="AA292" s="2">
        <v>1196</v>
      </c>
      <c r="AB292" s="2">
        <f t="shared" si="45"/>
        <v>21105</v>
      </c>
      <c r="AC292" s="2">
        <v>0</v>
      </c>
      <c r="AD292" s="2">
        <v>0</v>
      </c>
      <c r="AE292" s="2">
        <v>0</v>
      </c>
      <c r="AF292" s="2">
        <v>596</v>
      </c>
      <c r="AG292" s="2">
        <f t="shared" si="46"/>
        <v>76784</v>
      </c>
      <c r="AH292" s="2">
        <f t="shared" si="47"/>
        <v>86159.427915737586</v>
      </c>
      <c r="AI292" s="2">
        <v>329547</v>
      </c>
      <c r="AJ292" s="2">
        <v>374912</v>
      </c>
      <c r="AK292" s="2">
        <v>17102</v>
      </c>
      <c r="AL292" s="2">
        <v>0</v>
      </c>
      <c r="AM292" s="2">
        <v>603</v>
      </c>
      <c r="AN292" s="2">
        <v>0</v>
      </c>
      <c r="AO292" s="2">
        <v>0</v>
      </c>
      <c r="AP292" s="2">
        <v>74</v>
      </c>
      <c r="AQ292" s="2">
        <v>4901</v>
      </c>
      <c r="AR292" s="2">
        <v>4143</v>
      </c>
      <c r="AS292" s="2">
        <v>0</v>
      </c>
      <c r="AT292" s="2">
        <v>0</v>
      </c>
      <c r="AU292" s="2">
        <v>2746</v>
      </c>
      <c r="AV292" s="2">
        <v>0</v>
      </c>
      <c r="AW292" s="2">
        <v>2637</v>
      </c>
      <c r="AX292" s="2">
        <v>0</v>
      </c>
      <c r="AY292" s="2">
        <v>0</v>
      </c>
      <c r="AZ292" s="2">
        <v>0</v>
      </c>
      <c r="BA292" s="2">
        <f t="shared" si="48"/>
        <v>108990</v>
      </c>
      <c r="BB292" s="2">
        <f t="shared" si="49"/>
        <v>118365.42791573759</v>
      </c>
      <c r="BC292" s="2">
        <v>449402</v>
      </c>
      <c r="BD292" s="2">
        <v>494767</v>
      </c>
      <c r="BE292" s="2">
        <v>0</v>
      </c>
      <c r="BF292" s="2">
        <v>0</v>
      </c>
      <c r="BG292" s="2">
        <v>0</v>
      </c>
      <c r="BH292" s="2">
        <v>0</v>
      </c>
      <c r="BI292" s="2">
        <v>3994.25</v>
      </c>
      <c r="BJ292" s="2">
        <v>15977</v>
      </c>
      <c r="BK292" s="2">
        <v>-875</v>
      </c>
      <c r="BL292" s="2">
        <v>-3500</v>
      </c>
    </row>
    <row r="293" spans="1:64" x14ac:dyDescent="0.25">
      <c r="A293" s="1" t="s">
        <v>288</v>
      </c>
      <c r="B293" t="s">
        <v>734</v>
      </c>
      <c r="C293" t="s">
        <v>973</v>
      </c>
      <c r="D293" s="2">
        <v>-130</v>
      </c>
      <c r="E293" s="2">
        <v>1785</v>
      </c>
      <c r="F293" s="2">
        <f t="shared" si="40"/>
        <v>1655</v>
      </c>
      <c r="G293" s="2">
        <v>20</v>
      </c>
      <c r="H293" s="2">
        <v>247</v>
      </c>
      <c r="I293" s="2">
        <v>163</v>
      </c>
      <c r="J293" s="2">
        <f t="shared" si="41"/>
        <v>410</v>
      </c>
      <c r="K293" s="2">
        <v>1618</v>
      </c>
      <c r="L293" s="2">
        <v>0</v>
      </c>
      <c r="M293" s="2">
        <v>770</v>
      </c>
      <c r="N293" s="2">
        <f t="shared" si="42"/>
        <v>2388</v>
      </c>
      <c r="O293" s="2">
        <v>2093</v>
      </c>
      <c r="P293" s="2">
        <v>1141</v>
      </c>
      <c r="Q293" s="2">
        <v>305</v>
      </c>
      <c r="R293" s="2">
        <v>50</v>
      </c>
      <c r="S293" s="2">
        <f t="shared" si="43"/>
        <v>1496</v>
      </c>
      <c r="T293" s="2">
        <v>713</v>
      </c>
      <c r="U293" s="2">
        <v>2957</v>
      </c>
      <c r="V293" s="2">
        <f t="shared" si="44"/>
        <v>3670</v>
      </c>
      <c r="W293" s="2">
        <v>2382</v>
      </c>
      <c r="X293" s="2">
        <v>34845</v>
      </c>
      <c r="Y293">
        <v>9936.6361202018506</v>
      </c>
      <c r="Z293" s="2">
        <v>19840</v>
      </c>
      <c r="AA293" s="2">
        <v>1645</v>
      </c>
      <c r="AB293" s="2">
        <f t="shared" si="45"/>
        <v>21485</v>
      </c>
      <c r="AC293" s="2">
        <v>-3</v>
      </c>
      <c r="AD293" s="2">
        <v>0</v>
      </c>
      <c r="AE293" s="2">
        <v>200</v>
      </c>
      <c r="AF293" s="2">
        <v>0</v>
      </c>
      <c r="AG293" s="2">
        <f t="shared" si="46"/>
        <v>70641</v>
      </c>
      <c r="AH293" s="2">
        <f t="shared" si="47"/>
        <v>80577.636120201845</v>
      </c>
      <c r="AI293" s="2">
        <v>298180</v>
      </c>
      <c r="AJ293" s="2">
        <v>357073</v>
      </c>
      <c r="AK293" s="2">
        <v>20347</v>
      </c>
      <c r="AL293" s="2">
        <v>5</v>
      </c>
      <c r="AM293" s="2">
        <v>0</v>
      </c>
      <c r="AN293" s="2">
        <v>0</v>
      </c>
      <c r="AO293" s="2">
        <v>0</v>
      </c>
      <c r="AP293" s="2">
        <v>0</v>
      </c>
      <c r="AQ293" s="2">
        <v>4574</v>
      </c>
      <c r="AR293" s="2">
        <v>3141</v>
      </c>
      <c r="AS293" s="2">
        <v>0</v>
      </c>
      <c r="AT293" s="2">
        <v>24</v>
      </c>
      <c r="AU293" s="2">
        <v>-187</v>
      </c>
      <c r="AV293" s="2">
        <v>0</v>
      </c>
      <c r="AW293" s="2">
        <v>-124</v>
      </c>
      <c r="AX293" s="2">
        <v>0</v>
      </c>
      <c r="AY293" s="2">
        <v>-39</v>
      </c>
      <c r="AZ293" s="2">
        <v>-141</v>
      </c>
      <c r="BA293" s="2">
        <f t="shared" si="48"/>
        <v>98241</v>
      </c>
      <c r="BB293" s="2">
        <f t="shared" si="49"/>
        <v>108177.63612020185</v>
      </c>
      <c r="BC293" s="2">
        <v>391828</v>
      </c>
      <c r="BD293" s="2">
        <v>450721</v>
      </c>
      <c r="BE293" s="2">
        <v>0</v>
      </c>
      <c r="BF293" s="2">
        <v>0</v>
      </c>
      <c r="BG293" s="2">
        <v>-170</v>
      </c>
      <c r="BH293" s="2">
        <v>0</v>
      </c>
      <c r="BI293" s="2">
        <v>1852</v>
      </c>
      <c r="BJ293" s="2">
        <v>7408</v>
      </c>
      <c r="BK293" s="2">
        <v>-1175</v>
      </c>
      <c r="BL293" s="2">
        <v>-4700</v>
      </c>
    </row>
    <row r="294" spans="1:64" x14ac:dyDescent="0.25">
      <c r="A294" s="1" t="s">
        <v>289</v>
      </c>
      <c r="B294" t="s">
        <v>735</v>
      </c>
      <c r="C294" t="s">
        <v>973</v>
      </c>
      <c r="D294" s="2">
        <v>-120</v>
      </c>
      <c r="E294" s="2">
        <v>2965.4758952439793</v>
      </c>
      <c r="F294" s="2">
        <f t="shared" si="40"/>
        <v>2845.4758952439793</v>
      </c>
      <c r="G294" s="2">
        <v>13</v>
      </c>
      <c r="H294" s="2">
        <v>209.50399296670832</v>
      </c>
      <c r="I294" s="2">
        <v>153.38198704844834</v>
      </c>
      <c r="J294" s="2">
        <f t="shared" si="41"/>
        <v>362.88598001515663</v>
      </c>
      <c r="K294" s="2">
        <v>779.44203365117369</v>
      </c>
      <c r="L294" s="2">
        <v>0</v>
      </c>
      <c r="M294" s="2">
        <v>770.45161522737465</v>
      </c>
      <c r="N294" s="2">
        <f t="shared" si="42"/>
        <v>1549.8936488785484</v>
      </c>
      <c r="O294" s="2">
        <v>2012.7639792432301</v>
      </c>
      <c r="P294" s="2">
        <v>490.93133332380808</v>
      </c>
      <c r="Q294" s="2">
        <v>1047.7924017554749</v>
      </c>
      <c r="R294" s="2">
        <v>1051.8789555844744</v>
      </c>
      <c r="S294" s="2">
        <f t="shared" si="43"/>
        <v>2590.6026906637571</v>
      </c>
      <c r="T294" s="2">
        <v>2191</v>
      </c>
      <c r="U294" s="2">
        <v>3689</v>
      </c>
      <c r="V294" s="2">
        <f t="shared" si="44"/>
        <v>5880</v>
      </c>
      <c r="W294" s="2">
        <v>2304.8163595557244</v>
      </c>
      <c r="X294" s="2">
        <v>41397.607598530863</v>
      </c>
      <c r="Y294">
        <v>11805.333967688799</v>
      </c>
      <c r="Z294" s="2">
        <v>23606.38684859858</v>
      </c>
      <c r="AA294" s="2">
        <v>2685.4107394965458</v>
      </c>
      <c r="AB294" s="2">
        <f t="shared" si="45"/>
        <v>26291.797588095127</v>
      </c>
      <c r="AC294" s="2">
        <v>891.95848240962687</v>
      </c>
      <c r="AD294" s="2">
        <v>0</v>
      </c>
      <c r="AE294" s="2">
        <v>0</v>
      </c>
      <c r="AF294" s="2">
        <v>0</v>
      </c>
      <c r="AG294" s="2">
        <f t="shared" si="46"/>
        <v>86140.802222636019</v>
      </c>
      <c r="AH294" s="2">
        <f t="shared" si="47"/>
        <v>97946.136190324818</v>
      </c>
      <c r="AI294" s="2">
        <v>205383</v>
      </c>
      <c r="AJ294" s="2">
        <v>281649</v>
      </c>
      <c r="AK294" s="2">
        <v>25310</v>
      </c>
      <c r="AL294" s="2">
        <v>0</v>
      </c>
      <c r="AM294" s="2">
        <v>6383</v>
      </c>
      <c r="AN294" s="2">
        <v>0</v>
      </c>
      <c r="AO294" s="2">
        <v>0</v>
      </c>
      <c r="AP294" s="2">
        <v>0</v>
      </c>
      <c r="AQ294" s="2">
        <v>5214</v>
      </c>
      <c r="AR294" s="2">
        <v>4436</v>
      </c>
      <c r="AS294" s="2">
        <v>0</v>
      </c>
      <c r="AT294" s="2">
        <v>0</v>
      </c>
      <c r="AU294" s="2">
        <v>0</v>
      </c>
      <c r="AV294" s="2">
        <v>0</v>
      </c>
      <c r="AW294" s="2">
        <v>6</v>
      </c>
      <c r="AX294" s="2">
        <v>0</v>
      </c>
      <c r="AY294" s="2">
        <v>0</v>
      </c>
      <c r="AZ294" s="2">
        <v>0</v>
      </c>
      <c r="BA294" s="2">
        <f t="shared" si="48"/>
        <v>127489.80222263602</v>
      </c>
      <c r="BB294" s="2">
        <f t="shared" si="49"/>
        <v>139295.13619032482</v>
      </c>
      <c r="BC294" s="2">
        <v>348272</v>
      </c>
      <c r="BD294" s="2">
        <v>424538</v>
      </c>
      <c r="BE294" s="2">
        <v>0</v>
      </c>
      <c r="BF294" s="2">
        <v>0</v>
      </c>
      <c r="BG294" s="2">
        <v>-15</v>
      </c>
      <c r="BH294" s="2">
        <v>0</v>
      </c>
      <c r="BI294" s="2">
        <v>3839</v>
      </c>
      <c r="BJ294" s="2">
        <v>17807</v>
      </c>
      <c r="BK294" s="2">
        <v>-137</v>
      </c>
      <c r="BL294" s="2">
        <v>-2673</v>
      </c>
    </row>
    <row r="295" spans="1:64" x14ac:dyDescent="0.25">
      <c r="A295" s="1" t="s">
        <v>290</v>
      </c>
      <c r="B295" t="s">
        <v>736</v>
      </c>
      <c r="C295" t="s">
        <v>973</v>
      </c>
      <c r="D295" s="2">
        <v>58.3</v>
      </c>
      <c r="E295" s="2">
        <v>1758.98</v>
      </c>
      <c r="F295" s="2">
        <f t="shared" si="40"/>
        <v>1817.28</v>
      </c>
      <c r="G295" s="2">
        <v>31.66</v>
      </c>
      <c r="H295" s="2">
        <v>363.26</v>
      </c>
      <c r="I295" s="2">
        <v>112.99</v>
      </c>
      <c r="J295" s="2">
        <f t="shared" si="41"/>
        <v>476.25</v>
      </c>
      <c r="K295" s="2">
        <v>2307.27</v>
      </c>
      <c r="L295" s="2">
        <v>0</v>
      </c>
      <c r="M295" s="2">
        <v>1003.53</v>
      </c>
      <c r="N295" s="2">
        <f t="shared" si="42"/>
        <v>3310.8</v>
      </c>
      <c r="O295" s="2">
        <v>3730.56</v>
      </c>
      <c r="P295" s="2">
        <v>917.56</v>
      </c>
      <c r="Q295" s="2">
        <v>0</v>
      </c>
      <c r="R295" s="2">
        <v>1113.58</v>
      </c>
      <c r="S295" s="2">
        <f t="shared" si="43"/>
        <v>2031.1399999999999</v>
      </c>
      <c r="T295" s="2">
        <v>610</v>
      </c>
      <c r="U295" s="2">
        <v>1476</v>
      </c>
      <c r="V295" s="2">
        <f t="shared" si="44"/>
        <v>2086</v>
      </c>
      <c r="W295" s="2">
        <v>3049.62</v>
      </c>
      <c r="X295" s="2">
        <v>40529</v>
      </c>
      <c r="Y295">
        <v>11792.338844249995</v>
      </c>
      <c r="Z295" s="2">
        <v>28221.62</v>
      </c>
      <c r="AA295" s="2">
        <v>1515.64</v>
      </c>
      <c r="AB295" s="2">
        <f t="shared" si="45"/>
        <v>29737.26</v>
      </c>
      <c r="AC295" s="2">
        <v>236</v>
      </c>
      <c r="AD295" s="2">
        <v>0</v>
      </c>
      <c r="AE295" s="2">
        <v>0</v>
      </c>
      <c r="AF295" s="2">
        <v>0</v>
      </c>
      <c r="AG295" s="2">
        <f t="shared" si="46"/>
        <v>87035.569999999992</v>
      </c>
      <c r="AH295" s="2">
        <f t="shared" si="47"/>
        <v>98827.908844249992</v>
      </c>
      <c r="AI295" s="2">
        <v>332256</v>
      </c>
      <c r="AJ295" s="2">
        <v>376212</v>
      </c>
      <c r="AK295" s="2">
        <v>13413</v>
      </c>
      <c r="AL295" s="2">
        <v>207.65</v>
      </c>
      <c r="AM295" s="2">
        <v>7829</v>
      </c>
      <c r="AN295" s="2">
        <v>0</v>
      </c>
      <c r="AO295" s="2">
        <v>0</v>
      </c>
      <c r="AP295" s="2">
        <v>0</v>
      </c>
      <c r="AQ295" s="2">
        <v>6145</v>
      </c>
      <c r="AR295" s="2">
        <v>4255</v>
      </c>
      <c r="AS295" s="2">
        <v>0</v>
      </c>
      <c r="AT295" s="2">
        <v>9</v>
      </c>
      <c r="AU295" s="2">
        <v>-959</v>
      </c>
      <c r="AV295" s="2">
        <v>0</v>
      </c>
      <c r="AW295" s="2">
        <v>0</v>
      </c>
      <c r="AX295" s="2">
        <v>0</v>
      </c>
      <c r="AY295" s="2">
        <v>0</v>
      </c>
      <c r="AZ295" s="2">
        <v>0</v>
      </c>
      <c r="BA295" s="2">
        <f t="shared" si="48"/>
        <v>117935.21999999999</v>
      </c>
      <c r="BB295" s="2">
        <f t="shared" si="49"/>
        <v>129727.55884424999</v>
      </c>
      <c r="BC295" s="2">
        <v>446708</v>
      </c>
      <c r="BD295" s="2">
        <v>490664</v>
      </c>
      <c r="BE295" s="2">
        <v>0</v>
      </c>
      <c r="BF295" s="2">
        <v>0</v>
      </c>
      <c r="BG295" s="2">
        <v>0</v>
      </c>
      <c r="BH295" s="2">
        <v>0</v>
      </c>
      <c r="BI295" s="2">
        <v>2780.48</v>
      </c>
      <c r="BJ295" s="2">
        <v>10364</v>
      </c>
      <c r="BK295" s="2">
        <v>-1061.06</v>
      </c>
      <c r="BL295" s="2">
        <v>-3956</v>
      </c>
    </row>
    <row r="296" spans="1:64" x14ac:dyDescent="0.25">
      <c r="A296" s="1" t="s">
        <v>291</v>
      </c>
      <c r="B296" t="s">
        <v>737</v>
      </c>
      <c r="C296" t="s">
        <v>973</v>
      </c>
      <c r="D296" s="2">
        <v>-29</v>
      </c>
      <c r="E296" s="2">
        <v>1049</v>
      </c>
      <c r="F296" s="2">
        <f t="shared" si="40"/>
        <v>1020</v>
      </c>
      <c r="G296" s="2">
        <v>8</v>
      </c>
      <c r="H296" s="2">
        <v>538</v>
      </c>
      <c r="I296" s="2">
        <v>0</v>
      </c>
      <c r="J296" s="2">
        <f t="shared" si="41"/>
        <v>538</v>
      </c>
      <c r="K296" s="2">
        <v>2210</v>
      </c>
      <c r="L296" s="2">
        <v>0</v>
      </c>
      <c r="M296" s="2">
        <v>1210</v>
      </c>
      <c r="N296" s="2">
        <f t="shared" si="42"/>
        <v>3420</v>
      </c>
      <c r="O296" s="2">
        <v>2095</v>
      </c>
      <c r="P296" s="2">
        <v>557</v>
      </c>
      <c r="Q296" s="2">
        <v>133</v>
      </c>
      <c r="R296" s="2">
        <v>50</v>
      </c>
      <c r="S296" s="2">
        <f t="shared" si="43"/>
        <v>740</v>
      </c>
      <c r="T296" s="2">
        <v>483</v>
      </c>
      <c r="U296" s="2">
        <v>923</v>
      </c>
      <c r="V296" s="2">
        <f t="shared" si="44"/>
        <v>1406</v>
      </c>
      <c r="W296" s="2">
        <v>4351</v>
      </c>
      <c r="X296" s="2">
        <v>30945</v>
      </c>
      <c r="Y296">
        <v>8824.4857150135249</v>
      </c>
      <c r="Z296" s="2">
        <v>21312</v>
      </c>
      <c r="AA296" s="2">
        <v>813</v>
      </c>
      <c r="AB296" s="2">
        <f t="shared" si="45"/>
        <v>22125</v>
      </c>
      <c r="AC296" s="2">
        <v>0</v>
      </c>
      <c r="AD296" s="2">
        <v>0</v>
      </c>
      <c r="AE296" s="2">
        <v>0</v>
      </c>
      <c r="AF296" s="2">
        <v>0</v>
      </c>
      <c r="AG296" s="2">
        <f t="shared" si="46"/>
        <v>66648</v>
      </c>
      <c r="AH296" s="2">
        <f t="shared" si="47"/>
        <v>75472.485715013521</v>
      </c>
      <c r="AI296" s="2">
        <v>322959</v>
      </c>
      <c r="AJ296" s="2">
        <v>372112</v>
      </c>
      <c r="AK296" s="2">
        <v>19130</v>
      </c>
      <c r="AL296" s="2">
        <v>390</v>
      </c>
      <c r="AM296" s="2">
        <v>0</v>
      </c>
      <c r="AN296" s="2">
        <v>0</v>
      </c>
      <c r="AO296" s="2">
        <v>0</v>
      </c>
      <c r="AP296" s="2">
        <v>8</v>
      </c>
      <c r="AQ296" s="2">
        <v>3964</v>
      </c>
      <c r="AR296" s="2">
        <v>4066</v>
      </c>
      <c r="AS296" s="2">
        <v>0</v>
      </c>
      <c r="AT296" s="2">
        <v>0</v>
      </c>
      <c r="AU296" s="2">
        <v>-618</v>
      </c>
      <c r="AV296" s="2">
        <v>0</v>
      </c>
      <c r="AW296" s="2">
        <v>-153</v>
      </c>
      <c r="AX296" s="2">
        <v>0</v>
      </c>
      <c r="AY296" s="2">
        <v>0</v>
      </c>
      <c r="AZ296" s="2">
        <v>0</v>
      </c>
      <c r="BA296" s="2">
        <f t="shared" si="48"/>
        <v>93435</v>
      </c>
      <c r="BB296" s="2">
        <f t="shared" si="49"/>
        <v>102259.48571501352</v>
      </c>
      <c r="BC296" s="2">
        <v>444980</v>
      </c>
      <c r="BD296" s="2">
        <v>494133</v>
      </c>
      <c r="BE296" s="2">
        <v>0</v>
      </c>
      <c r="BF296" s="2">
        <v>0</v>
      </c>
      <c r="BG296" s="2">
        <v>0</v>
      </c>
      <c r="BH296" s="2">
        <v>0</v>
      </c>
      <c r="BI296" s="2">
        <v>2612</v>
      </c>
      <c r="BJ296" s="2">
        <v>10449</v>
      </c>
      <c r="BK296" s="2">
        <v>-767</v>
      </c>
      <c r="BL296" s="2">
        <v>-3067</v>
      </c>
    </row>
    <row r="297" spans="1:64" x14ac:dyDescent="0.25">
      <c r="A297" s="1" t="s">
        <v>292</v>
      </c>
      <c r="B297" t="s">
        <v>738</v>
      </c>
      <c r="C297" t="s">
        <v>973</v>
      </c>
      <c r="D297" s="2">
        <v>-366.70499999999998</v>
      </c>
      <c r="E297" s="2">
        <v>3970.1439999999998</v>
      </c>
      <c r="F297" s="2">
        <f t="shared" si="40"/>
        <v>3603.4389999999999</v>
      </c>
      <c r="G297" s="2">
        <v>23</v>
      </c>
      <c r="H297" s="2">
        <v>44.170999999999999</v>
      </c>
      <c r="I297" s="2">
        <v>-135.59100000000001</v>
      </c>
      <c r="J297" s="2">
        <f t="shared" si="41"/>
        <v>-91.420000000000016</v>
      </c>
      <c r="K297" s="2">
        <v>858.31399999999996</v>
      </c>
      <c r="L297" s="2">
        <v>0</v>
      </c>
      <c r="M297" s="2">
        <v>124.467</v>
      </c>
      <c r="N297" s="2">
        <f t="shared" si="42"/>
        <v>982.78099999999995</v>
      </c>
      <c r="O297" s="2">
        <v>1084.1099999999999</v>
      </c>
      <c r="P297" s="2">
        <v>567.20799999999997</v>
      </c>
      <c r="Q297" s="2">
        <v>86.635000000000005</v>
      </c>
      <c r="R297" s="2">
        <v>292.20100000000002</v>
      </c>
      <c r="S297" s="2">
        <f t="shared" si="43"/>
        <v>946.04399999999998</v>
      </c>
      <c r="T297" s="2">
        <v>573.30600000000004</v>
      </c>
      <c r="U297" s="2">
        <v>835.61</v>
      </c>
      <c r="V297" s="2">
        <f t="shared" si="44"/>
        <v>1408.9160000000002</v>
      </c>
      <c r="W297" s="2">
        <v>1291.9169999999999</v>
      </c>
      <c r="X297" s="2">
        <v>22153.518</v>
      </c>
      <c r="Y297">
        <v>10146</v>
      </c>
      <c r="Z297" s="2">
        <v>16140.833000000001</v>
      </c>
      <c r="AA297" s="2">
        <v>122.627</v>
      </c>
      <c r="AB297" s="2">
        <f t="shared" si="45"/>
        <v>16263.460000000001</v>
      </c>
      <c r="AC297" s="2">
        <v>823.13900000000001</v>
      </c>
      <c r="AD297" s="2">
        <v>0</v>
      </c>
      <c r="AE297" s="2">
        <v>0</v>
      </c>
      <c r="AF297" s="2">
        <v>40.189</v>
      </c>
      <c r="AG297" s="2">
        <f t="shared" si="46"/>
        <v>48529.093000000001</v>
      </c>
      <c r="AH297" s="2">
        <f t="shared" si="47"/>
        <v>58675.093000000001</v>
      </c>
      <c r="AI297" s="2">
        <v>157884</v>
      </c>
      <c r="AJ297" s="2">
        <v>198470</v>
      </c>
      <c r="AK297" s="2">
        <v>16134.575000000001</v>
      </c>
      <c r="AL297" s="2">
        <v>0</v>
      </c>
      <c r="AM297" s="2">
        <v>0</v>
      </c>
      <c r="AN297" s="2">
        <v>0</v>
      </c>
      <c r="AO297" s="2">
        <v>0</v>
      </c>
      <c r="AP297" s="2">
        <v>30</v>
      </c>
      <c r="AQ297" s="2">
        <v>4962.8999999999996</v>
      </c>
      <c r="AR297" s="2">
        <v>3370.82</v>
      </c>
      <c r="AS297" s="2">
        <v>0</v>
      </c>
      <c r="AT297" s="2">
        <v>67.599000000000004</v>
      </c>
      <c r="AU297" s="2">
        <v>0</v>
      </c>
      <c r="AV297" s="2">
        <v>0</v>
      </c>
      <c r="AW297" s="2">
        <v>963.08600000000001</v>
      </c>
      <c r="AX297" s="2">
        <v>0</v>
      </c>
      <c r="AY297" s="2">
        <v>0</v>
      </c>
      <c r="AZ297" s="2">
        <v>0</v>
      </c>
      <c r="BA297" s="2">
        <f t="shared" si="48"/>
        <v>74058.073000000004</v>
      </c>
      <c r="BB297" s="2">
        <f t="shared" si="49"/>
        <v>84204.073000000004</v>
      </c>
      <c r="BC297" s="2">
        <v>260000</v>
      </c>
      <c r="BD297" s="2">
        <v>300586</v>
      </c>
      <c r="BE297" s="2">
        <v>0</v>
      </c>
      <c r="BF297" s="2">
        <v>0</v>
      </c>
      <c r="BG297" s="2">
        <v>0</v>
      </c>
      <c r="BH297" s="2">
        <v>0</v>
      </c>
      <c r="BI297" s="2">
        <v>1336</v>
      </c>
      <c r="BJ297" s="2">
        <v>5747</v>
      </c>
      <c r="BK297" s="2">
        <v>-84</v>
      </c>
      <c r="BL297" s="2">
        <v>-657</v>
      </c>
    </row>
    <row r="298" spans="1:64" x14ac:dyDescent="0.25">
      <c r="A298" s="1" t="s">
        <v>293</v>
      </c>
      <c r="B298" t="s">
        <v>739</v>
      </c>
      <c r="C298" t="s">
        <v>973</v>
      </c>
      <c r="D298" s="2">
        <v>16</v>
      </c>
      <c r="E298" s="2">
        <v>2473</v>
      </c>
      <c r="F298" s="2">
        <f t="shared" si="40"/>
        <v>2489</v>
      </c>
      <c r="G298" s="2">
        <v>30</v>
      </c>
      <c r="H298" s="2">
        <v>193</v>
      </c>
      <c r="I298" s="2">
        <v>145</v>
      </c>
      <c r="J298" s="2">
        <f t="shared" si="41"/>
        <v>338</v>
      </c>
      <c r="K298" s="2">
        <v>1270</v>
      </c>
      <c r="L298" s="2">
        <v>0</v>
      </c>
      <c r="M298" s="2">
        <v>292</v>
      </c>
      <c r="N298" s="2">
        <f t="shared" si="42"/>
        <v>1562</v>
      </c>
      <c r="O298" s="2">
        <v>5829</v>
      </c>
      <c r="P298" s="2">
        <v>711</v>
      </c>
      <c r="Q298" s="2">
        <v>142</v>
      </c>
      <c r="R298" s="2">
        <v>328</v>
      </c>
      <c r="S298" s="2">
        <f t="shared" si="43"/>
        <v>1181</v>
      </c>
      <c r="T298" s="2">
        <v>1012</v>
      </c>
      <c r="U298" s="2">
        <v>4927</v>
      </c>
      <c r="V298" s="2">
        <f t="shared" si="44"/>
        <v>5939</v>
      </c>
      <c r="W298" s="2">
        <v>1662</v>
      </c>
      <c r="X298" s="2">
        <v>45031</v>
      </c>
      <c r="Y298">
        <v>14853</v>
      </c>
      <c r="Z298" s="2">
        <v>27173</v>
      </c>
      <c r="AA298" s="2">
        <v>1497</v>
      </c>
      <c r="AB298" s="2">
        <f t="shared" si="45"/>
        <v>28670</v>
      </c>
      <c r="AC298" s="2">
        <v>442</v>
      </c>
      <c r="AD298" s="2">
        <v>0</v>
      </c>
      <c r="AE298" s="2">
        <v>103</v>
      </c>
      <c r="AF298" s="2">
        <v>4086</v>
      </c>
      <c r="AG298" s="2">
        <f t="shared" si="46"/>
        <v>97362</v>
      </c>
      <c r="AH298" s="2">
        <f t="shared" si="47"/>
        <v>112215</v>
      </c>
      <c r="AI298" s="2">
        <v>384386</v>
      </c>
      <c r="AJ298" s="2">
        <v>443798</v>
      </c>
      <c r="AK298" s="2">
        <v>12772</v>
      </c>
      <c r="AL298" s="2">
        <v>272</v>
      </c>
      <c r="AM298" s="2">
        <v>13713</v>
      </c>
      <c r="AN298" s="2">
        <v>0</v>
      </c>
      <c r="AO298" s="2">
        <v>0</v>
      </c>
      <c r="AP298" s="2">
        <v>17</v>
      </c>
      <c r="AQ298" s="2">
        <v>5744</v>
      </c>
      <c r="AR298" s="2">
        <v>0</v>
      </c>
      <c r="AS298" s="2">
        <v>0</v>
      </c>
      <c r="AT298" s="2">
        <v>0</v>
      </c>
      <c r="AU298" s="2">
        <v>0</v>
      </c>
      <c r="AV298" s="2">
        <v>0</v>
      </c>
      <c r="AW298" s="2">
        <v>776</v>
      </c>
      <c r="AX298" s="2">
        <v>0</v>
      </c>
      <c r="AY298" s="2">
        <v>0</v>
      </c>
      <c r="AZ298" s="2">
        <v>0</v>
      </c>
      <c r="BA298" s="2">
        <f t="shared" si="48"/>
        <v>130656</v>
      </c>
      <c r="BB298" s="2">
        <f t="shared" si="49"/>
        <v>145509</v>
      </c>
      <c r="BC298" s="2">
        <v>517559</v>
      </c>
      <c r="BD298" s="2">
        <v>576971</v>
      </c>
      <c r="BE298" s="2">
        <v>0</v>
      </c>
      <c r="BF298" s="2">
        <v>0</v>
      </c>
      <c r="BG298" s="2">
        <v>-728</v>
      </c>
      <c r="BH298" s="2">
        <v>0</v>
      </c>
      <c r="BI298" s="2">
        <v>1978</v>
      </c>
      <c r="BJ298" s="2">
        <v>7910</v>
      </c>
      <c r="BK298" s="2">
        <v>-1084</v>
      </c>
      <c r="BL298" s="2">
        <v>-4336</v>
      </c>
    </row>
    <row r="299" spans="1:64" x14ac:dyDescent="0.25">
      <c r="A299" s="1" t="s">
        <v>294</v>
      </c>
      <c r="B299" t="s">
        <v>740</v>
      </c>
      <c r="C299" t="s">
        <v>973</v>
      </c>
      <c r="D299" s="2">
        <v>0</v>
      </c>
      <c r="E299" s="2">
        <v>6328</v>
      </c>
      <c r="F299" s="2">
        <f t="shared" si="40"/>
        <v>6328</v>
      </c>
      <c r="G299" s="2">
        <v>58</v>
      </c>
      <c r="H299" s="2">
        <v>254</v>
      </c>
      <c r="I299" s="2">
        <v>0</v>
      </c>
      <c r="J299" s="2">
        <f t="shared" si="41"/>
        <v>254</v>
      </c>
      <c r="K299" s="2">
        <v>2880</v>
      </c>
      <c r="L299" s="2">
        <v>0</v>
      </c>
      <c r="M299" s="2">
        <v>3537</v>
      </c>
      <c r="N299" s="2">
        <f t="shared" si="42"/>
        <v>6417</v>
      </c>
      <c r="O299" s="2">
        <v>4089</v>
      </c>
      <c r="P299" s="2">
        <v>483</v>
      </c>
      <c r="Q299" s="2">
        <v>292</v>
      </c>
      <c r="R299" s="2">
        <v>0</v>
      </c>
      <c r="S299" s="2">
        <f t="shared" si="43"/>
        <v>775</v>
      </c>
      <c r="T299" s="2">
        <v>1257</v>
      </c>
      <c r="U299" s="2">
        <v>2914</v>
      </c>
      <c r="V299" s="2">
        <f t="shared" si="44"/>
        <v>4171</v>
      </c>
      <c r="W299" s="2">
        <v>2652</v>
      </c>
      <c r="X299" s="2">
        <v>21582</v>
      </c>
      <c r="Y299">
        <v>6154.4692422498592</v>
      </c>
      <c r="Z299" s="2">
        <v>20382</v>
      </c>
      <c r="AA299" s="2">
        <v>498</v>
      </c>
      <c r="AB299" s="2">
        <f t="shared" si="45"/>
        <v>20880</v>
      </c>
      <c r="AC299" s="2">
        <v>687</v>
      </c>
      <c r="AD299" s="2">
        <v>0</v>
      </c>
      <c r="AE299" s="2">
        <v>0</v>
      </c>
      <c r="AF299" s="2">
        <v>161</v>
      </c>
      <c r="AG299" s="2">
        <f t="shared" si="46"/>
        <v>68054</v>
      </c>
      <c r="AH299" s="2">
        <f t="shared" si="47"/>
        <v>74208.469242249863</v>
      </c>
      <c r="AI299" s="2">
        <v>238358.30981129399</v>
      </c>
      <c r="AJ299" s="2">
        <v>285399.30981129396</v>
      </c>
      <c r="AK299" s="2">
        <v>19490</v>
      </c>
      <c r="AL299" s="2">
        <v>0</v>
      </c>
      <c r="AM299" s="2">
        <v>0</v>
      </c>
      <c r="AN299" s="2">
        <v>0</v>
      </c>
      <c r="AO299" s="2">
        <v>0</v>
      </c>
      <c r="AP299" s="2">
        <v>239</v>
      </c>
      <c r="AQ299" s="2">
        <v>2995</v>
      </c>
      <c r="AR299" s="2">
        <v>1769</v>
      </c>
      <c r="AS299" s="2">
        <v>0</v>
      </c>
      <c r="AT299" s="2">
        <v>2</v>
      </c>
      <c r="AU299" s="2">
        <v>0</v>
      </c>
      <c r="AV299" s="2">
        <v>0</v>
      </c>
      <c r="AW299" s="2">
        <v>-505</v>
      </c>
      <c r="AX299" s="2">
        <v>0</v>
      </c>
      <c r="AY299" s="2">
        <v>0</v>
      </c>
      <c r="AZ299" s="2">
        <v>0</v>
      </c>
      <c r="BA299" s="2">
        <f t="shared" si="48"/>
        <v>92044</v>
      </c>
      <c r="BB299" s="2">
        <f t="shared" si="49"/>
        <v>98198.469242249863</v>
      </c>
      <c r="BC299" s="2">
        <v>334312.30981129402</v>
      </c>
      <c r="BD299" s="2">
        <v>381353.30981129402</v>
      </c>
      <c r="BE299" s="2">
        <v>0</v>
      </c>
      <c r="BF299" s="2">
        <v>0</v>
      </c>
      <c r="BG299" s="2">
        <v>0</v>
      </c>
      <c r="BH299" s="2">
        <v>0</v>
      </c>
      <c r="BI299" s="2">
        <v>1142</v>
      </c>
      <c r="BJ299" s="2">
        <v>4566</v>
      </c>
      <c r="BK299" s="2">
        <v>-232</v>
      </c>
      <c r="BL299" s="2">
        <v>-929</v>
      </c>
    </row>
    <row r="300" spans="1:64" x14ac:dyDescent="0.25">
      <c r="A300" s="1" t="s">
        <v>295</v>
      </c>
      <c r="B300" t="s">
        <v>741</v>
      </c>
      <c r="C300" t="s">
        <v>973</v>
      </c>
      <c r="D300" s="2">
        <v>150</v>
      </c>
      <c r="E300" s="2">
        <v>8064</v>
      </c>
      <c r="F300" s="2">
        <f t="shared" si="40"/>
        <v>8214</v>
      </c>
      <c r="G300" s="2">
        <v>77</v>
      </c>
      <c r="H300" s="2">
        <v>500</v>
      </c>
      <c r="I300" s="2">
        <v>190</v>
      </c>
      <c r="J300" s="2">
        <f t="shared" si="41"/>
        <v>690</v>
      </c>
      <c r="K300" s="2">
        <v>1000</v>
      </c>
      <c r="L300" s="2">
        <v>0</v>
      </c>
      <c r="M300" s="2">
        <v>1753</v>
      </c>
      <c r="N300" s="2">
        <f t="shared" si="42"/>
        <v>2753</v>
      </c>
      <c r="O300" s="2">
        <v>6943</v>
      </c>
      <c r="P300" s="2">
        <v>950</v>
      </c>
      <c r="Q300" s="2">
        <v>500</v>
      </c>
      <c r="R300" s="2">
        <v>2055</v>
      </c>
      <c r="S300" s="2">
        <f t="shared" si="43"/>
        <v>3505</v>
      </c>
      <c r="T300" s="2">
        <v>30</v>
      </c>
      <c r="U300" s="2">
        <v>2636</v>
      </c>
      <c r="V300" s="2">
        <f t="shared" si="44"/>
        <v>2666</v>
      </c>
      <c r="W300" s="2">
        <v>11412</v>
      </c>
      <c r="X300" s="2">
        <v>65000</v>
      </c>
      <c r="Y300">
        <v>18535.840086472101</v>
      </c>
      <c r="Z300" s="2">
        <v>57000</v>
      </c>
      <c r="AA300" s="2">
        <v>5470</v>
      </c>
      <c r="AB300" s="2">
        <f t="shared" si="45"/>
        <v>62470</v>
      </c>
      <c r="AC300" s="2">
        <v>19875</v>
      </c>
      <c r="AD300" s="2">
        <v>144</v>
      </c>
      <c r="AE300" s="2">
        <v>0</v>
      </c>
      <c r="AF300" s="2">
        <v>0</v>
      </c>
      <c r="AG300" s="2">
        <f t="shared" si="46"/>
        <v>183749</v>
      </c>
      <c r="AH300" s="2">
        <f t="shared" si="47"/>
        <v>202284.8400864721</v>
      </c>
      <c r="AI300" s="2">
        <v>703412</v>
      </c>
      <c r="AJ300" s="2">
        <v>808853</v>
      </c>
      <c r="AK300" s="2">
        <v>72695</v>
      </c>
      <c r="AL300" s="2">
        <v>300</v>
      </c>
      <c r="AM300" s="2">
        <v>0</v>
      </c>
      <c r="AN300" s="2">
        <v>0</v>
      </c>
      <c r="AO300" s="2">
        <v>0</v>
      </c>
      <c r="AP300" s="2">
        <v>0</v>
      </c>
      <c r="AQ300" s="2">
        <v>11581</v>
      </c>
      <c r="AR300" s="2">
        <v>4477</v>
      </c>
      <c r="AS300" s="2">
        <v>0</v>
      </c>
      <c r="AT300" s="2">
        <v>96</v>
      </c>
      <c r="AU300" s="2">
        <v>-514</v>
      </c>
      <c r="AV300" s="2">
        <v>0</v>
      </c>
      <c r="AW300" s="2">
        <v>524</v>
      </c>
      <c r="AX300" s="2">
        <v>0</v>
      </c>
      <c r="AY300" s="2">
        <v>0</v>
      </c>
      <c r="AZ300" s="2">
        <v>0</v>
      </c>
      <c r="BA300" s="2">
        <f t="shared" si="48"/>
        <v>272908</v>
      </c>
      <c r="BB300" s="2">
        <f t="shared" si="49"/>
        <v>291443.8400864721</v>
      </c>
      <c r="BC300" s="2">
        <v>1046146</v>
      </c>
      <c r="BD300" s="2">
        <v>1151587</v>
      </c>
      <c r="BE300" s="2">
        <v>-18</v>
      </c>
      <c r="BF300" s="2">
        <v>0</v>
      </c>
      <c r="BG300" s="2">
        <v>-224</v>
      </c>
      <c r="BH300" s="2">
        <v>0</v>
      </c>
      <c r="BI300" s="2">
        <v>814</v>
      </c>
      <c r="BJ300" s="2">
        <v>13630</v>
      </c>
      <c r="BK300" s="2">
        <v>-49</v>
      </c>
      <c r="BL300" s="2">
        <v>-100</v>
      </c>
    </row>
    <row r="301" spans="1:64" x14ac:dyDescent="0.25">
      <c r="A301" s="1" t="s">
        <v>296</v>
      </c>
      <c r="B301" t="s">
        <v>742</v>
      </c>
      <c r="C301" t="s">
        <v>973</v>
      </c>
      <c r="D301" s="2">
        <v>258</v>
      </c>
      <c r="E301" s="2">
        <v>5129</v>
      </c>
      <c r="F301" s="2">
        <f t="shared" si="40"/>
        <v>5387</v>
      </c>
      <c r="G301" s="2">
        <v>24</v>
      </c>
      <c r="H301" s="2">
        <v>299</v>
      </c>
      <c r="I301" s="2">
        <v>-85</v>
      </c>
      <c r="J301" s="2">
        <f t="shared" si="41"/>
        <v>214</v>
      </c>
      <c r="K301" s="2">
        <v>1366</v>
      </c>
      <c r="L301" s="2">
        <v>0</v>
      </c>
      <c r="M301" s="2">
        <v>-164</v>
      </c>
      <c r="N301" s="2">
        <f t="shared" si="42"/>
        <v>1202</v>
      </c>
      <c r="O301" s="2">
        <v>3173</v>
      </c>
      <c r="P301" s="2">
        <v>275</v>
      </c>
      <c r="Q301" s="2">
        <v>350</v>
      </c>
      <c r="R301" s="2">
        <v>449</v>
      </c>
      <c r="S301" s="2">
        <f t="shared" si="43"/>
        <v>1074</v>
      </c>
      <c r="T301" s="2">
        <v>-24</v>
      </c>
      <c r="U301" s="2">
        <v>108</v>
      </c>
      <c r="V301" s="2">
        <f t="shared" si="44"/>
        <v>84</v>
      </c>
      <c r="W301" s="2">
        <v>3553</v>
      </c>
      <c r="X301" s="2">
        <v>28937</v>
      </c>
      <c r="Y301">
        <v>7505.5894011683949</v>
      </c>
      <c r="Z301" s="2">
        <v>15291</v>
      </c>
      <c r="AA301" s="2">
        <v>2433</v>
      </c>
      <c r="AB301" s="2">
        <f t="shared" si="45"/>
        <v>17724</v>
      </c>
      <c r="AC301" s="2">
        <v>229</v>
      </c>
      <c r="AD301" s="2">
        <v>-3</v>
      </c>
      <c r="AE301" s="2">
        <v>0</v>
      </c>
      <c r="AF301" s="2">
        <v>0</v>
      </c>
      <c r="AG301" s="2">
        <f t="shared" si="46"/>
        <v>61598</v>
      </c>
      <c r="AH301" s="2">
        <f t="shared" si="47"/>
        <v>69103.589401168399</v>
      </c>
      <c r="AI301" s="2">
        <v>130583</v>
      </c>
      <c r="AJ301" s="2">
        <v>167719</v>
      </c>
      <c r="AK301" s="2">
        <v>22310</v>
      </c>
      <c r="AL301" s="2">
        <v>0</v>
      </c>
      <c r="AM301" s="2">
        <v>0</v>
      </c>
      <c r="AN301" s="2">
        <v>0</v>
      </c>
      <c r="AO301" s="2">
        <v>0</v>
      </c>
      <c r="AP301" s="2">
        <v>294</v>
      </c>
      <c r="AQ301" s="2">
        <v>4335</v>
      </c>
      <c r="AR301" s="2">
        <v>2442</v>
      </c>
      <c r="AS301" s="2">
        <v>0</v>
      </c>
      <c r="AT301" s="2">
        <v>0</v>
      </c>
      <c r="AU301" s="2">
        <v>190</v>
      </c>
      <c r="AV301" s="2">
        <v>0</v>
      </c>
      <c r="AW301" s="2">
        <v>-3487</v>
      </c>
      <c r="AX301" s="2">
        <v>0</v>
      </c>
      <c r="AY301" s="2">
        <v>0</v>
      </c>
      <c r="AZ301" s="2">
        <v>0</v>
      </c>
      <c r="BA301" s="2">
        <f t="shared" si="48"/>
        <v>87682</v>
      </c>
      <c r="BB301" s="2">
        <f t="shared" si="49"/>
        <v>95187.589401168399</v>
      </c>
      <c r="BC301" s="2">
        <v>226559</v>
      </c>
      <c r="BD301" s="2">
        <v>226559</v>
      </c>
      <c r="BE301" s="2">
        <v>0</v>
      </c>
      <c r="BF301" s="2">
        <v>0</v>
      </c>
      <c r="BG301" s="2">
        <v>0</v>
      </c>
      <c r="BH301" s="2">
        <v>0</v>
      </c>
      <c r="BI301" s="2">
        <v>670</v>
      </c>
      <c r="BJ301" s="2">
        <v>0</v>
      </c>
      <c r="BK301" s="2">
        <v>-136</v>
      </c>
      <c r="BL301" s="2">
        <v>0</v>
      </c>
    </row>
    <row r="302" spans="1:64" x14ac:dyDescent="0.25">
      <c r="A302" s="1" t="s">
        <v>297</v>
      </c>
      <c r="B302" t="s">
        <v>743</v>
      </c>
      <c r="C302" t="s">
        <v>973</v>
      </c>
      <c r="D302" s="2">
        <v>-337</v>
      </c>
      <c r="E302" s="2">
        <v>3428</v>
      </c>
      <c r="F302" s="2">
        <f t="shared" si="40"/>
        <v>3091</v>
      </c>
      <c r="G302" s="2">
        <v>36</v>
      </c>
      <c r="H302" s="2">
        <v>69</v>
      </c>
      <c r="I302" s="2">
        <v>92</v>
      </c>
      <c r="J302" s="2">
        <f t="shared" si="41"/>
        <v>161</v>
      </c>
      <c r="K302" s="2">
        <v>2278</v>
      </c>
      <c r="L302" s="2">
        <v>0</v>
      </c>
      <c r="M302" s="2">
        <v>1234</v>
      </c>
      <c r="N302" s="2">
        <f t="shared" si="42"/>
        <v>3512</v>
      </c>
      <c r="O302" s="2">
        <v>2920</v>
      </c>
      <c r="P302" s="2">
        <v>623</v>
      </c>
      <c r="Q302" s="2">
        <v>274</v>
      </c>
      <c r="R302" s="2">
        <v>591</v>
      </c>
      <c r="S302" s="2">
        <f t="shared" si="43"/>
        <v>1488</v>
      </c>
      <c r="T302" s="2">
        <v>942</v>
      </c>
      <c r="U302" s="2">
        <v>3212</v>
      </c>
      <c r="V302" s="2">
        <f t="shared" si="44"/>
        <v>4154</v>
      </c>
      <c r="W302" s="2">
        <v>2822</v>
      </c>
      <c r="X302" s="2">
        <v>34249</v>
      </c>
      <c r="Y302">
        <v>9766.6767249474306</v>
      </c>
      <c r="Z302" s="2">
        <v>32958</v>
      </c>
      <c r="AA302" s="2">
        <v>1338</v>
      </c>
      <c r="AB302" s="2">
        <f t="shared" si="45"/>
        <v>34296</v>
      </c>
      <c r="AC302" s="2">
        <v>-2175</v>
      </c>
      <c r="AD302" s="2">
        <v>186</v>
      </c>
      <c r="AE302" s="2">
        <v>0</v>
      </c>
      <c r="AF302" s="2">
        <v>88</v>
      </c>
      <c r="AG302" s="2">
        <f t="shared" si="46"/>
        <v>84828</v>
      </c>
      <c r="AH302" s="2">
        <f t="shared" si="47"/>
        <v>94594.676724947436</v>
      </c>
      <c r="AI302" s="2">
        <v>339311</v>
      </c>
      <c r="AJ302" s="2">
        <v>384943</v>
      </c>
      <c r="AK302" s="2">
        <v>25859</v>
      </c>
      <c r="AL302" s="2">
        <v>0</v>
      </c>
      <c r="AM302" s="2">
        <v>0</v>
      </c>
      <c r="AN302" s="2">
        <v>0</v>
      </c>
      <c r="AO302" s="2">
        <v>0</v>
      </c>
      <c r="AP302" s="2">
        <v>224</v>
      </c>
      <c r="AQ302" s="2">
        <v>5601</v>
      </c>
      <c r="AR302" s="2">
        <v>3115</v>
      </c>
      <c r="AS302" s="2">
        <v>0</v>
      </c>
      <c r="AT302" s="2">
        <v>15</v>
      </c>
      <c r="AU302" s="2">
        <v>-185</v>
      </c>
      <c r="AV302" s="2">
        <v>0</v>
      </c>
      <c r="AW302" s="2">
        <v>-231</v>
      </c>
      <c r="AX302" s="2">
        <v>0</v>
      </c>
      <c r="AY302" s="2">
        <v>-50</v>
      </c>
      <c r="AZ302" s="2">
        <v>0</v>
      </c>
      <c r="BA302" s="2">
        <f t="shared" si="48"/>
        <v>119176</v>
      </c>
      <c r="BB302" s="2">
        <f t="shared" si="49"/>
        <v>128942.67672494744</v>
      </c>
      <c r="BC302" s="2">
        <v>476702</v>
      </c>
      <c r="BD302" s="2">
        <v>522334</v>
      </c>
      <c r="BE302" s="2">
        <v>-74</v>
      </c>
      <c r="BF302" s="2">
        <v>0</v>
      </c>
      <c r="BG302" s="2">
        <v>-113</v>
      </c>
      <c r="BH302" s="2">
        <v>0</v>
      </c>
      <c r="BI302" s="2">
        <v>1135</v>
      </c>
      <c r="BJ302" s="2">
        <v>4541</v>
      </c>
      <c r="BK302" s="2">
        <v>-154</v>
      </c>
      <c r="BL302" s="2">
        <v>-615</v>
      </c>
    </row>
    <row r="303" spans="1:64" x14ac:dyDescent="0.25">
      <c r="A303" s="1" t="s">
        <v>298</v>
      </c>
      <c r="B303" t="s">
        <v>744</v>
      </c>
      <c r="C303" t="s">
        <v>973</v>
      </c>
      <c r="D303" s="2">
        <v>106</v>
      </c>
      <c r="E303" s="2">
        <v>2759</v>
      </c>
      <c r="F303" s="2">
        <f t="shared" si="40"/>
        <v>2865</v>
      </c>
      <c r="G303" s="2">
        <v>0</v>
      </c>
      <c r="H303" s="2">
        <v>412</v>
      </c>
      <c r="I303" s="2">
        <v>107</v>
      </c>
      <c r="J303" s="2">
        <f t="shared" si="41"/>
        <v>519</v>
      </c>
      <c r="K303" s="2">
        <v>1594</v>
      </c>
      <c r="L303" s="2">
        <v>0</v>
      </c>
      <c r="M303" s="2">
        <v>1127</v>
      </c>
      <c r="N303" s="2">
        <f t="shared" si="42"/>
        <v>2721</v>
      </c>
      <c r="O303" s="2">
        <v>3072</v>
      </c>
      <c r="P303" s="2">
        <v>575</v>
      </c>
      <c r="Q303" s="2">
        <v>45</v>
      </c>
      <c r="R303" s="2">
        <v>127</v>
      </c>
      <c r="S303" s="2">
        <f t="shared" si="43"/>
        <v>747</v>
      </c>
      <c r="T303" s="2">
        <v>1545</v>
      </c>
      <c r="U303" s="2">
        <v>4002</v>
      </c>
      <c r="V303" s="2">
        <f t="shared" si="44"/>
        <v>5547</v>
      </c>
      <c r="W303" s="2">
        <v>4172</v>
      </c>
      <c r="X303" s="2">
        <v>13948</v>
      </c>
      <c r="Y303">
        <v>5250.5</v>
      </c>
      <c r="Z303" s="2">
        <v>35028</v>
      </c>
      <c r="AA303" s="2">
        <v>2910</v>
      </c>
      <c r="AB303" s="2">
        <f t="shared" si="45"/>
        <v>37938</v>
      </c>
      <c r="AC303" s="2">
        <v>1489</v>
      </c>
      <c r="AD303" s="2">
        <v>0</v>
      </c>
      <c r="AE303" s="2">
        <v>0</v>
      </c>
      <c r="AF303" s="2">
        <v>-264</v>
      </c>
      <c r="AG303" s="2">
        <f t="shared" si="46"/>
        <v>72754</v>
      </c>
      <c r="AH303" s="2">
        <f t="shared" si="47"/>
        <v>78004.5</v>
      </c>
      <c r="AI303" s="2">
        <v>526147</v>
      </c>
      <c r="AJ303" s="2">
        <v>547149</v>
      </c>
      <c r="AK303" s="2">
        <v>34263</v>
      </c>
      <c r="AL303" s="2">
        <v>0</v>
      </c>
      <c r="AM303" s="2">
        <v>0</v>
      </c>
      <c r="AN303" s="2">
        <v>0</v>
      </c>
      <c r="AO303" s="2">
        <v>0</v>
      </c>
      <c r="AP303" s="2">
        <v>0</v>
      </c>
      <c r="AQ303" s="2">
        <v>6566</v>
      </c>
      <c r="AR303" s="2">
        <v>3883</v>
      </c>
      <c r="AS303" s="2">
        <v>0</v>
      </c>
      <c r="AT303" s="2">
        <v>0</v>
      </c>
      <c r="AU303" s="2">
        <v>0</v>
      </c>
      <c r="AV303" s="2">
        <v>0</v>
      </c>
      <c r="AW303" s="2">
        <v>0</v>
      </c>
      <c r="AX303" s="2">
        <v>0</v>
      </c>
      <c r="AY303" s="2">
        <v>0</v>
      </c>
      <c r="AZ303" s="2">
        <v>0</v>
      </c>
      <c r="BA303" s="2">
        <f t="shared" si="48"/>
        <v>117466</v>
      </c>
      <c r="BB303" s="2">
        <f t="shared" si="49"/>
        <v>122716.5</v>
      </c>
      <c r="BC303" s="2">
        <v>706992</v>
      </c>
      <c r="BD303" s="2">
        <v>727994</v>
      </c>
      <c r="BE303" s="2">
        <v>0</v>
      </c>
      <c r="BF303" s="2">
        <v>0</v>
      </c>
      <c r="BG303" s="2">
        <v>0</v>
      </c>
      <c r="BH303" s="2">
        <v>0</v>
      </c>
      <c r="BI303" s="2">
        <v>34511</v>
      </c>
      <c r="BJ303" s="2">
        <v>13801</v>
      </c>
      <c r="BK303" s="2">
        <v>-215</v>
      </c>
      <c r="BL303" s="2">
        <v>-860</v>
      </c>
    </row>
    <row r="304" spans="1:64" x14ac:dyDescent="0.25">
      <c r="A304" s="1" t="s">
        <v>299</v>
      </c>
      <c r="B304" t="s">
        <v>745</v>
      </c>
      <c r="C304" t="s">
        <v>973</v>
      </c>
      <c r="D304" s="2">
        <v>-164</v>
      </c>
      <c r="E304" s="2">
        <v>6477</v>
      </c>
      <c r="F304" s="2">
        <f t="shared" si="40"/>
        <v>6313</v>
      </c>
      <c r="G304" s="2">
        <v>0</v>
      </c>
      <c r="H304" s="2">
        <v>526</v>
      </c>
      <c r="I304" s="2">
        <v>-12</v>
      </c>
      <c r="J304" s="2">
        <f t="shared" si="41"/>
        <v>514</v>
      </c>
      <c r="K304" s="2">
        <v>1890</v>
      </c>
      <c r="L304" s="2">
        <v>0</v>
      </c>
      <c r="M304" s="2">
        <v>1103</v>
      </c>
      <c r="N304" s="2">
        <f t="shared" si="42"/>
        <v>2993</v>
      </c>
      <c r="O304" s="2">
        <v>2798</v>
      </c>
      <c r="P304" s="2">
        <v>322</v>
      </c>
      <c r="Q304" s="2">
        <v>317</v>
      </c>
      <c r="R304" s="2">
        <v>1417</v>
      </c>
      <c r="S304" s="2">
        <f t="shared" si="43"/>
        <v>2056</v>
      </c>
      <c r="T304" s="2">
        <v>546</v>
      </c>
      <c r="U304" s="2"/>
      <c r="V304" s="2">
        <f t="shared" si="44"/>
        <v>546</v>
      </c>
      <c r="W304" s="2">
        <v>1602</v>
      </c>
      <c r="X304" s="2">
        <v>17612</v>
      </c>
      <c r="Y304">
        <v>1320.892481239058</v>
      </c>
      <c r="Z304" s="2">
        <v>26739</v>
      </c>
      <c r="AA304" s="2">
        <v>532</v>
      </c>
      <c r="AB304" s="2">
        <f t="shared" si="45"/>
        <v>27271</v>
      </c>
      <c r="AC304" s="2">
        <v>576</v>
      </c>
      <c r="AD304" s="2">
        <v>0</v>
      </c>
      <c r="AE304" s="2">
        <v>0</v>
      </c>
      <c r="AF304" s="2">
        <v>0</v>
      </c>
      <c r="AG304" s="2">
        <f t="shared" si="46"/>
        <v>62281</v>
      </c>
      <c r="AH304" s="2">
        <f t="shared" si="47"/>
        <v>63601.892481239061</v>
      </c>
      <c r="AI304" s="2">
        <v>354856</v>
      </c>
      <c r="AJ304" s="2">
        <v>412238</v>
      </c>
      <c r="AK304" s="2">
        <v>8549</v>
      </c>
      <c r="AL304" s="2">
        <v>6713</v>
      </c>
      <c r="AM304" s="2">
        <v>0</v>
      </c>
      <c r="AN304" s="2">
        <v>0</v>
      </c>
      <c r="AO304" s="2">
        <v>0</v>
      </c>
      <c r="AP304" s="2">
        <v>0</v>
      </c>
      <c r="AQ304" s="2">
        <v>0</v>
      </c>
      <c r="AR304" s="2">
        <v>0</v>
      </c>
      <c r="AS304" s="2">
        <v>0</v>
      </c>
      <c r="AT304" s="2">
        <v>24</v>
      </c>
      <c r="AU304" s="2">
        <v>103</v>
      </c>
      <c r="AV304" s="2">
        <v>0</v>
      </c>
      <c r="AW304" s="2">
        <v>10609</v>
      </c>
      <c r="AX304" s="2">
        <v>0</v>
      </c>
      <c r="AY304" s="2">
        <v>372</v>
      </c>
      <c r="AZ304" s="2">
        <v>0</v>
      </c>
      <c r="BA304" s="2">
        <f t="shared" si="48"/>
        <v>88651</v>
      </c>
      <c r="BB304" s="2">
        <f t="shared" si="49"/>
        <v>89971.892481239061</v>
      </c>
      <c r="BC304" s="2">
        <v>456742</v>
      </c>
      <c r="BD304" s="2">
        <v>514124</v>
      </c>
      <c r="BE304" s="2">
        <v>0</v>
      </c>
      <c r="BF304" s="2">
        <v>0</v>
      </c>
      <c r="BG304" s="2">
        <v>0</v>
      </c>
      <c r="BH304" s="2">
        <v>0</v>
      </c>
      <c r="BI304" s="2">
        <v>0</v>
      </c>
      <c r="BJ304" s="2">
        <v>24658</v>
      </c>
      <c r="BK304" s="2">
        <v>-3</v>
      </c>
      <c r="BL304" s="2">
        <v>-678</v>
      </c>
    </row>
    <row r="305" spans="1:64" x14ac:dyDescent="0.25">
      <c r="A305" s="1" t="s">
        <v>300</v>
      </c>
      <c r="B305" t="s">
        <v>746</v>
      </c>
      <c r="C305" t="s">
        <v>973</v>
      </c>
      <c r="D305" s="2">
        <v>41</v>
      </c>
      <c r="E305" s="2">
        <v>1085</v>
      </c>
      <c r="F305" s="2">
        <f t="shared" si="40"/>
        <v>1126</v>
      </c>
      <c r="G305" s="2">
        <v>75</v>
      </c>
      <c r="H305" s="2">
        <v>520</v>
      </c>
      <c r="I305" s="2">
        <v>180</v>
      </c>
      <c r="J305" s="2">
        <f t="shared" si="41"/>
        <v>700</v>
      </c>
      <c r="K305" s="2">
        <v>2083</v>
      </c>
      <c r="L305" s="2">
        <v>0</v>
      </c>
      <c r="M305" s="2">
        <v>692</v>
      </c>
      <c r="N305" s="2">
        <f t="shared" si="42"/>
        <v>2775</v>
      </c>
      <c r="O305" s="2">
        <v>5668</v>
      </c>
      <c r="P305" s="2">
        <v>1038</v>
      </c>
      <c r="Q305" s="2">
        <v>265</v>
      </c>
      <c r="R305" s="2">
        <v>1070</v>
      </c>
      <c r="S305" s="2">
        <f t="shared" si="43"/>
        <v>2373</v>
      </c>
      <c r="T305" s="2">
        <v>2192</v>
      </c>
      <c r="U305" s="2">
        <v>2560</v>
      </c>
      <c r="V305" s="2">
        <f t="shared" si="44"/>
        <v>4752</v>
      </c>
      <c r="W305" s="2">
        <v>2712</v>
      </c>
      <c r="X305" s="2">
        <v>27717</v>
      </c>
      <c r="Y305">
        <v>8296</v>
      </c>
      <c r="Z305" s="2">
        <v>32410</v>
      </c>
      <c r="AA305" s="2">
        <v>1894</v>
      </c>
      <c r="AB305" s="2">
        <f t="shared" si="45"/>
        <v>34304</v>
      </c>
      <c r="AC305" s="2">
        <v>3705</v>
      </c>
      <c r="AD305" s="2">
        <v>0</v>
      </c>
      <c r="AE305" s="2">
        <v>93</v>
      </c>
      <c r="AF305" s="2">
        <v>-441</v>
      </c>
      <c r="AG305" s="2">
        <f t="shared" si="46"/>
        <v>85559</v>
      </c>
      <c r="AH305" s="2">
        <f t="shared" si="47"/>
        <v>93855</v>
      </c>
      <c r="AI305" s="2">
        <v>342236</v>
      </c>
      <c r="AJ305" s="2">
        <v>375420</v>
      </c>
      <c r="AK305" s="2">
        <v>12165</v>
      </c>
      <c r="AL305" s="2">
        <v>0</v>
      </c>
      <c r="AM305" s="2">
        <v>10854</v>
      </c>
      <c r="AN305" s="2">
        <v>0</v>
      </c>
      <c r="AO305" s="2">
        <v>0</v>
      </c>
      <c r="AP305" s="2">
        <v>472</v>
      </c>
      <c r="AQ305" s="2">
        <v>3797</v>
      </c>
      <c r="AR305" s="2">
        <v>0</v>
      </c>
      <c r="AS305" s="2">
        <v>0</v>
      </c>
      <c r="AT305" s="2">
        <v>642</v>
      </c>
      <c r="AU305" s="2">
        <v>0</v>
      </c>
      <c r="AV305" s="2">
        <v>0</v>
      </c>
      <c r="AW305" s="2">
        <v>-1347</v>
      </c>
      <c r="AX305" s="2">
        <v>0</v>
      </c>
      <c r="AY305" s="2">
        <v>0</v>
      </c>
      <c r="AZ305" s="2">
        <v>0</v>
      </c>
      <c r="BA305" s="2">
        <f t="shared" si="48"/>
        <v>112142</v>
      </c>
      <c r="BB305" s="2">
        <f t="shared" si="49"/>
        <v>120438</v>
      </c>
      <c r="BC305" s="2">
        <v>448568</v>
      </c>
      <c r="BD305" s="2">
        <v>481752</v>
      </c>
      <c r="BE305" s="2">
        <v>0</v>
      </c>
      <c r="BF305" s="2">
        <v>0</v>
      </c>
      <c r="BG305" s="2">
        <v>0</v>
      </c>
      <c r="BH305" s="2">
        <v>0</v>
      </c>
      <c r="BI305" s="2">
        <v>3585</v>
      </c>
      <c r="BJ305" s="2">
        <v>14340</v>
      </c>
      <c r="BK305" s="2">
        <v>-67</v>
      </c>
      <c r="BL305" s="2">
        <v>-268</v>
      </c>
    </row>
    <row r="306" spans="1:64" x14ac:dyDescent="0.25">
      <c r="A306" s="1" t="s">
        <v>301</v>
      </c>
      <c r="B306" t="s">
        <v>747</v>
      </c>
      <c r="C306" t="s">
        <v>973</v>
      </c>
      <c r="D306" s="2">
        <v>-83</v>
      </c>
      <c r="E306" s="2">
        <v>2224</v>
      </c>
      <c r="F306" s="2">
        <f t="shared" si="40"/>
        <v>2141</v>
      </c>
      <c r="G306" s="2">
        <v>48</v>
      </c>
      <c r="H306" s="2">
        <v>92</v>
      </c>
      <c r="I306" s="2">
        <v>125</v>
      </c>
      <c r="J306" s="2">
        <f t="shared" si="41"/>
        <v>217</v>
      </c>
      <c r="K306" s="2">
        <v>1851</v>
      </c>
      <c r="L306" s="2">
        <v>0</v>
      </c>
      <c r="M306" s="2">
        <v>649</v>
      </c>
      <c r="N306" s="2">
        <f t="shared" si="42"/>
        <v>2500</v>
      </c>
      <c r="O306" s="2">
        <v>4169</v>
      </c>
      <c r="P306" s="2">
        <v>492</v>
      </c>
      <c r="Q306" s="2">
        <v>55</v>
      </c>
      <c r="R306" s="2">
        <v>302</v>
      </c>
      <c r="S306" s="2">
        <f t="shared" si="43"/>
        <v>849</v>
      </c>
      <c r="T306" s="2">
        <v>880</v>
      </c>
      <c r="U306" s="2">
        <v>3216</v>
      </c>
      <c r="V306" s="2">
        <f t="shared" si="44"/>
        <v>4096</v>
      </c>
      <c r="W306" s="2">
        <v>3691</v>
      </c>
      <c r="X306" s="2">
        <v>30514</v>
      </c>
      <c r="Y306">
        <v>9079</v>
      </c>
      <c r="Z306" s="2">
        <v>31510</v>
      </c>
      <c r="AA306" s="2">
        <v>611</v>
      </c>
      <c r="AB306" s="2">
        <f t="shared" si="45"/>
        <v>32121</v>
      </c>
      <c r="AC306" s="2">
        <v>1241</v>
      </c>
      <c r="AD306" s="2">
        <v>0</v>
      </c>
      <c r="AE306" s="2">
        <v>136</v>
      </c>
      <c r="AF306" s="2">
        <v>0</v>
      </c>
      <c r="AG306" s="2">
        <f t="shared" si="46"/>
        <v>81723</v>
      </c>
      <c r="AH306" s="2">
        <f t="shared" si="47"/>
        <v>90802</v>
      </c>
      <c r="AI306" s="2">
        <v>326900</v>
      </c>
      <c r="AJ306" s="2">
        <v>363214</v>
      </c>
      <c r="AK306" s="2">
        <v>10272</v>
      </c>
      <c r="AL306" s="2">
        <v>13</v>
      </c>
      <c r="AM306" s="2">
        <v>12650</v>
      </c>
      <c r="AN306" s="2">
        <v>0</v>
      </c>
      <c r="AO306" s="2">
        <v>0</v>
      </c>
      <c r="AP306" s="2">
        <v>557</v>
      </c>
      <c r="AQ306" s="2">
        <v>3255</v>
      </c>
      <c r="AR306" s="2">
        <v>0</v>
      </c>
      <c r="AS306" s="2">
        <v>0</v>
      </c>
      <c r="AT306" s="2">
        <v>561</v>
      </c>
      <c r="AU306" s="2">
        <v>-379</v>
      </c>
      <c r="AV306" s="2">
        <v>0</v>
      </c>
      <c r="AW306" s="2">
        <v>131</v>
      </c>
      <c r="AX306" s="2">
        <v>0</v>
      </c>
      <c r="AY306" s="2">
        <v>0</v>
      </c>
      <c r="AZ306" s="2">
        <v>0</v>
      </c>
      <c r="BA306" s="2">
        <f t="shared" si="48"/>
        <v>108783</v>
      </c>
      <c r="BB306" s="2">
        <f t="shared" si="49"/>
        <v>117862</v>
      </c>
      <c r="BC306" s="2">
        <v>435138</v>
      </c>
      <c r="BD306" s="2">
        <v>471452</v>
      </c>
      <c r="BE306" s="2">
        <v>0</v>
      </c>
      <c r="BF306" s="2">
        <v>0</v>
      </c>
      <c r="BG306" s="2">
        <v>0</v>
      </c>
      <c r="BH306" s="2">
        <v>0</v>
      </c>
      <c r="BI306" s="2">
        <v>1318</v>
      </c>
      <c r="BJ306" s="2">
        <v>5273</v>
      </c>
      <c r="BK306" s="2">
        <v>-164</v>
      </c>
      <c r="BL306" s="2">
        <v>-657</v>
      </c>
    </row>
    <row r="307" spans="1:64" x14ac:dyDescent="0.25">
      <c r="A307" s="1" t="s">
        <v>302</v>
      </c>
      <c r="B307" t="s">
        <v>748</v>
      </c>
      <c r="C307" t="s">
        <v>973</v>
      </c>
      <c r="D307" s="2">
        <v>239.72210404035101</v>
      </c>
      <c r="E307" s="2">
        <v>7023.3178099999996</v>
      </c>
      <c r="F307" s="2">
        <f t="shared" si="40"/>
        <v>7263.0399140403506</v>
      </c>
      <c r="G307" s="2">
        <v>63</v>
      </c>
      <c r="H307" s="2">
        <v>483</v>
      </c>
      <c r="I307" s="2">
        <v>95</v>
      </c>
      <c r="J307" s="2">
        <f t="shared" si="41"/>
        <v>578</v>
      </c>
      <c r="K307" s="2">
        <v>11406</v>
      </c>
      <c r="L307" s="2">
        <v>0</v>
      </c>
      <c r="M307" s="2">
        <v>6187</v>
      </c>
      <c r="N307" s="2">
        <f t="shared" si="42"/>
        <v>17593</v>
      </c>
      <c r="O307" s="2">
        <v>9907</v>
      </c>
      <c r="P307" s="2">
        <v>1581</v>
      </c>
      <c r="Q307" s="2">
        <v>1894</v>
      </c>
      <c r="R307" s="2">
        <v>770</v>
      </c>
      <c r="S307" s="2">
        <f t="shared" si="43"/>
        <v>4245</v>
      </c>
      <c r="T307" s="2">
        <v>1089</v>
      </c>
      <c r="U307" s="2">
        <v>5443</v>
      </c>
      <c r="V307" s="2">
        <f t="shared" si="44"/>
        <v>6532</v>
      </c>
      <c r="W307" s="2">
        <v>13766</v>
      </c>
      <c r="X307" s="2">
        <v>72082</v>
      </c>
      <c r="Y307">
        <v>170098</v>
      </c>
      <c r="Z307" s="2">
        <v>53269</v>
      </c>
      <c r="AA307" s="2">
        <v>5218</v>
      </c>
      <c r="AB307" s="2">
        <f t="shared" si="45"/>
        <v>58487</v>
      </c>
      <c r="AC307" s="2">
        <v>784</v>
      </c>
      <c r="AD307" s="2">
        <v>0</v>
      </c>
      <c r="AE307" s="2">
        <v>0</v>
      </c>
      <c r="AF307" s="2">
        <v>0</v>
      </c>
      <c r="AG307" s="2">
        <f t="shared" si="46"/>
        <v>191300.03991404036</v>
      </c>
      <c r="AH307" s="2">
        <f t="shared" si="47"/>
        <v>361398.03991404036</v>
      </c>
      <c r="AI307" s="2">
        <v>694100</v>
      </c>
      <c r="AJ307" s="2">
        <v>762130</v>
      </c>
      <c r="AK307" s="2">
        <v>22609</v>
      </c>
      <c r="AL307" s="2">
        <v>42</v>
      </c>
      <c r="AM307" s="2">
        <v>24879</v>
      </c>
      <c r="AN307" s="2">
        <v>0</v>
      </c>
      <c r="AO307" s="2">
        <v>321</v>
      </c>
      <c r="AP307" s="2">
        <v>115</v>
      </c>
      <c r="AQ307" s="2">
        <v>7124</v>
      </c>
      <c r="AR307" s="2">
        <v>0</v>
      </c>
      <c r="AS307" s="2">
        <v>0</v>
      </c>
      <c r="AT307" s="2">
        <v>0</v>
      </c>
      <c r="AU307" s="2">
        <v>0</v>
      </c>
      <c r="AV307" s="2">
        <v>0</v>
      </c>
      <c r="AW307" s="2">
        <v>-171</v>
      </c>
      <c r="AX307" s="2">
        <v>0</v>
      </c>
      <c r="AY307" s="2">
        <v>0</v>
      </c>
      <c r="AZ307" s="2">
        <v>0</v>
      </c>
      <c r="BA307" s="2">
        <f t="shared" si="48"/>
        <v>246219.03991404036</v>
      </c>
      <c r="BB307" s="2">
        <f t="shared" si="49"/>
        <v>416317.03991404036</v>
      </c>
      <c r="BC307" s="2">
        <v>917113</v>
      </c>
      <c r="BD307" s="2">
        <v>985143</v>
      </c>
      <c r="BE307" s="2">
        <v>0</v>
      </c>
      <c r="BF307" s="2">
        <v>0</v>
      </c>
      <c r="BG307" s="2">
        <v>167</v>
      </c>
      <c r="BH307" s="2">
        <v>0</v>
      </c>
      <c r="BI307" s="2">
        <v>8153</v>
      </c>
      <c r="BJ307" s="2">
        <v>32611</v>
      </c>
      <c r="BK307" s="2">
        <v>0</v>
      </c>
      <c r="BL307" s="2">
        <v>0</v>
      </c>
    </row>
    <row r="308" spans="1:64" x14ac:dyDescent="0.25">
      <c r="A308" s="1" t="s">
        <v>303</v>
      </c>
      <c r="B308" t="s">
        <v>749</v>
      </c>
      <c r="C308" t="s">
        <v>973</v>
      </c>
      <c r="D308" s="2">
        <v>-192</v>
      </c>
      <c r="E308" s="2">
        <v>2106</v>
      </c>
      <c r="F308" s="2">
        <f t="shared" si="40"/>
        <v>1914</v>
      </c>
      <c r="G308" s="2">
        <v>0</v>
      </c>
      <c r="H308" s="2">
        <v>208</v>
      </c>
      <c r="I308" s="2">
        <v>0</v>
      </c>
      <c r="J308" s="2">
        <f t="shared" si="41"/>
        <v>208</v>
      </c>
      <c r="K308" s="2">
        <v>-22</v>
      </c>
      <c r="L308" s="2">
        <v>0</v>
      </c>
      <c r="M308" s="2">
        <v>-208</v>
      </c>
      <c r="N308" s="2">
        <f t="shared" si="42"/>
        <v>-230</v>
      </c>
      <c r="O308" s="2">
        <v>576</v>
      </c>
      <c r="P308" s="2">
        <v>80</v>
      </c>
      <c r="Q308" s="2">
        <v>362</v>
      </c>
      <c r="R308" s="2">
        <v>443</v>
      </c>
      <c r="S308" s="2">
        <f t="shared" si="43"/>
        <v>885</v>
      </c>
      <c r="T308" s="2">
        <v>181</v>
      </c>
      <c r="U308" s="2">
        <v>691</v>
      </c>
      <c r="V308" s="2">
        <f t="shared" si="44"/>
        <v>872</v>
      </c>
      <c r="W308" s="2">
        <v>3472</v>
      </c>
      <c r="X308" s="2">
        <v>23111</v>
      </c>
      <c r="Y308">
        <v>8266</v>
      </c>
      <c r="Z308" s="2">
        <v>29351</v>
      </c>
      <c r="AA308" s="2">
        <v>1024</v>
      </c>
      <c r="AB308" s="2">
        <f t="shared" si="45"/>
        <v>30375</v>
      </c>
      <c r="AC308" s="2">
        <v>87</v>
      </c>
      <c r="AD308" s="2">
        <v>0</v>
      </c>
      <c r="AE308" s="2">
        <v>0</v>
      </c>
      <c r="AF308" s="2">
        <v>1397</v>
      </c>
      <c r="AG308" s="2">
        <f t="shared" si="46"/>
        <v>62667</v>
      </c>
      <c r="AH308" s="2">
        <f t="shared" si="47"/>
        <v>70933</v>
      </c>
      <c r="AI308" s="2">
        <v>274736</v>
      </c>
      <c r="AJ308" s="2">
        <v>307800</v>
      </c>
      <c r="AK308" s="2">
        <v>9350</v>
      </c>
      <c r="AL308" s="2">
        <v>0</v>
      </c>
      <c r="AM308" s="2">
        <v>11473</v>
      </c>
      <c r="AN308" s="2">
        <v>0</v>
      </c>
      <c r="AO308" s="2">
        <v>0</v>
      </c>
      <c r="AP308" s="2">
        <v>2</v>
      </c>
      <c r="AQ308" s="2">
        <v>3017</v>
      </c>
      <c r="AR308" s="2">
        <v>0</v>
      </c>
      <c r="AS308" s="2">
        <v>0</v>
      </c>
      <c r="AT308" s="2">
        <v>40</v>
      </c>
      <c r="AU308" s="2">
        <v>28</v>
      </c>
      <c r="AV308" s="2">
        <v>0</v>
      </c>
      <c r="AW308" s="2">
        <v>-1018</v>
      </c>
      <c r="AX308" s="2">
        <v>0</v>
      </c>
      <c r="AY308" s="2">
        <v>0</v>
      </c>
      <c r="AZ308" s="2">
        <v>0</v>
      </c>
      <c r="BA308" s="2">
        <f t="shared" si="48"/>
        <v>85559</v>
      </c>
      <c r="BB308" s="2">
        <f t="shared" si="49"/>
        <v>93825</v>
      </c>
      <c r="BC308" s="2">
        <v>370718</v>
      </c>
      <c r="BD308" s="2">
        <v>403782</v>
      </c>
      <c r="BE308" s="2">
        <v>0</v>
      </c>
      <c r="BF308" s="2">
        <v>0</v>
      </c>
      <c r="BG308" s="2">
        <v>-953</v>
      </c>
      <c r="BH308" s="2">
        <v>0</v>
      </c>
      <c r="BI308" s="2">
        <v>6282</v>
      </c>
      <c r="BJ308" s="2">
        <v>11619</v>
      </c>
      <c r="BK308" s="2">
        <v>-585</v>
      </c>
      <c r="BL308" s="2">
        <v>-1460</v>
      </c>
    </row>
    <row r="309" spans="1:64" x14ac:dyDescent="0.25">
      <c r="A309" s="1" t="s">
        <v>304</v>
      </c>
      <c r="B309" t="s">
        <v>750</v>
      </c>
      <c r="C309" t="s">
        <v>973</v>
      </c>
      <c r="D309" s="2">
        <v>1055</v>
      </c>
      <c r="E309" s="2">
        <v>1180</v>
      </c>
      <c r="F309" s="2">
        <f t="shared" si="40"/>
        <v>2235</v>
      </c>
      <c r="G309" s="2">
        <v>29</v>
      </c>
      <c r="H309" s="2">
        <v>82</v>
      </c>
      <c r="I309" s="2">
        <v>13</v>
      </c>
      <c r="J309" s="2">
        <f t="shared" si="41"/>
        <v>95</v>
      </c>
      <c r="K309" s="2">
        <v>-1000</v>
      </c>
      <c r="L309" s="2">
        <v>0</v>
      </c>
      <c r="M309" s="2">
        <v>1876</v>
      </c>
      <c r="N309" s="2">
        <f t="shared" si="42"/>
        <v>876</v>
      </c>
      <c r="O309" s="2">
        <v>5970</v>
      </c>
      <c r="P309" s="2">
        <v>2235</v>
      </c>
      <c r="Q309" s="2">
        <v>1772</v>
      </c>
      <c r="R309" s="2">
        <v>511</v>
      </c>
      <c r="S309" s="2">
        <f t="shared" si="43"/>
        <v>4518</v>
      </c>
      <c r="T309" s="2">
        <v>2440</v>
      </c>
      <c r="U309" s="2">
        <v>3615</v>
      </c>
      <c r="V309" s="2">
        <f t="shared" si="44"/>
        <v>6055</v>
      </c>
      <c r="W309" s="2">
        <v>2915</v>
      </c>
      <c r="X309" s="2">
        <v>47071</v>
      </c>
      <c r="Y309">
        <v>4481</v>
      </c>
      <c r="Z309" s="2">
        <v>37720</v>
      </c>
      <c r="AA309" s="2">
        <v>3770</v>
      </c>
      <c r="AB309" s="2">
        <f t="shared" si="45"/>
        <v>41490</v>
      </c>
      <c r="AC309" s="2">
        <v>3081</v>
      </c>
      <c r="AD309" s="2">
        <v>0</v>
      </c>
      <c r="AE309" s="2">
        <v>0</v>
      </c>
      <c r="AF309" s="2">
        <v>1423</v>
      </c>
      <c r="AG309" s="2">
        <f t="shared" si="46"/>
        <v>115758</v>
      </c>
      <c r="AH309" s="2">
        <f t="shared" si="47"/>
        <v>120239</v>
      </c>
      <c r="AI309" s="2">
        <v>467244</v>
      </c>
      <c r="AJ309" s="2">
        <v>485168</v>
      </c>
      <c r="AK309" s="2">
        <v>16032</v>
      </c>
      <c r="AL309" s="2">
        <v>0</v>
      </c>
      <c r="AM309" s="2">
        <v>17296</v>
      </c>
      <c r="AN309" s="2">
        <v>0</v>
      </c>
      <c r="AO309" s="2">
        <v>165</v>
      </c>
      <c r="AP309" s="2">
        <v>17</v>
      </c>
      <c r="AQ309" s="2">
        <v>4327</v>
      </c>
      <c r="AR309" s="2">
        <v>0</v>
      </c>
      <c r="AS309" s="2">
        <v>0</v>
      </c>
      <c r="AT309" s="2">
        <v>0</v>
      </c>
      <c r="AU309" s="2">
        <v>-4000</v>
      </c>
      <c r="AV309" s="2">
        <v>0</v>
      </c>
      <c r="AW309" s="2">
        <v>-1770</v>
      </c>
      <c r="AX309" s="2">
        <v>0</v>
      </c>
      <c r="AY309" s="2">
        <v>0</v>
      </c>
      <c r="AZ309" s="2">
        <v>0</v>
      </c>
      <c r="BA309" s="2">
        <f t="shared" si="48"/>
        <v>147825</v>
      </c>
      <c r="BB309" s="2">
        <f t="shared" si="49"/>
        <v>152306</v>
      </c>
      <c r="BC309" s="2">
        <v>595649</v>
      </c>
      <c r="BD309" s="2">
        <v>613573</v>
      </c>
      <c r="BE309" s="2">
        <v>357</v>
      </c>
      <c r="BF309" s="2">
        <v>0</v>
      </c>
      <c r="BG309" s="2">
        <v>274</v>
      </c>
      <c r="BH309" s="2">
        <v>0</v>
      </c>
      <c r="BI309" s="2">
        <v>7700</v>
      </c>
      <c r="BJ309" s="2">
        <v>30797</v>
      </c>
      <c r="BK309" s="2">
        <v>-509</v>
      </c>
      <c r="BL309" s="2">
        <v>-2033</v>
      </c>
    </row>
    <row r="310" spans="1:64" x14ac:dyDescent="0.25">
      <c r="A310" s="1" t="s">
        <v>305</v>
      </c>
      <c r="B310" t="s">
        <v>751</v>
      </c>
      <c r="C310" t="s">
        <v>973</v>
      </c>
      <c r="D310" s="2">
        <v>-450</v>
      </c>
      <c r="E310" s="2">
        <v>1695</v>
      </c>
      <c r="F310" s="2">
        <f t="shared" si="40"/>
        <v>1245</v>
      </c>
      <c r="G310" s="2">
        <v>29</v>
      </c>
      <c r="H310" s="2">
        <v>111</v>
      </c>
      <c r="I310" s="2">
        <v>33</v>
      </c>
      <c r="J310" s="2">
        <f t="shared" si="41"/>
        <v>144</v>
      </c>
      <c r="K310" s="2">
        <v>544</v>
      </c>
      <c r="L310" s="2">
        <v>0</v>
      </c>
      <c r="M310" s="2">
        <v>281</v>
      </c>
      <c r="N310" s="2">
        <f t="shared" si="42"/>
        <v>825</v>
      </c>
      <c r="O310" s="2">
        <v>3715</v>
      </c>
      <c r="P310" s="2">
        <v>1365</v>
      </c>
      <c r="Q310" s="2">
        <v>196</v>
      </c>
      <c r="R310" s="2">
        <v>193</v>
      </c>
      <c r="S310" s="2">
        <f t="shared" si="43"/>
        <v>1754</v>
      </c>
      <c r="T310" s="2">
        <v>820</v>
      </c>
      <c r="U310" s="2">
        <v>2526</v>
      </c>
      <c r="V310" s="2">
        <f t="shared" si="44"/>
        <v>3346</v>
      </c>
      <c r="W310" s="2">
        <v>3942</v>
      </c>
      <c r="X310" s="2">
        <v>32888</v>
      </c>
      <c r="Y310">
        <v>8822</v>
      </c>
      <c r="Z310" s="2">
        <v>18382</v>
      </c>
      <c r="AA310" s="2">
        <v>1142</v>
      </c>
      <c r="AB310" s="2">
        <f t="shared" si="45"/>
        <v>19524</v>
      </c>
      <c r="AC310" s="2">
        <v>2992</v>
      </c>
      <c r="AD310" s="2">
        <v>-80</v>
      </c>
      <c r="AE310" s="2">
        <v>0</v>
      </c>
      <c r="AF310" s="2">
        <v>0</v>
      </c>
      <c r="AG310" s="2">
        <f t="shared" si="46"/>
        <v>70324</v>
      </c>
      <c r="AH310" s="2">
        <f t="shared" si="47"/>
        <v>79146</v>
      </c>
      <c r="AI310" s="2">
        <v>306190</v>
      </c>
      <c r="AJ310" s="2">
        <v>341477</v>
      </c>
      <c r="AK310" s="2">
        <v>12857</v>
      </c>
      <c r="AL310" s="2">
        <v>308</v>
      </c>
      <c r="AM310" s="2">
        <v>9959</v>
      </c>
      <c r="AN310" s="2">
        <v>0</v>
      </c>
      <c r="AO310" s="2">
        <v>0</v>
      </c>
      <c r="AP310" s="2">
        <v>0</v>
      </c>
      <c r="AQ310" s="2">
        <v>3050</v>
      </c>
      <c r="AR310" s="2">
        <v>0</v>
      </c>
      <c r="AS310" s="2">
        <v>0</v>
      </c>
      <c r="AT310" s="2">
        <v>33</v>
      </c>
      <c r="AU310" s="2">
        <v>0</v>
      </c>
      <c r="AV310" s="2">
        <v>0</v>
      </c>
      <c r="AW310" s="2">
        <v>0</v>
      </c>
      <c r="AX310" s="2">
        <v>0</v>
      </c>
      <c r="AY310" s="2">
        <v>0</v>
      </c>
      <c r="AZ310" s="2">
        <v>0</v>
      </c>
      <c r="BA310" s="2">
        <f t="shared" si="48"/>
        <v>96531</v>
      </c>
      <c r="BB310" s="2">
        <f t="shared" si="49"/>
        <v>105353</v>
      </c>
      <c r="BC310" s="2">
        <v>396167</v>
      </c>
      <c r="BD310" s="2">
        <v>431454</v>
      </c>
      <c r="BE310" s="2">
        <v>0</v>
      </c>
      <c r="BF310" s="2">
        <v>0</v>
      </c>
      <c r="BG310" s="2">
        <v>0</v>
      </c>
      <c r="BH310" s="2">
        <v>0</v>
      </c>
      <c r="BI310" s="2">
        <v>2257</v>
      </c>
      <c r="BJ310" s="2">
        <v>7000</v>
      </c>
      <c r="BK310" s="2">
        <v>-24</v>
      </c>
      <c r="BL310" s="2">
        <v>-95</v>
      </c>
    </row>
    <row r="311" spans="1:64" x14ac:dyDescent="0.25">
      <c r="A311" s="1" t="s">
        <v>306</v>
      </c>
      <c r="B311" t="s">
        <v>752</v>
      </c>
      <c r="C311" t="s">
        <v>973</v>
      </c>
      <c r="D311" s="2">
        <v>3</v>
      </c>
      <c r="E311" s="2">
        <v>763</v>
      </c>
      <c r="F311" s="2">
        <f t="shared" si="40"/>
        <v>766</v>
      </c>
      <c r="G311" s="2">
        <v>6</v>
      </c>
      <c r="H311" s="2">
        <v>340</v>
      </c>
      <c r="I311" s="2">
        <v>99</v>
      </c>
      <c r="J311" s="2">
        <f t="shared" si="41"/>
        <v>439</v>
      </c>
      <c r="K311" s="2">
        <v>883</v>
      </c>
      <c r="L311" s="2">
        <v>0</v>
      </c>
      <c r="M311" s="2">
        <v>185</v>
      </c>
      <c r="N311" s="2">
        <f t="shared" si="42"/>
        <v>1068</v>
      </c>
      <c r="O311" s="2">
        <v>3243</v>
      </c>
      <c r="P311" s="2">
        <v>1459</v>
      </c>
      <c r="Q311" s="2">
        <v>124</v>
      </c>
      <c r="R311" s="2">
        <v>332</v>
      </c>
      <c r="S311" s="2">
        <f t="shared" si="43"/>
        <v>1915</v>
      </c>
      <c r="T311" s="2">
        <v>1173</v>
      </c>
      <c r="U311" s="2">
        <v>2766</v>
      </c>
      <c r="V311" s="2">
        <f t="shared" si="44"/>
        <v>3939</v>
      </c>
      <c r="W311" s="2">
        <v>3680</v>
      </c>
      <c r="X311" s="2">
        <v>29306</v>
      </c>
      <c r="Y311">
        <v>5841</v>
      </c>
      <c r="Z311" s="2">
        <v>19480</v>
      </c>
      <c r="AA311" s="2">
        <v>186</v>
      </c>
      <c r="AB311" s="2">
        <f t="shared" si="45"/>
        <v>19666</v>
      </c>
      <c r="AC311" s="2">
        <v>2570</v>
      </c>
      <c r="AD311" s="2">
        <v>0</v>
      </c>
      <c r="AE311" s="2">
        <v>6</v>
      </c>
      <c r="AF311" s="2">
        <v>415</v>
      </c>
      <c r="AG311" s="2">
        <f t="shared" si="46"/>
        <v>67019</v>
      </c>
      <c r="AH311" s="2">
        <f t="shared" si="47"/>
        <v>72860</v>
      </c>
      <c r="AI311" s="2">
        <v>213325</v>
      </c>
      <c r="AJ311" s="2">
        <v>250583</v>
      </c>
      <c r="AK311" s="2">
        <v>7134</v>
      </c>
      <c r="AL311" s="2">
        <v>0</v>
      </c>
      <c r="AM311" s="2">
        <v>11261</v>
      </c>
      <c r="AN311" s="2">
        <v>0</v>
      </c>
      <c r="AO311" s="2">
        <v>0</v>
      </c>
      <c r="AP311" s="2">
        <v>0</v>
      </c>
      <c r="AQ311" s="2">
        <v>2241</v>
      </c>
      <c r="AR311" s="2">
        <v>0</v>
      </c>
      <c r="AS311" s="2">
        <v>0</v>
      </c>
      <c r="AT311" s="2">
        <v>29</v>
      </c>
      <c r="AU311" s="2">
        <v>-131</v>
      </c>
      <c r="AV311" s="2">
        <v>0</v>
      </c>
      <c r="AW311" s="2">
        <v>944</v>
      </c>
      <c r="AX311" s="2">
        <v>0</v>
      </c>
      <c r="AY311" s="2">
        <v>0</v>
      </c>
      <c r="AZ311" s="2">
        <v>0</v>
      </c>
      <c r="BA311" s="2">
        <f t="shared" si="48"/>
        <v>88497</v>
      </c>
      <c r="BB311" s="2">
        <f t="shared" si="49"/>
        <v>94338</v>
      </c>
      <c r="BC311" s="2">
        <v>294356</v>
      </c>
      <c r="BD311" s="2">
        <v>331614</v>
      </c>
      <c r="BE311" s="2">
        <v>0</v>
      </c>
      <c r="BF311" s="2">
        <v>0</v>
      </c>
      <c r="BG311" s="2">
        <v>0</v>
      </c>
      <c r="BH311" s="2">
        <v>0</v>
      </c>
      <c r="BI311" s="2">
        <v>6013</v>
      </c>
      <c r="BJ311" s="2">
        <v>24335</v>
      </c>
      <c r="BK311" s="2">
        <v>-342</v>
      </c>
      <c r="BL311" s="2">
        <v>-1582</v>
      </c>
    </row>
    <row r="312" spans="1:64" x14ac:dyDescent="0.25">
      <c r="A312" s="1" t="s">
        <v>307</v>
      </c>
      <c r="B312" t="s">
        <v>753</v>
      </c>
      <c r="C312" t="s">
        <v>973</v>
      </c>
      <c r="D312" s="2">
        <v>-174</v>
      </c>
      <c r="E312" s="2">
        <v>5908</v>
      </c>
      <c r="F312" s="2">
        <f t="shared" si="40"/>
        <v>5734</v>
      </c>
      <c r="G312" s="2">
        <v>31</v>
      </c>
      <c r="H312" s="2">
        <v>263</v>
      </c>
      <c r="I312" s="2">
        <v>154</v>
      </c>
      <c r="J312" s="2">
        <f t="shared" si="41"/>
        <v>417</v>
      </c>
      <c r="K312" s="2">
        <v>1076</v>
      </c>
      <c r="L312" s="2">
        <v>0</v>
      </c>
      <c r="M312" s="2">
        <v>1290</v>
      </c>
      <c r="N312" s="2">
        <f t="shared" si="42"/>
        <v>2366</v>
      </c>
      <c r="O312" s="2">
        <v>3454</v>
      </c>
      <c r="P312" s="2">
        <v>1363</v>
      </c>
      <c r="Q312" s="2">
        <v>129</v>
      </c>
      <c r="R312" s="2">
        <v>243</v>
      </c>
      <c r="S312" s="2">
        <f t="shared" si="43"/>
        <v>1735</v>
      </c>
      <c r="T312" s="2">
        <v>480</v>
      </c>
      <c r="U312" s="2">
        <v>3582</v>
      </c>
      <c r="V312" s="2">
        <f t="shared" si="44"/>
        <v>4062</v>
      </c>
      <c r="W312" s="2">
        <v>3598</v>
      </c>
      <c r="X312" s="2">
        <v>22269</v>
      </c>
      <c r="Y312">
        <v>17691</v>
      </c>
      <c r="Z312" s="2">
        <v>24173</v>
      </c>
      <c r="AA312" s="2">
        <v>651</v>
      </c>
      <c r="AB312" s="2">
        <f t="shared" si="45"/>
        <v>24824</v>
      </c>
      <c r="AC312" s="2">
        <v>2313</v>
      </c>
      <c r="AD312" s="2">
        <v>0</v>
      </c>
      <c r="AE312" s="2">
        <v>0</v>
      </c>
      <c r="AF312" s="2">
        <v>0</v>
      </c>
      <c r="AG312" s="2">
        <f t="shared" si="46"/>
        <v>70803</v>
      </c>
      <c r="AH312" s="2">
        <f t="shared" si="47"/>
        <v>88494</v>
      </c>
      <c r="AI312" s="2">
        <v>307871</v>
      </c>
      <c r="AJ312" s="2">
        <v>378635</v>
      </c>
      <c r="AK312" s="2">
        <v>30657</v>
      </c>
      <c r="AL312" s="2">
        <v>372</v>
      </c>
      <c r="AM312" s="2">
        <v>0</v>
      </c>
      <c r="AN312" s="2">
        <v>0</v>
      </c>
      <c r="AO312" s="2">
        <v>0</v>
      </c>
      <c r="AP312" s="2">
        <v>14</v>
      </c>
      <c r="AQ312" s="2">
        <v>4165</v>
      </c>
      <c r="AR312" s="2">
        <v>0</v>
      </c>
      <c r="AS312" s="2">
        <v>0</v>
      </c>
      <c r="AT312" s="2">
        <v>16</v>
      </c>
      <c r="AU312" s="2">
        <v>0</v>
      </c>
      <c r="AV312" s="2">
        <v>0</v>
      </c>
      <c r="AW312" s="2">
        <v>156</v>
      </c>
      <c r="AX312" s="2">
        <v>0</v>
      </c>
      <c r="AY312" s="2">
        <v>0</v>
      </c>
      <c r="AZ312" s="2">
        <v>145</v>
      </c>
      <c r="BA312" s="2">
        <f t="shared" si="48"/>
        <v>106328</v>
      </c>
      <c r="BB312" s="2">
        <f t="shared" si="49"/>
        <v>124019</v>
      </c>
      <c r="BC312" s="2">
        <v>449053</v>
      </c>
      <c r="BD312" s="2">
        <v>519817</v>
      </c>
      <c r="BE312" s="2">
        <v>0</v>
      </c>
      <c r="BF312" s="2">
        <v>0</v>
      </c>
      <c r="BG312" s="2">
        <v>0</v>
      </c>
      <c r="BH312" s="2">
        <v>0</v>
      </c>
      <c r="BI312" s="2">
        <v>1849</v>
      </c>
      <c r="BJ312" s="2">
        <v>9860</v>
      </c>
      <c r="BK312" s="2">
        <v>-1118</v>
      </c>
      <c r="BL312" s="2">
        <v>-1300</v>
      </c>
    </row>
    <row r="313" spans="1:64" x14ac:dyDescent="0.25">
      <c r="A313" s="1" t="s">
        <v>308</v>
      </c>
      <c r="B313" t="s">
        <v>754</v>
      </c>
      <c r="C313" t="s">
        <v>973</v>
      </c>
      <c r="D313" s="2">
        <v>-933</v>
      </c>
      <c r="E313" s="2">
        <v>5455</v>
      </c>
      <c r="F313" s="2">
        <f t="shared" si="40"/>
        <v>4522</v>
      </c>
      <c r="G313" s="2">
        <v>95</v>
      </c>
      <c r="H313" s="2">
        <v>977</v>
      </c>
      <c r="I313" s="2">
        <v>161</v>
      </c>
      <c r="J313" s="2">
        <f t="shared" si="41"/>
        <v>1138</v>
      </c>
      <c r="K313" s="2">
        <v>16002</v>
      </c>
      <c r="L313" s="2">
        <v>0</v>
      </c>
      <c r="M313" s="2">
        <v>4169</v>
      </c>
      <c r="N313" s="2">
        <f t="shared" si="42"/>
        <v>20171</v>
      </c>
      <c r="O313" s="2">
        <v>16995</v>
      </c>
      <c r="P313" s="2">
        <v>5687</v>
      </c>
      <c r="Q313" s="2">
        <v>1169</v>
      </c>
      <c r="R313" s="2">
        <v>1172</v>
      </c>
      <c r="S313" s="2">
        <f t="shared" si="43"/>
        <v>8028</v>
      </c>
      <c r="T313" s="2">
        <v>3896</v>
      </c>
      <c r="U313" s="2">
        <v>18805</v>
      </c>
      <c r="V313" s="2">
        <f t="shared" si="44"/>
        <v>22701</v>
      </c>
      <c r="W313" s="2">
        <v>13460</v>
      </c>
      <c r="X313" s="2">
        <v>152877</v>
      </c>
      <c r="Y313">
        <v>43595.440383070694</v>
      </c>
      <c r="Z313" s="2">
        <v>127029</v>
      </c>
      <c r="AA313" s="2">
        <v>10933</v>
      </c>
      <c r="AB313" s="2">
        <f t="shared" si="45"/>
        <v>137962</v>
      </c>
      <c r="AC313" s="2">
        <v>410</v>
      </c>
      <c r="AD313" s="2">
        <v>0</v>
      </c>
      <c r="AE313" s="2">
        <v>0</v>
      </c>
      <c r="AF313" s="2">
        <v>12907</v>
      </c>
      <c r="AG313" s="2">
        <f t="shared" si="46"/>
        <v>391266</v>
      </c>
      <c r="AH313" s="2">
        <f t="shared" si="47"/>
        <v>434861.44038307067</v>
      </c>
      <c r="AI313" s="2">
        <v>1515400</v>
      </c>
      <c r="AJ313" s="2">
        <v>1791678</v>
      </c>
      <c r="AK313" s="2">
        <v>83461</v>
      </c>
      <c r="AL313" s="2">
        <v>2483</v>
      </c>
      <c r="AM313" s="2">
        <v>51313</v>
      </c>
      <c r="AN313" s="2">
        <v>0</v>
      </c>
      <c r="AO313" s="2">
        <v>0</v>
      </c>
      <c r="AP313" s="2">
        <v>22</v>
      </c>
      <c r="AQ313" s="2">
        <v>12892</v>
      </c>
      <c r="AR313" s="2">
        <v>0</v>
      </c>
      <c r="AS313" s="2">
        <v>0</v>
      </c>
      <c r="AT313" s="2">
        <v>0</v>
      </c>
      <c r="AU313" s="2">
        <v>-4107</v>
      </c>
      <c r="AV313" s="2">
        <v>0</v>
      </c>
      <c r="AW313" s="2">
        <v>977</v>
      </c>
      <c r="AX313" s="2">
        <v>0</v>
      </c>
      <c r="AY313" s="2">
        <v>0</v>
      </c>
      <c r="AZ313" s="2">
        <v>0</v>
      </c>
      <c r="BA313" s="2">
        <f t="shared" si="48"/>
        <v>538307</v>
      </c>
      <c r="BB313" s="2">
        <f t="shared" si="49"/>
        <v>581902.44038307061</v>
      </c>
      <c r="BC313" s="2">
        <v>2096736</v>
      </c>
      <c r="BD313" s="2">
        <v>2373014</v>
      </c>
      <c r="BE313" s="2">
        <v>4329</v>
      </c>
      <c r="BF313" s="2">
        <v>0</v>
      </c>
      <c r="BG313" s="2">
        <v>157</v>
      </c>
      <c r="BH313" s="2">
        <v>0</v>
      </c>
      <c r="BI313" s="2">
        <v>28061</v>
      </c>
      <c r="BJ313" s="2">
        <v>106971</v>
      </c>
      <c r="BK313" s="2">
        <v>-840</v>
      </c>
      <c r="BL313" s="2">
        <v>-5392</v>
      </c>
    </row>
    <row r="314" spans="1:64" x14ac:dyDescent="0.25">
      <c r="A314" s="1" t="s">
        <v>309</v>
      </c>
      <c r="B314" t="s">
        <v>755</v>
      </c>
      <c r="C314" t="s">
        <v>973</v>
      </c>
      <c r="D314" s="2">
        <v>-351</v>
      </c>
      <c r="E314" s="2">
        <v>3460</v>
      </c>
      <c r="F314" s="2">
        <f t="shared" si="40"/>
        <v>3109</v>
      </c>
      <c r="G314" s="2">
        <v>58</v>
      </c>
      <c r="H314" s="2">
        <v>341</v>
      </c>
      <c r="I314" s="2">
        <v>120</v>
      </c>
      <c r="J314" s="2">
        <f t="shared" si="41"/>
        <v>461</v>
      </c>
      <c r="K314" s="2">
        <v>511</v>
      </c>
      <c r="L314" s="2">
        <v>0</v>
      </c>
      <c r="M314" s="2">
        <v>1238</v>
      </c>
      <c r="N314" s="2">
        <f t="shared" si="42"/>
        <v>1749</v>
      </c>
      <c r="O314" s="2">
        <v>4711</v>
      </c>
      <c r="P314" s="2">
        <v>2021</v>
      </c>
      <c r="Q314" s="2">
        <v>99</v>
      </c>
      <c r="R314" s="2">
        <v>400</v>
      </c>
      <c r="S314" s="2">
        <f t="shared" si="43"/>
        <v>2520</v>
      </c>
      <c r="T314" s="2">
        <v>1429</v>
      </c>
      <c r="U314" s="2">
        <v>2322</v>
      </c>
      <c r="V314" s="2">
        <f t="shared" si="44"/>
        <v>3751</v>
      </c>
      <c r="W314" s="2">
        <v>3219</v>
      </c>
      <c r="X314" s="2">
        <v>43165</v>
      </c>
      <c r="Y314">
        <v>12309.22365127028</v>
      </c>
      <c r="Z314" s="2">
        <v>36001</v>
      </c>
      <c r="AA314" s="2">
        <v>2522</v>
      </c>
      <c r="AB314" s="2">
        <f t="shared" si="45"/>
        <v>38523</v>
      </c>
      <c r="AC314" s="2">
        <v>616</v>
      </c>
      <c r="AD314" s="2">
        <v>0</v>
      </c>
      <c r="AE314" s="2">
        <v>0</v>
      </c>
      <c r="AF314" s="2">
        <v>597</v>
      </c>
      <c r="AG314" s="2">
        <f t="shared" si="46"/>
        <v>102479</v>
      </c>
      <c r="AH314" s="2">
        <f t="shared" si="47"/>
        <v>114788.22365127028</v>
      </c>
      <c r="AI314" s="2">
        <v>409916</v>
      </c>
      <c r="AJ314" s="2">
        <v>473909</v>
      </c>
      <c r="AK314" s="2">
        <v>28510</v>
      </c>
      <c r="AL314" s="2">
        <v>0</v>
      </c>
      <c r="AM314" s="2">
        <v>0</v>
      </c>
      <c r="AN314" s="2">
        <v>0</v>
      </c>
      <c r="AO314" s="2">
        <v>0</v>
      </c>
      <c r="AP314" s="2">
        <v>2</v>
      </c>
      <c r="AQ314" s="2">
        <v>3892</v>
      </c>
      <c r="AR314" s="2">
        <v>0</v>
      </c>
      <c r="AS314" s="2">
        <v>0</v>
      </c>
      <c r="AT314" s="2">
        <v>0</v>
      </c>
      <c r="AU314" s="2">
        <v>-2863</v>
      </c>
      <c r="AV314" s="2">
        <v>0</v>
      </c>
      <c r="AW314" s="2">
        <v>-93</v>
      </c>
      <c r="AX314" s="2">
        <v>0</v>
      </c>
      <c r="AY314" s="2">
        <v>0</v>
      </c>
      <c r="AZ314" s="2">
        <v>0</v>
      </c>
      <c r="BA314" s="2">
        <f t="shared" si="48"/>
        <v>131927</v>
      </c>
      <c r="BB314" s="2">
        <f t="shared" si="49"/>
        <v>144236.22365127027</v>
      </c>
      <c r="BC314" s="2">
        <v>527708</v>
      </c>
      <c r="BD314" s="2">
        <v>591701</v>
      </c>
      <c r="BE314" s="2">
        <v>0</v>
      </c>
      <c r="BF314" s="2">
        <v>0</v>
      </c>
      <c r="BG314" s="2">
        <v>0</v>
      </c>
      <c r="BH314" s="2">
        <v>0</v>
      </c>
      <c r="BI314" s="2">
        <v>3931</v>
      </c>
      <c r="BJ314" s="2">
        <v>15724</v>
      </c>
      <c r="BK314" s="2">
        <v>-1572</v>
      </c>
      <c r="BL314" s="2">
        <v>-6288</v>
      </c>
    </row>
    <row r="315" spans="1:64" x14ac:dyDescent="0.25">
      <c r="A315" s="1" t="s">
        <v>310</v>
      </c>
      <c r="B315" t="s">
        <v>756</v>
      </c>
      <c r="C315" t="s">
        <v>973</v>
      </c>
      <c r="D315" s="2">
        <v>-225</v>
      </c>
      <c r="E315" s="2">
        <v>1991</v>
      </c>
      <c r="F315" s="2">
        <f t="shared" si="40"/>
        <v>1766</v>
      </c>
      <c r="G315" s="2">
        <v>39</v>
      </c>
      <c r="H315" s="2">
        <v>158</v>
      </c>
      <c r="I315" s="2">
        <v>79</v>
      </c>
      <c r="J315" s="2">
        <f t="shared" si="41"/>
        <v>237</v>
      </c>
      <c r="K315" s="2">
        <v>1789</v>
      </c>
      <c r="L315" s="2">
        <v>0</v>
      </c>
      <c r="M315" s="2">
        <v>558</v>
      </c>
      <c r="N315" s="2">
        <f t="shared" si="42"/>
        <v>2347</v>
      </c>
      <c r="O315" s="2">
        <v>4963</v>
      </c>
      <c r="P315" s="2">
        <v>646</v>
      </c>
      <c r="Q315" s="2">
        <v>287</v>
      </c>
      <c r="R315" s="2">
        <v>677</v>
      </c>
      <c r="S315" s="2">
        <f t="shared" si="43"/>
        <v>1610</v>
      </c>
      <c r="T315" s="2">
        <v>1320</v>
      </c>
      <c r="U315" s="2">
        <v>4367</v>
      </c>
      <c r="V315" s="2">
        <f t="shared" si="44"/>
        <v>5687</v>
      </c>
      <c r="W315" s="2">
        <v>3456</v>
      </c>
      <c r="X315" s="2">
        <v>42056</v>
      </c>
      <c r="Y315">
        <v>11992.973702718009</v>
      </c>
      <c r="Z315" s="2">
        <v>35216</v>
      </c>
      <c r="AA315" s="2">
        <v>551</v>
      </c>
      <c r="AB315" s="2">
        <f t="shared" si="45"/>
        <v>35767</v>
      </c>
      <c r="AC315" s="2">
        <v>0</v>
      </c>
      <c r="AD315" s="2">
        <v>0</v>
      </c>
      <c r="AE315" s="2">
        <v>0</v>
      </c>
      <c r="AF315" s="2">
        <v>0</v>
      </c>
      <c r="AG315" s="2">
        <f t="shared" si="46"/>
        <v>97928</v>
      </c>
      <c r="AH315" s="2">
        <f t="shared" si="47"/>
        <v>109920.97370271801</v>
      </c>
      <c r="AI315" s="2">
        <v>450000</v>
      </c>
      <c r="AJ315" s="2">
        <v>499210</v>
      </c>
      <c r="AK315" s="2">
        <v>11016</v>
      </c>
      <c r="AL315" s="2">
        <v>0</v>
      </c>
      <c r="AM315" s="2">
        <v>13822</v>
      </c>
      <c r="AN315" s="2">
        <v>0</v>
      </c>
      <c r="AO315" s="2">
        <v>0</v>
      </c>
      <c r="AP315" s="2">
        <v>0</v>
      </c>
      <c r="AQ315" s="2">
        <v>3710</v>
      </c>
      <c r="AR315" s="2">
        <v>0</v>
      </c>
      <c r="AS315" s="2">
        <v>0</v>
      </c>
      <c r="AT315" s="2">
        <v>0</v>
      </c>
      <c r="AU315" s="2">
        <v>-105</v>
      </c>
      <c r="AV315" s="2">
        <v>0</v>
      </c>
      <c r="AW315" s="2">
        <v>130</v>
      </c>
      <c r="AX315" s="2">
        <v>0</v>
      </c>
      <c r="AY315" s="2">
        <v>0</v>
      </c>
      <c r="AZ315" s="2">
        <v>0</v>
      </c>
      <c r="BA315" s="2">
        <f t="shared" si="48"/>
        <v>126501</v>
      </c>
      <c r="BB315" s="2">
        <f t="shared" si="49"/>
        <v>138493.97370271801</v>
      </c>
      <c r="BC315" s="2">
        <v>550000</v>
      </c>
      <c r="BD315" s="2">
        <v>599210</v>
      </c>
      <c r="BE315" s="2">
        <v>0</v>
      </c>
      <c r="BF315" s="2">
        <v>0</v>
      </c>
      <c r="BG315" s="2">
        <v>0</v>
      </c>
      <c r="BH315" s="2">
        <v>0</v>
      </c>
      <c r="BI315" s="2">
        <v>5516</v>
      </c>
      <c r="BJ315" s="2">
        <v>22000</v>
      </c>
      <c r="BK315" s="2">
        <v>-248</v>
      </c>
      <c r="BL315" s="2">
        <v>-1000</v>
      </c>
    </row>
    <row r="316" spans="1:64" x14ac:dyDescent="0.25">
      <c r="A316" s="1" t="s">
        <v>311</v>
      </c>
      <c r="B316" t="s">
        <v>757</v>
      </c>
      <c r="C316" t="s">
        <v>973</v>
      </c>
      <c r="D316" s="2">
        <v>164</v>
      </c>
      <c r="E316" s="2">
        <v>5150</v>
      </c>
      <c r="F316" s="2">
        <f t="shared" si="40"/>
        <v>5314</v>
      </c>
      <c r="G316" s="2">
        <v>55</v>
      </c>
      <c r="H316" s="2">
        <v>433</v>
      </c>
      <c r="I316" s="2">
        <v>182</v>
      </c>
      <c r="J316" s="2">
        <f t="shared" si="41"/>
        <v>615</v>
      </c>
      <c r="K316" s="2">
        <v>1149</v>
      </c>
      <c r="L316" s="2">
        <v>0</v>
      </c>
      <c r="M316" s="2">
        <v>1780</v>
      </c>
      <c r="N316" s="2">
        <f t="shared" si="42"/>
        <v>2929</v>
      </c>
      <c r="O316" s="2">
        <v>7014</v>
      </c>
      <c r="P316" s="2">
        <v>371</v>
      </c>
      <c r="Q316" s="2">
        <v>371</v>
      </c>
      <c r="R316" s="2">
        <v>955</v>
      </c>
      <c r="S316" s="2">
        <f t="shared" si="43"/>
        <v>1697</v>
      </c>
      <c r="T316" s="2">
        <v>2565</v>
      </c>
      <c r="U316" s="2">
        <v>7838</v>
      </c>
      <c r="V316" s="2">
        <f t="shared" si="44"/>
        <v>10403</v>
      </c>
      <c r="W316" s="2">
        <v>4501</v>
      </c>
      <c r="X316" s="2">
        <v>47147</v>
      </c>
      <c r="Y316">
        <v>13444.757731644617</v>
      </c>
      <c r="Z316" s="2">
        <v>32930</v>
      </c>
      <c r="AA316" s="2">
        <v>1812</v>
      </c>
      <c r="AB316" s="2">
        <f t="shared" si="45"/>
        <v>34742</v>
      </c>
      <c r="AC316" s="2">
        <v>11191</v>
      </c>
      <c r="AD316" s="2">
        <v>0</v>
      </c>
      <c r="AE316" s="2">
        <v>0</v>
      </c>
      <c r="AF316" s="2">
        <v>410</v>
      </c>
      <c r="AG316" s="2">
        <f t="shared" si="46"/>
        <v>126018</v>
      </c>
      <c r="AH316" s="2">
        <f t="shared" si="47"/>
        <v>139462.75773164461</v>
      </c>
      <c r="AI316" s="2">
        <v>452044</v>
      </c>
      <c r="AJ316" s="2">
        <v>524279</v>
      </c>
      <c r="AK316" s="2">
        <v>14187</v>
      </c>
      <c r="AL316" s="2">
        <v>34</v>
      </c>
      <c r="AM316" s="2">
        <v>19158</v>
      </c>
      <c r="AN316" s="2">
        <v>0</v>
      </c>
      <c r="AO316" s="2">
        <v>-55</v>
      </c>
      <c r="AP316" s="2">
        <v>0</v>
      </c>
      <c r="AQ316" s="2">
        <v>3709</v>
      </c>
      <c r="AR316" s="2">
        <v>0</v>
      </c>
      <c r="AS316" s="2">
        <v>0</v>
      </c>
      <c r="AT316" s="2">
        <v>0</v>
      </c>
      <c r="AU316" s="2">
        <v>171</v>
      </c>
      <c r="AV316" s="2">
        <v>0</v>
      </c>
      <c r="AW316" s="2">
        <v>1123</v>
      </c>
      <c r="AX316" s="2">
        <v>0</v>
      </c>
      <c r="AY316" s="2">
        <v>0</v>
      </c>
      <c r="AZ316" s="2">
        <v>0</v>
      </c>
      <c r="BA316" s="2">
        <f t="shared" si="48"/>
        <v>164345</v>
      </c>
      <c r="BB316" s="2">
        <f t="shared" si="49"/>
        <v>177789.75773164461</v>
      </c>
      <c r="BC316" s="2">
        <v>603062</v>
      </c>
      <c r="BD316" s="2">
        <v>675297</v>
      </c>
      <c r="BE316" s="2">
        <v>0</v>
      </c>
      <c r="BF316" s="2">
        <v>0</v>
      </c>
      <c r="BG316" s="2">
        <v>0</v>
      </c>
      <c r="BH316" s="2">
        <v>0</v>
      </c>
      <c r="BI316" s="2">
        <v>0</v>
      </c>
      <c r="BJ316" s="2">
        <v>0</v>
      </c>
      <c r="BK316" s="2">
        <v>-428</v>
      </c>
      <c r="BL316" s="2">
        <v>0</v>
      </c>
    </row>
    <row r="317" spans="1:64" x14ac:dyDescent="0.25">
      <c r="A317" s="1" t="s">
        <v>312</v>
      </c>
      <c r="B317" t="s">
        <v>758</v>
      </c>
      <c r="C317" t="s">
        <v>973</v>
      </c>
      <c r="D317" s="2">
        <v>-339</v>
      </c>
      <c r="E317" s="2">
        <v>1382</v>
      </c>
      <c r="F317" s="2">
        <f t="shared" si="40"/>
        <v>1043</v>
      </c>
      <c r="G317" s="2">
        <v>40</v>
      </c>
      <c r="H317" s="2">
        <v>65</v>
      </c>
      <c r="I317" s="2">
        <v>89</v>
      </c>
      <c r="J317" s="2">
        <f t="shared" si="41"/>
        <v>154</v>
      </c>
      <c r="K317" s="2">
        <v>1101</v>
      </c>
      <c r="L317" s="2">
        <v>0</v>
      </c>
      <c r="M317" s="2">
        <v>-224</v>
      </c>
      <c r="N317" s="2">
        <f t="shared" si="42"/>
        <v>877</v>
      </c>
      <c r="O317" s="2">
        <v>4035</v>
      </c>
      <c r="P317" s="2">
        <v>732</v>
      </c>
      <c r="Q317" s="2">
        <v>193</v>
      </c>
      <c r="R317" s="2">
        <v>400</v>
      </c>
      <c r="S317" s="2">
        <f t="shared" si="43"/>
        <v>1325</v>
      </c>
      <c r="T317" s="2">
        <v>712</v>
      </c>
      <c r="U317" s="2">
        <v>2142</v>
      </c>
      <c r="V317" s="2">
        <f t="shared" si="44"/>
        <v>2854</v>
      </c>
      <c r="W317" s="2">
        <v>1784</v>
      </c>
      <c r="X317" s="2">
        <v>24693</v>
      </c>
      <c r="Y317">
        <v>7041.6230654654701</v>
      </c>
      <c r="Z317" s="2">
        <v>22063</v>
      </c>
      <c r="AA317" s="2">
        <v>394</v>
      </c>
      <c r="AB317" s="2">
        <f t="shared" si="45"/>
        <v>22457</v>
      </c>
      <c r="AC317" s="2">
        <v>-81</v>
      </c>
      <c r="AD317" s="2">
        <v>1</v>
      </c>
      <c r="AE317" s="2">
        <v>0</v>
      </c>
      <c r="AF317" s="2">
        <v>0</v>
      </c>
      <c r="AG317" s="2">
        <f t="shared" si="46"/>
        <v>59182</v>
      </c>
      <c r="AH317" s="2">
        <f t="shared" si="47"/>
        <v>66223.623065465465</v>
      </c>
      <c r="AI317" s="2">
        <v>236601</v>
      </c>
      <c r="AJ317" s="2">
        <v>267639</v>
      </c>
      <c r="AK317" s="2">
        <v>8242</v>
      </c>
      <c r="AL317" s="2">
        <v>85</v>
      </c>
      <c r="AM317" s="2">
        <v>7231</v>
      </c>
      <c r="AN317" s="2">
        <v>0</v>
      </c>
      <c r="AO317" s="2">
        <v>0</v>
      </c>
      <c r="AP317" s="2">
        <v>292</v>
      </c>
      <c r="AQ317" s="2">
        <v>2466</v>
      </c>
      <c r="AR317" s="2">
        <v>0</v>
      </c>
      <c r="AS317" s="2">
        <v>0</v>
      </c>
      <c r="AT317" s="2">
        <v>0</v>
      </c>
      <c r="AU317" s="2">
        <v>0</v>
      </c>
      <c r="AV317" s="2">
        <v>0</v>
      </c>
      <c r="AW317" s="2">
        <v>0</v>
      </c>
      <c r="AX317" s="2">
        <v>0</v>
      </c>
      <c r="AY317" s="2">
        <v>0</v>
      </c>
      <c r="AZ317" s="2">
        <v>-21</v>
      </c>
      <c r="BA317" s="2">
        <f t="shared" si="48"/>
        <v>77477</v>
      </c>
      <c r="BB317" s="2">
        <f t="shared" si="49"/>
        <v>84518.623065465465</v>
      </c>
      <c r="BC317" s="2">
        <v>309769</v>
      </c>
      <c r="BD317" s="2">
        <v>340807</v>
      </c>
      <c r="BE317" s="2">
        <v>0</v>
      </c>
      <c r="BF317" s="2">
        <v>0</v>
      </c>
      <c r="BG317" s="2">
        <v>0</v>
      </c>
      <c r="BH317" s="2">
        <v>0</v>
      </c>
      <c r="BI317" s="2">
        <v>2641</v>
      </c>
      <c r="BJ317" s="2">
        <v>10564</v>
      </c>
      <c r="BK317" s="2">
        <v>-440</v>
      </c>
      <c r="BL317" s="2">
        <v>-1757</v>
      </c>
    </row>
    <row r="318" spans="1:64" x14ac:dyDescent="0.25">
      <c r="A318" s="1" t="s">
        <v>313</v>
      </c>
      <c r="B318" t="s">
        <v>759</v>
      </c>
      <c r="C318" t="s">
        <v>973</v>
      </c>
      <c r="D318" s="2">
        <v>-29</v>
      </c>
      <c r="E318" s="2">
        <v>3094</v>
      </c>
      <c r="F318" s="2">
        <f t="shared" si="40"/>
        <v>3065</v>
      </c>
      <c r="G318" s="2">
        <v>0</v>
      </c>
      <c r="H318" s="2">
        <v>234</v>
      </c>
      <c r="I318" s="2">
        <v>51</v>
      </c>
      <c r="J318" s="2">
        <f t="shared" si="41"/>
        <v>285</v>
      </c>
      <c r="K318" s="2">
        <v>1382</v>
      </c>
      <c r="L318" s="2">
        <v>0</v>
      </c>
      <c r="M318" s="2">
        <v>712</v>
      </c>
      <c r="N318" s="2">
        <f t="shared" si="42"/>
        <v>2094</v>
      </c>
      <c r="O318" s="2">
        <v>3761</v>
      </c>
      <c r="P318" s="2">
        <v>1169</v>
      </c>
      <c r="Q318" s="2">
        <v>77</v>
      </c>
      <c r="R318" s="2">
        <v>491</v>
      </c>
      <c r="S318" s="2">
        <f t="shared" si="43"/>
        <v>1737</v>
      </c>
      <c r="T318" s="2">
        <v>1033</v>
      </c>
      <c r="U318" s="2">
        <v>2940</v>
      </c>
      <c r="V318" s="2">
        <f t="shared" si="44"/>
        <v>3973</v>
      </c>
      <c r="W318" s="2">
        <v>3221</v>
      </c>
      <c r="X318" s="2">
        <v>35539</v>
      </c>
      <c r="Y318">
        <v>10024</v>
      </c>
      <c r="Z318" s="2">
        <v>31557</v>
      </c>
      <c r="AA318" s="2">
        <v>926</v>
      </c>
      <c r="AB318" s="2">
        <f t="shared" si="45"/>
        <v>32483</v>
      </c>
      <c r="AC318" s="2">
        <v>15375</v>
      </c>
      <c r="AD318" s="2">
        <v>0</v>
      </c>
      <c r="AE318" s="2">
        <v>0</v>
      </c>
      <c r="AF318" s="2">
        <v>0</v>
      </c>
      <c r="AG318" s="2">
        <f t="shared" si="46"/>
        <v>101533</v>
      </c>
      <c r="AH318" s="2">
        <f t="shared" si="47"/>
        <v>111557</v>
      </c>
      <c r="AI318" s="2">
        <v>389085</v>
      </c>
      <c r="AJ318" s="2">
        <v>424831</v>
      </c>
      <c r="AK318" s="2">
        <v>34586</v>
      </c>
      <c r="AL318" s="2">
        <v>254</v>
      </c>
      <c r="AM318" s="2">
        <v>0</v>
      </c>
      <c r="AN318" s="2">
        <v>0</v>
      </c>
      <c r="AO318" s="2">
        <v>0</v>
      </c>
      <c r="AP318" s="2">
        <v>0</v>
      </c>
      <c r="AQ318" s="2">
        <v>2142</v>
      </c>
      <c r="AR318" s="2">
        <v>0</v>
      </c>
      <c r="AS318" s="2">
        <v>0</v>
      </c>
      <c r="AT318" s="2">
        <v>19</v>
      </c>
      <c r="AU318" s="2">
        <v>-19</v>
      </c>
      <c r="AV318" s="2">
        <v>0</v>
      </c>
      <c r="AW318" s="2">
        <v>188</v>
      </c>
      <c r="AX318" s="2">
        <v>0</v>
      </c>
      <c r="AY318" s="2">
        <v>0</v>
      </c>
      <c r="AZ318" s="2">
        <v>0</v>
      </c>
      <c r="BA318" s="2">
        <f t="shared" si="48"/>
        <v>138703</v>
      </c>
      <c r="BB318" s="2">
        <f t="shared" si="49"/>
        <v>148727</v>
      </c>
      <c r="BC318" s="2">
        <v>518936</v>
      </c>
      <c r="BD318" s="2">
        <v>554682</v>
      </c>
      <c r="BE318" s="2">
        <v>0</v>
      </c>
      <c r="BF318" s="2">
        <v>0</v>
      </c>
      <c r="BG318" s="2">
        <v>0</v>
      </c>
      <c r="BH318" s="2">
        <v>0</v>
      </c>
      <c r="BI318" s="2">
        <v>426</v>
      </c>
      <c r="BJ318" s="2">
        <v>18335</v>
      </c>
      <c r="BK318" s="2">
        <v>-358</v>
      </c>
      <c r="BL318" s="2">
        <v>-1144</v>
      </c>
    </row>
    <row r="319" spans="1:64" x14ac:dyDescent="0.25">
      <c r="A319" s="1" t="s">
        <v>314</v>
      </c>
      <c r="B319" t="s">
        <v>760</v>
      </c>
      <c r="C319" t="s">
        <v>973</v>
      </c>
      <c r="D319" s="2">
        <v>-256</v>
      </c>
      <c r="E319" s="2">
        <v>2576</v>
      </c>
      <c r="F319" s="2">
        <f t="shared" si="40"/>
        <v>2320</v>
      </c>
      <c r="G319" s="2">
        <v>29</v>
      </c>
      <c r="H319" s="2">
        <v>161</v>
      </c>
      <c r="I319" s="2">
        <v>58</v>
      </c>
      <c r="J319" s="2">
        <f t="shared" si="41"/>
        <v>219</v>
      </c>
      <c r="K319" s="2">
        <v>526</v>
      </c>
      <c r="L319" s="2">
        <v>0</v>
      </c>
      <c r="M319" s="2">
        <v>1658</v>
      </c>
      <c r="N319" s="2">
        <f t="shared" si="42"/>
        <v>2184</v>
      </c>
      <c r="O319" s="2">
        <v>2122</v>
      </c>
      <c r="P319" s="2">
        <v>222</v>
      </c>
      <c r="Q319" s="2">
        <v>273</v>
      </c>
      <c r="R319" s="2">
        <v>439</v>
      </c>
      <c r="S319" s="2">
        <f t="shared" si="43"/>
        <v>934</v>
      </c>
      <c r="T319" s="2">
        <v>1658</v>
      </c>
      <c r="U319" s="2">
        <v>1591</v>
      </c>
      <c r="V319" s="2">
        <f t="shared" si="44"/>
        <v>3249</v>
      </c>
      <c r="W319" s="2">
        <v>1595</v>
      </c>
      <c r="X319" s="2">
        <v>33667</v>
      </c>
      <c r="Y319">
        <v>8602.911134287544</v>
      </c>
      <c r="Z319" s="2">
        <v>28741</v>
      </c>
      <c r="AA319" s="2">
        <v>30559</v>
      </c>
      <c r="AB319" s="2">
        <f t="shared" si="45"/>
        <v>59300</v>
      </c>
      <c r="AC319" s="2">
        <v>333</v>
      </c>
      <c r="AD319" s="2">
        <v>0</v>
      </c>
      <c r="AE319" s="2">
        <v>0</v>
      </c>
      <c r="AF319" s="2">
        <v>10</v>
      </c>
      <c r="AG319" s="2">
        <f t="shared" si="46"/>
        <v>105962</v>
      </c>
      <c r="AH319" s="2">
        <f t="shared" si="47"/>
        <v>114564.91113428754</v>
      </c>
      <c r="AI319" s="2">
        <v>388925</v>
      </c>
      <c r="AJ319" s="2">
        <v>422669</v>
      </c>
      <c r="AK319" s="2">
        <v>9067</v>
      </c>
      <c r="AL319" s="2">
        <v>0</v>
      </c>
      <c r="AM319" s="2">
        <v>13731</v>
      </c>
      <c r="AN319" s="2">
        <v>0</v>
      </c>
      <c r="AO319" s="2">
        <v>79</v>
      </c>
      <c r="AP319" s="2">
        <v>0</v>
      </c>
      <c r="AQ319" s="2">
        <v>1980</v>
      </c>
      <c r="AR319" s="2">
        <v>0</v>
      </c>
      <c r="AS319" s="2">
        <v>0</v>
      </c>
      <c r="AT319" s="2">
        <v>0</v>
      </c>
      <c r="AU319" s="2">
        <v>-507</v>
      </c>
      <c r="AV319" s="2">
        <v>0</v>
      </c>
      <c r="AW319" s="2">
        <v>2663</v>
      </c>
      <c r="AX319" s="2">
        <v>0</v>
      </c>
      <c r="AY319" s="2">
        <v>0</v>
      </c>
      <c r="AZ319" s="2">
        <v>0</v>
      </c>
      <c r="BA319" s="2">
        <f t="shared" si="48"/>
        <v>132975</v>
      </c>
      <c r="BB319" s="2">
        <f t="shared" si="49"/>
        <v>141577.91113428754</v>
      </c>
      <c r="BC319" s="2">
        <v>524762</v>
      </c>
      <c r="BD319" s="2">
        <v>558506</v>
      </c>
      <c r="BE319" s="2">
        <v>0</v>
      </c>
      <c r="BF319" s="2">
        <v>0</v>
      </c>
      <c r="BG319" s="2">
        <v>0</v>
      </c>
      <c r="BH319" s="2">
        <v>0</v>
      </c>
      <c r="BI319" s="2">
        <v>5611</v>
      </c>
      <c r="BJ319" s="2">
        <v>16100</v>
      </c>
      <c r="BK319" s="2">
        <v>-78</v>
      </c>
      <c r="BL319" s="2">
        <v>-873</v>
      </c>
    </row>
    <row r="320" spans="1:64" x14ac:dyDescent="0.25">
      <c r="A320" s="1" t="s">
        <v>315</v>
      </c>
      <c r="B320" t="s">
        <v>761</v>
      </c>
      <c r="C320" t="s">
        <v>973</v>
      </c>
      <c r="D320" s="2">
        <v>3</v>
      </c>
      <c r="E320" s="2">
        <v>4302</v>
      </c>
      <c r="F320" s="2">
        <f t="shared" si="40"/>
        <v>4305</v>
      </c>
      <c r="G320" s="2">
        <v>7</v>
      </c>
      <c r="H320" s="2">
        <v>332</v>
      </c>
      <c r="I320" s="2">
        <v>24</v>
      </c>
      <c r="J320" s="2">
        <f t="shared" si="41"/>
        <v>356</v>
      </c>
      <c r="K320" s="2">
        <v>2858</v>
      </c>
      <c r="L320" s="2">
        <v>0</v>
      </c>
      <c r="M320" s="2">
        <v>2570</v>
      </c>
      <c r="N320" s="2">
        <f t="shared" si="42"/>
        <v>5428</v>
      </c>
      <c r="O320" s="2">
        <v>6058</v>
      </c>
      <c r="P320" s="2">
        <v>988</v>
      </c>
      <c r="Q320" s="2">
        <v>-61</v>
      </c>
      <c r="R320" s="2">
        <v>2974</v>
      </c>
      <c r="S320" s="2">
        <f t="shared" si="43"/>
        <v>3901</v>
      </c>
      <c r="T320" s="2">
        <v>141</v>
      </c>
      <c r="U320" s="2">
        <v>5299</v>
      </c>
      <c r="V320" s="2">
        <f t="shared" si="44"/>
        <v>5440</v>
      </c>
      <c r="W320" s="2">
        <v>5579</v>
      </c>
      <c r="X320" s="2">
        <v>95794</v>
      </c>
      <c r="Y320">
        <v>27317.265619130896</v>
      </c>
      <c r="Z320" s="2">
        <v>46390</v>
      </c>
      <c r="AA320" s="2">
        <v>2679.6801393414198</v>
      </c>
      <c r="AB320" s="2">
        <f t="shared" si="45"/>
        <v>49069.680139341421</v>
      </c>
      <c r="AC320" s="2">
        <v>925.31317000000001</v>
      </c>
      <c r="AD320" s="2">
        <v>0</v>
      </c>
      <c r="AE320" s="2">
        <v>0</v>
      </c>
      <c r="AF320" s="2">
        <v>0</v>
      </c>
      <c r="AG320" s="2">
        <f t="shared" si="46"/>
        <v>176862.99330934143</v>
      </c>
      <c r="AH320" s="2">
        <f t="shared" si="47"/>
        <v>204180.25892847232</v>
      </c>
      <c r="AI320" s="2">
        <v>734181</v>
      </c>
      <c r="AJ320" s="2">
        <v>869876</v>
      </c>
      <c r="AK320" s="2">
        <v>49519.051860883301</v>
      </c>
      <c r="AL320" s="2">
        <v>7</v>
      </c>
      <c r="AM320" s="2">
        <v>0</v>
      </c>
      <c r="AN320" s="2">
        <v>0</v>
      </c>
      <c r="AO320" s="2">
        <v>0</v>
      </c>
      <c r="AP320" s="2">
        <v>230</v>
      </c>
      <c r="AQ320" s="2">
        <v>5979</v>
      </c>
      <c r="AR320" s="2">
        <v>0</v>
      </c>
      <c r="AS320" s="2">
        <v>0</v>
      </c>
      <c r="AT320" s="2">
        <v>52</v>
      </c>
      <c r="AU320" s="2">
        <v>-720</v>
      </c>
      <c r="AV320" s="2">
        <v>0</v>
      </c>
      <c r="AW320" s="2">
        <v>924</v>
      </c>
      <c r="AX320" s="2">
        <v>0</v>
      </c>
      <c r="AY320" s="2">
        <v>0</v>
      </c>
      <c r="AZ320" s="2">
        <v>0</v>
      </c>
      <c r="BA320" s="2">
        <f t="shared" si="48"/>
        <v>232854.04517022474</v>
      </c>
      <c r="BB320" s="2">
        <f t="shared" si="49"/>
        <v>260171.31078935563</v>
      </c>
      <c r="BC320" s="2">
        <v>939844</v>
      </c>
      <c r="BD320" s="2">
        <v>1075539</v>
      </c>
      <c r="BE320" s="2">
        <v>0</v>
      </c>
      <c r="BF320" s="2">
        <v>0</v>
      </c>
      <c r="BG320" s="2">
        <v>0</v>
      </c>
      <c r="BH320" s="2">
        <v>0</v>
      </c>
      <c r="BI320" s="2">
        <v>4578.3971899999997</v>
      </c>
      <c r="BJ320" s="2">
        <v>24888</v>
      </c>
      <c r="BK320" s="2">
        <v>-176</v>
      </c>
      <c r="BL320" s="2">
        <v>-1250</v>
      </c>
    </row>
    <row r="321" spans="1:64" x14ac:dyDescent="0.25">
      <c r="A321" s="1" t="s">
        <v>316</v>
      </c>
      <c r="B321" t="s">
        <v>762</v>
      </c>
      <c r="C321" t="s">
        <v>973</v>
      </c>
      <c r="D321" s="2">
        <v>33</v>
      </c>
      <c r="E321" s="2">
        <v>1651</v>
      </c>
      <c r="F321" s="2">
        <f t="shared" si="40"/>
        <v>1684</v>
      </c>
      <c r="G321" s="2">
        <v>34</v>
      </c>
      <c r="H321" s="2">
        <v>169</v>
      </c>
      <c r="I321" s="2">
        <v>63</v>
      </c>
      <c r="J321" s="2">
        <f t="shared" si="41"/>
        <v>232</v>
      </c>
      <c r="K321" s="2">
        <v>1335</v>
      </c>
      <c r="L321" s="2">
        <v>0</v>
      </c>
      <c r="M321" s="2">
        <v>610</v>
      </c>
      <c r="N321" s="2">
        <f t="shared" si="42"/>
        <v>1945</v>
      </c>
      <c r="O321" s="2">
        <v>2739</v>
      </c>
      <c r="P321" s="2">
        <v>296</v>
      </c>
      <c r="Q321" s="2">
        <v>196</v>
      </c>
      <c r="R321" s="2">
        <v>718</v>
      </c>
      <c r="S321" s="2">
        <f t="shared" si="43"/>
        <v>1210</v>
      </c>
      <c r="T321" s="2">
        <v>993</v>
      </c>
      <c r="U321" s="2">
        <v>1233</v>
      </c>
      <c r="V321" s="2">
        <f t="shared" si="44"/>
        <v>2226</v>
      </c>
      <c r="W321" s="2">
        <v>2934</v>
      </c>
      <c r="X321" s="2">
        <v>23012</v>
      </c>
      <c r="Y321">
        <v>6562.2577241522458</v>
      </c>
      <c r="Z321" s="2">
        <v>20137</v>
      </c>
      <c r="AA321" s="2">
        <v>1193</v>
      </c>
      <c r="AB321" s="2">
        <f t="shared" si="45"/>
        <v>21330</v>
      </c>
      <c r="AC321" s="2">
        <v>885</v>
      </c>
      <c r="AD321" s="2">
        <v>95</v>
      </c>
      <c r="AE321" s="2">
        <v>0</v>
      </c>
      <c r="AF321" s="2">
        <v>0</v>
      </c>
      <c r="AG321" s="2">
        <f t="shared" si="46"/>
        <v>58326</v>
      </c>
      <c r="AH321" s="2">
        <f t="shared" si="47"/>
        <v>64888.257724152245</v>
      </c>
      <c r="AI321" s="2">
        <v>265786</v>
      </c>
      <c r="AJ321" s="2">
        <v>298701</v>
      </c>
      <c r="AK321" s="2">
        <v>15797</v>
      </c>
      <c r="AL321" s="2">
        <v>232</v>
      </c>
      <c r="AM321" s="2">
        <v>0</v>
      </c>
      <c r="AN321" s="2">
        <v>0</v>
      </c>
      <c r="AO321" s="2">
        <v>0</v>
      </c>
      <c r="AP321" s="2">
        <v>115</v>
      </c>
      <c r="AQ321" s="2">
        <v>2289</v>
      </c>
      <c r="AR321" s="2">
        <v>0</v>
      </c>
      <c r="AS321" s="2">
        <v>0</v>
      </c>
      <c r="AT321" s="2">
        <v>0</v>
      </c>
      <c r="AU321" s="2">
        <v>-35</v>
      </c>
      <c r="AV321" s="2">
        <v>0</v>
      </c>
      <c r="AW321" s="2">
        <v>39</v>
      </c>
      <c r="AX321" s="2">
        <v>0</v>
      </c>
      <c r="AY321" s="2">
        <v>0</v>
      </c>
      <c r="AZ321" s="2">
        <v>0</v>
      </c>
      <c r="BA321" s="2">
        <f t="shared" si="48"/>
        <v>76763</v>
      </c>
      <c r="BB321" s="2">
        <f t="shared" si="49"/>
        <v>83325.257724152238</v>
      </c>
      <c r="BC321" s="2">
        <v>346045</v>
      </c>
      <c r="BD321" s="2">
        <v>378960</v>
      </c>
      <c r="BE321" s="2">
        <v>1</v>
      </c>
      <c r="BF321" s="2">
        <v>0</v>
      </c>
      <c r="BG321" s="2">
        <v>23</v>
      </c>
      <c r="BH321" s="2">
        <v>0</v>
      </c>
      <c r="BI321" s="2">
        <v>950</v>
      </c>
      <c r="BJ321" s="2">
        <v>3578</v>
      </c>
      <c r="BK321" s="2">
        <v>-108</v>
      </c>
      <c r="BL321" s="2">
        <v>-420</v>
      </c>
    </row>
    <row r="322" spans="1:64" x14ac:dyDescent="0.25">
      <c r="A322" s="1" t="s">
        <v>317</v>
      </c>
      <c r="B322" t="s">
        <v>763</v>
      </c>
      <c r="C322" t="s">
        <v>973</v>
      </c>
      <c r="D322" s="2">
        <v>371</v>
      </c>
      <c r="E322" s="2">
        <v>5664</v>
      </c>
      <c r="F322" s="2">
        <f t="shared" si="40"/>
        <v>6035</v>
      </c>
      <c r="G322" s="2">
        <v>39</v>
      </c>
      <c r="H322" s="2">
        <v>554</v>
      </c>
      <c r="I322" s="2">
        <v>131</v>
      </c>
      <c r="J322" s="2">
        <f t="shared" si="41"/>
        <v>685</v>
      </c>
      <c r="K322" s="2">
        <v>1950</v>
      </c>
      <c r="L322" s="2">
        <v>0</v>
      </c>
      <c r="M322" s="2">
        <v>602</v>
      </c>
      <c r="N322" s="2">
        <f t="shared" si="42"/>
        <v>2552</v>
      </c>
      <c r="O322" s="2">
        <v>5839</v>
      </c>
      <c r="P322" s="2">
        <v>677</v>
      </c>
      <c r="Q322" s="2">
        <v>324</v>
      </c>
      <c r="R322" s="2">
        <v>1448</v>
      </c>
      <c r="S322" s="2">
        <f t="shared" si="43"/>
        <v>2449</v>
      </c>
      <c r="T322" s="2">
        <v>1614</v>
      </c>
      <c r="U322" s="2">
        <v>3545</v>
      </c>
      <c r="V322" s="2">
        <f t="shared" si="44"/>
        <v>5159</v>
      </c>
      <c r="W322" s="2">
        <v>5030</v>
      </c>
      <c r="X322" s="2">
        <v>53235</v>
      </c>
      <c r="Y322">
        <v>19252</v>
      </c>
      <c r="Z322" s="2">
        <v>42207</v>
      </c>
      <c r="AA322" s="2">
        <v>3241</v>
      </c>
      <c r="AB322" s="2">
        <f t="shared" si="45"/>
        <v>45448</v>
      </c>
      <c r="AC322" s="2">
        <v>0</v>
      </c>
      <c r="AD322" s="2">
        <v>0</v>
      </c>
      <c r="AE322" s="2">
        <v>0</v>
      </c>
      <c r="AF322" s="2">
        <v>871</v>
      </c>
      <c r="AG322" s="2">
        <f t="shared" si="46"/>
        <v>127342</v>
      </c>
      <c r="AH322" s="2">
        <f t="shared" si="47"/>
        <v>146594</v>
      </c>
      <c r="AI322" s="2">
        <v>573947</v>
      </c>
      <c r="AJ322" s="2">
        <v>650955</v>
      </c>
      <c r="AK322" s="2">
        <v>15741</v>
      </c>
      <c r="AL322" s="2">
        <v>0</v>
      </c>
      <c r="AM322" s="2">
        <v>13813</v>
      </c>
      <c r="AN322" s="2">
        <v>0</v>
      </c>
      <c r="AO322" s="2">
        <v>0</v>
      </c>
      <c r="AP322" s="2">
        <v>122</v>
      </c>
      <c r="AQ322" s="2">
        <v>4680</v>
      </c>
      <c r="AR322" s="2">
        <v>0</v>
      </c>
      <c r="AS322" s="2">
        <v>0</v>
      </c>
      <c r="AT322" s="2">
        <v>42</v>
      </c>
      <c r="AU322" s="2">
        <v>-679</v>
      </c>
      <c r="AV322" s="2">
        <v>0</v>
      </c>
      <c r="AW322" s="2">
        <v>-1822</v>
      </c>
      <c r="AX322" s="2">
        <v>0</v>
      </c>
      <c r="AY322" s="2">
        <v>0</v>
      </c>
      <c r="AZ322" s="2">
        <v>0</v>
      </c>
      <c r="BA322" s="2">
        <f t="shared" si="48"/>
        <v>159239</v>
      </c>
      <c r="BB322" s="2">
        <f t="shared" si="49"/>
        <v>178491</v>
      </c>
      <c r="BC322" s="2">
        <v>709425</v>
      </c>
      <c r="BD322" s="2">
        <v>786433</v>
      </c>
      <c r="BE322" s="2">
        <v>0</v>
      </c>
      <c r="BF322" s="2">
        <v>0</v>
      </c>
      <c r="BG322" s="2">
        <v>-127</v>
      </c>
      <c r="BH322" s="2">
        <v>0</v>
      </c>
      <c r="BI322" s="2">
        <v>5594</v>
      </c>
      <c r="BJ322" s="2">
        <v>22374</v>
      </c>
      <c r="BK322" s="2">
        <v>-338</v>
      </c>
      <c r="BL322" s="2">
        <v>-1398</v>
      </c>
    </row>
    <row r="323" spans="1:64" x14ac:dyDescent="0.25">
      <c r="A323" s="1" t="s">
        <v>318</v>
      </c>
      <c r="B323" t="s">
        <v>764</v>
      </c>
      <c r="C323" t="s">
        <v>973</v>
      </c>
      <c r="D323" s="2">
        <v>-246</v>
      </c>
      <c r="E323" s="2">
        <v>9196</v>
      </c>
      <c r="F323" s="2">
        <f t="shared" si="40"/>
        <v>8950</v>
      </c>
      <c r="G323" s="2">
        <v>74</v>
      </c>
      <c r="H323" s="2">
        <v>1733</v>
      </c>
      <c r="I323" s="2">
        <v>323</v>
      </c>
      <c r="J323" s="2">
        <f t="shared" si="41"/>
        <v>2056</v>
      </c>
      <c r="K323" s="2">
        <v>1569</v>
      </c>
      <c r="L323" s="2">
        <v>0</v>
      </c>
      <c r="M323" s="2">
        <v>660</v>
      </c>
      <c r="N323" s="2">
        <f t="shared" si="42"/>
        <v>2229</v>
      </c>
      <c r="O323" s="2">
        <v>13626</v>
      </c>
      <c r="P323" s="2">
        <v>2292</v>
      </c>
      <c r="Q323" s="2">
        <v>239</v>
      </c>
      <c r="R323" s="2">
        <v>1197</v>
      </c>
      <c r="S323" s="2">
        <f t="shared" si="43"/>
        <v>3728</v>
      </c>
      <c r="T323" s="2">
        <v>2689</v>
      </c>
      <c r="U323" s="2">
        <v>7198</v>
      </c>
      <c r="V323" s="2">
        <f t="shared" si="44"/>
        <v>9887</v>
      </c>
      <c r="W323" s="2">
        <v>8809</v>
      </c>
      <c r="X323" s="2">
        <v>112110</v>
      </c>
      <c r="Y323">
        <v>19988</v>
      </c>
      <c r="Z323" s="2">
        <v>76442</v>
      </c>
      <c r="AA323" s="2">
        <v>4250</v>
      </c>
      <c r="AB323" s="2">
        <f t="shared" si="45"/>
        <v>80692</v>
      </c>
      <c r="AC323" s="2">
        <v>2700</v>
      </c>
      <c r="AD323" s="2">
        <v>0</v>
      </c>
      <c r="AE323" s="2">
        <v>0</v>
      </c>
      <c r="AF323" s="2">
        <v>699</v>
      </c>
      <c r="AG323" s="2">
        <f t="shared" si="46"/>
        <v>245560</v>
      </c>
      <c r="AH323" s="2">
        <f t="shared" si="47"/>
        <v>265548</v>
      </c>
      <c r="AI323" s="2">
        <v>1040762</v>
      </c>
      <c r="AJ323" s="2">
        <v>1121762</v>
      </c>
      <c r="AK323" s="2">
        <v>39262</v>
      </c>
      <c r="AL323" s="2">
        <v>114</v>
      </c>
      <c r="AM323" s="2">
        <v>31524</v>
      </c>
      <c r="AN323" s="2">
        <v>0</v>
      </c>
      <c r="AO323" s="2">
        <v>0</v>
      </c>
      <c r="AP323" s="2">
        <v>383</v>
      </c>
      <c r="AQ323" s="2">
        <v>8540</v>
      </c>
      <c r="AR323" s="2">
        <v>0</v>
      </c>
      <c r="AS323" s="2">
        <v>0</v>
      </c>
      <c r="AT323" s="2">
        <v>0</v>
      </c>
      <c r="AU323" s="2">
        <v>-550</v>
      </c>
      <c r="AV323" s="2">
        <v>0</v>
      </c>
      <c r="AW323" s="2">
        <v>-1274</v>
      </c>
      <c r="AX323" s="2">
        <v>0</v>
      </c>
      <c r="AY323" s="2">
        <v>0</v>
      </c>
      <c r="AZ323" s="2">
        <v>0</v>
      </c>
      <c r="BA323" s="2">
        <f t="shared" si="48"/>
        <v>323559</v>
      </c>
      <c r="BB323" s="2">
        <f t="shared" si="49"/>
        <v>343547</v>
      </c>
      <c r="BC323" s="2">
        <v>1353670</v>
      </c>
      <c r="BD323" s="2">
        <v>1434670</v>
      </c>
      <c r="BE323" s="2">
        <v>104</v>
      </c>
      <c r="BF323" s="2">
        <v>0</v>
      </c>
      <c r="BG323" s="2">
        <v>489</v>
      </c>
      <c r="BH323" s="2">
        <v>0</v>
      </c>
      <c r="BI323" s="2">
        <v>14297</v>
      </c>
      <c r="BJ323" s="2">
        <v>57188</v>
      </c>
      <c r="BK323" s="2">
        <v>-266</v>
      </c>
      <c r="BL323" s="2">
        <v>-1064</v>
      </c>
    </row>
    <row r="324" spans="1:64" x14ac:dyDescent="0.25">
      <c r="A324" s="1" t="s">
        <v>319</v>
      </c>
      <c r="B324" t="s">
        <v>765</v>
      </c>
      <c r="C324" t="s">
        <v>973</v>
      </c>
      <c r="D324" s="2">
        <v>-153</v>
      </c>
      <c r="E324" s="2">
        <v>1822</v>
      </c>
      <c r="F324" s="2">
        <f t="shared" si="40"/>
        <v>1669</v>
      </c>
      <c r="G324" s="2">
        <v>69</v>
      </c>
      <c r="H324" s="2">
        <v>518</v>
      </c>
      <c r="I324" s="2">
        <v>127</v>
      </c>
      <c r="J324" s="2">
        <f t="shared" si="41"/>
        <v>645</v>
      </c>
      <c r="K324" s="2">
        <v>1210</v>
      </c>
      <c r="L324" s="2">
        <v>0</v>
      </c>
      <c r="M324" s="2">
        <v>1083</v>
      </c>
      <c r="N324" s="2">
        <f t="shared" si="42"/>
        <v>2293</v>
      </c>
      <c r="O324" s="2">
        <v>8681</v>
      </c>
      <c r="P324" s="2">
        <v>1916</v>
      </c>
      <c r="Q324" s="2">
        <v>241</v>
      </c>
      <c r="R324" s="2">
        <v>511</v>
      </c>
      <c r="S324" s="2">
        <f t="shared" si="43"/>
        <v>2668</v>
      </c>
      <c r="T324" s="2">
        <v>827</v>
      </c>
      <c r="U324" s="2">
        <v>5276</v>
      </c>
      <c r="V324" s="2">
        <f t="shared" si="44"/>
        <v>6103</v>
      </c>
      <c r="W324" s="2">
        <v>4321</v>
      </c>
      <c r="X324" s="2">
        <v>24217</v>
      </c>
      <c r="Y324">
        <v>9661</v>
      </c>
      <c r="Z324" s="2">
        <v>29256</v>
      </c>
      <c r="AA324" s="2">
        <v>2711</v>
      </c>
      <c r="AB324" s="2">
        <f t="shared" si="45"/>
        <v>31967</v>
      </c>
      <c r="AC324" s="2">
        <v>1392</v>
      </c>
      <c r="AD324" s="2">
        <v>247</v>
      </c>
      <c r="AE324" s="2">
        <v>28</v>
      </c>
      <c r="AF324" s="2">
        <v>0</v>
      </c>
      <c r="AG324" s="2">
        <f t="shared" si="46"/>
        <v>84300</v>
      </c>
      <c r="AH324" s="2">
        <f t="shared" si="47"/>
        <v>93961</v>
      </c>
      <c r="AI324" s="2">
        <v>339550</v>
      </c>
      <c r="AJ324" s="2">
        <v>378193</v>
      </c>
      <c r="AK324" s="2">
        <v>31216</v>
      </c>
      <c r="AL324" s="2">
        <v>302</v>
      </c>
      <c r="AM324" s="2">
        <v>0</v>
      </c>
      <c r="AN324" s="2">
        <v>0</v>
      </c>
      <c r="AO324" s="2">
        <v>0</v>
      </c>
      <c r="AP324" s="2">
        <v>744</v>
      </c>
      <c r="AQ324" s="2">
        <v>3883</v>
      </c>
      <c r="AR324" s="2">
        <v>0</v>
      </c>
      <c r="AS324" s="2">
        <v>0</v>
      </c>
      <c r="AT324" s="2">
        <v>0</v>
      </c>
      <c r="AU324" s="2">
        <v>0</v>
      </c>
      <c r="AV324" s="2">
        <v>0</v>
      </c>
      <c r="AW324" s="2">
        <v>-349</v>
      </c>
      <c r="AX324" s="2">
        <v>0</v>
      </c>
      <c r="AY324" s="2">
        <v>0</v>
      </c>
      <c r="AZ324" s="2">
        <v>0</v>
      </c>
      <c r="BA324" s="2">
        <f t="shared" si="48"/>
        <v>120096</v>
      </c>
      <c r="BB324" s="2">
        <f t="shared" si="49"/>
        <v>129757</v>
      </c>
      <c r="BC324" s="2">
        <v>482734</v>
      </c>
      <c r="BD324" s="2">
        <v>521377</v>
      </c>
      <c r="BE324" s="2">
        <v>0</v>
      </c>
      <c r="BF324" s="2">
        <v>0</v>
      </c>
      <c r="BG324" s="2">
        <v>0</v>
      </c>
      <c r="BH324" s="2">
        <v>0</v>
      </c>
      <c r="BI324" s="2">
        <v>2423</v>
      </c>
      <c r="BJ324" s="2">
        <v>9692</v>
      </c>
      <c r="BK324" s="2">
        <v>-350</v>
      </c>
      <c r="BL324" s="2">
        <v>-1401</v>
      </c>
    </row>
    <row r="325" spans="1:64" x14ac:dyDescent="0.25">
      <c r="A325" s="1" t="s">
        <v>320</v>
      </c>
      <c r="B325" t="s">
        <v>766</v>
      </c>
      <c r="C325" t="s">
        <v>974</v>
      </c>
      <c r="D325" s="2">
        <v>741</v>
      </c>
      <c r="E325" s="2">
        <v>1750</v>
      </c>
      <c r="F325" s="2">
        <f t="shared" si="40"/>
        <v>2491</v>
      </c>
      <c r="G325" s="2">
        <v>152</v>
      </c>
      <c r="H325" s="2">
        <v>27</v>
      </c>
      <c r="I325" s="2">
        <v>21447</v>
      </c>
      <c r="J325" s="2">
        <f t="shared" si="41"/>
        <v>21474</v>
      </c>
      <c r="K325" s="2">
        <v>227</v>
      </c>
      <c r="L325" s="2">
        <v>0</v>
      </c>
      <c r="M325" s="2">
        <v>1209</v>
      </c>
      <c r="N325" s="2">
        <f t="shared" si="42"/>
        <v>1436</v>
      </c>
      <c r="O325" s="2">
        <v>2159</v>
      </c>
      <c r="P325" s="2">
        <v>299</v>
      </c>
      <c r="Q325" s="2">
        <v>-240</v>
      </c>
      <c r="R325" s="2">
        <v>788</v>
      </c>
      <c r="S325" s="2">
        <f t="shared" si="43"/>
        <v>847</v>
      </c>
      <c r="T325" s="2">
        <v>44</v>
      </c>
      <c r="U325" s="2">
        <v>191</v>
      </c>
      <c r="V325" s="2">
        <f t="shared" si="44"/>
        <v>235</v>
      </c>
      <c r="W325" s="2">
        <v>8299</v>
      </c>
      <c r="X325" s="2">
        <v>1145</v>
      </c>
      <c r="Y325">
        <v>500.46768233474671</v>
      </c>
      <c r="Z325" s="2">
        <v>1922</v>
      </c>
      <c r="AA325" s="2">
        <v>519</v>
      </c>
      <c r="AB325" s="2">
        <f t="shared" si="45"/>
        <v>2441</v>
      </c>
      <c r="AC325" s="2">
        <v>0</v>
      </c>
      <c r="AD325" s="2">
        <v>66</v>
      </c>
      <c r="AE325" s="2">
        <v>0</v>
      </c>
      <c r="AF325" s="2">
        <v>-80</v>
      </c>
      <c r="AG325" s="2">
        <f t="shared" si="46"/>
        <v>40665</v>
      </c>
      <c r="AH325" s="2">
        <f t="shared" si="47"/>
        <v>41165.467682334747</v>
      </c>
      <c r="AI325" s="2">
        <v>168287</v>
      </c>
      <c r="AJ325" s="2">
        <v>169407</v>
      </c>
      <c r="AK325" s="2">
        <v>321</v>
      </c>
      <c r="AL325" s="2">
        <v>0</v>
      </c>
      <c r="AM325" s="2">
        <v>836</v>
      </c>
      <c r="AN325" s="2">
        <v>0</v>
      </c>
      <c r="AO325" s="2">
        <v>0</v>
      </c>
      <c r="AP325" s="2">
        <v>76</v>
      </c>
      <c r="AQ325" s="2">
        <v>0</v>
      </c>
      <c r="AR325" s="2">
        <v>0</v>
      </c>
      <c r="AS325" s="2">
        <v>26</v>
      </c>
      <c r="AT325" s="2">
        <v>4</v>
      </c>
      <c r="AU325" s="2">
        <v>-395</v>
      </c>
      <c r="AV325" s="2">
        <v>0</v>
      </c>
      <c r="AW325" s="2">
        <v>0</v>
      </c>
      <c r="AX325" s="2">
        <v>0</v>
      </c>
      <c r="AY325" s="2">
        <v>0</v>
      </c>
      <c r="AZ325" s="2">
        <v>0</v>
      </c>
      <c r="BA325" s="2">
        <f t="shared" si="48"/>
        <v>41533</v>
      </c>
      <c r="BB325" s="2">
        <f t="shared" si="49"/>
        <v>42033.467682334747</v>
      </c>
      <c r="BC325" s="2">
        <v>173560</v>
      </c>
      <c r="BD325" s="2">
        <v>174680</v>
      </c>
      <c r="BE325" s="2">
        <v>0</v>
      </c>
      <c r="BF325" s="2">
        <v>0</v>
      </c>
      <c r="BG325" s="2">
        <v>0</v>
      </c>
      <c r="BH325" s="2">
        <v>0</v>
      </c>
      <c r="BI325" s="2">
        <v>0</v>
      </c>
      <c r="BJ325" s="2">
        <v>0</v>
      </c>
      <c r="BK325" s="2">
        <v>-10744</v>
      </c>
      <c r="BL325" s="2">
        <v>-41050</v>
      </c>
    </row>
    <row r="326" spans="1:64" x14ac:dyDescent="0.25">
      <c r="A326" s="1" t="s">
        <v>321</v>
      </c>
      <c r="B326" t="s">
        <v>767</v>
      </c>
      <c r="C326" t="s">
        <v>974</v>
      </c>
      <c r="D326" s="2">
        <v>148</v>
      </c>
      <c r="E326" s="2">
        <v>7695</v>
      </c>
      <c r="F326" s="2">
        <f t="shared" ref="F326:F389" si="50">SUM(D326:E326)</f>
        <v>7843</v>
      </c>
      <c r="G326" s="2">
        <v>88</v>
      </c>
      <c r="H326" s="2">
        <v>1523</v>
      </c>
      <c r="I326" s="2">
        <v>-27</v>
      </c>
      <c r="J326" s="2">
        <f t="shared" ref="J326:J389" si="51">SUM(H326:I326)</f>
        <v>1496</v>
      </c>
      <c r="K326" s="2">
        <v>434</v>
      </c>
      <c r="L326" s="2">
        <v>0</v>
      </c>
      <c r="M326" s="2">
        <v>516</v>
      </c>
      <c r="N326" s="2">
        <f t="shared" ref="N326:N389" si="52">SUM(K326:M326)</f>
        <v>950</v>
      </c>
      <c r="O326" s="2">
        <v>760</v>
      </c>
      <c r="P326" s="2">
        <v>66</v>
      </c>
      <c r="Q326" s="2">
        <v>332</v>
      </c>
      <c r="R326" s="2">
        <v>1551</v>
      </c>
      <c r="S326" s="2">
        <f t="shared" ref="S326:S389" si="53">SUM(P326:R326)</f>
        <v>1949</v>
      </c>
      <c r="T326" s="2">
        <v>740</v>
      </c>
      <c r="U326" s="2">
        <v>3119</v>
      </c>
      <c r="V326" s="2">
        <f t="shared" ref="V326:V389" si="54">SUM(T326:U326)</f>
        <v>3859</v>
      </c>
      <c r="W326" s="2">
        <v>4051</v>
      </c>
      <c r="X326" s="2">
        <v>82748</v>
      </c>
      <c r="Y326">
        <v>23596.979930390666</v>
      </c>
      <c r="Z326" s="2">
        <v>23420</v>
      </c>
      <c r="AA326" s="2">
        <v>3034</v>
      </c>
      <c r="AB326" s="2">
        <f t="shared" ref="AB326:AB389" si="55">SUM(Z326:AA326)</f>
        <v>26454</v>
      </c>
      <c r="AC326" s="2">
        <v>3992</v>
      </c>
      <c r="AD326" s="2">
        <v>0</v>
      </c>
      <c r="AE326" s="2">
        <v>0</v>
      </c>
      <c r="AF326" s="2">
        <v>7077</v>
      </c>
      <c r="AG326" s="2">
        <f t="shared" ref="AG326:AG389" si="56">AF326+AE326+AD326+AC326+AB326+X326+W326+V326+S326+O326+N326+J326+G326+F326</f>
        <v>141267</v>
      </c>
      <c r="AH326" s="2">
        <f t="shared" ref="AH326:AH389" si="57">AF326+AE326+AD326+AC326+AB326+X326+W326+V326+S326+O326+N326+J326+G326+F326+Y326</f>
        <v>164863.97993039066</v>
      </c>
      <c r="AI326" s="2">
        <v>472383</v>
      </c>
      <c r="AJ326" s="2">
        <v>513001</v>
      </c>
      <c r="AK326" s="2">
        <v>25547</v>
      </c>
      <c r="AL326" s="2">
        <v>0</v>
      </c>
      <c r="AM326" s="2">
        <v>21920</v>
      </c>
      <c r="AN326" s="2">
        <v>0</v>
      </c>
      <c r="AO326" s="2">
        <v>285</v>
      </c>
      <c r="AP326" s="2">
        <v>0</v>
      </c>
      <c r="AQ326" s="2">
        <v>0</v>
      </c>
      <c r="AR326" s="2">
        <v>90</v>
      </c>
      <c r="AS326" s="2">
        <v>417</v>
      </c>
      <c r="AT326" s="2">
        <v>64</v>
      </c>
      <c r="AU326" s="2">
        <v>-1201</v>
      </c>
      <c r="AV326" s="2">
        <v>0</v>
      </c>
      <c r="AW326" s="2">
        <v>98</v>
      </c>
      <c r="AX326" s="2">
        <v>0</v>
      </c>
      <c r="AY326" s="2">
        <v>0</v>
      </c>
      <c r="AZ326" s="2">
        <v>0</v>
      </c>
      <c r="BA326" s="2">
        <f t="shared" ref="BA326:BA389" si="58">AG326+AK326+AL326+AM326+AW326+AU326+AN326+AO326+AP326+AQ326+AR326+AS326+AT326+AY326+AZ326</f>
        <v>188487</v>
      </c>
      <c r="BB326" s="2">
        <f t="shared" ref="BB326:BB389" si="59">AH326+AK326+AL326+AM326+AN326+AO326+AP326+AQ326+AR326+AS326+AT326+AY326+AZ326+AU326+AW326</f>
        <v>212083.97993039066</v>
      </c>
      <c r="BC326" s="2">
        <v>670430</v>
      </c>
      <c r="BD326" s="2">
        <v>711048</v>
      </c>
      <c r="BE326" s="2">
        <v>0</v>
      </c>
      <c r="BF326" s="2">
        <v>0</v>
      </c>
      <c r="BG326" s="2">
        <v>0</v>
      </c>
      <c r="BH326" s="2">
        <v>0</v>
      </c>
      <c r="BI326" s="2">
        <v>561</v>
      </c>
      <c r="BJ326" s="2">
        <v>2243</v>
      </c>
      <c r="BK326" s="2">
        <v>-599</v>
      </c>
      <c r="BL326" s="2">
        <v>-1197</v>
      </c>
    </row>
    <row r="327" spans="1:64" x14ac:dyDescent="0.25">
      <c r="A327" s="1" t="s">
        <v>322</v>
      </c>
      <c r="B327" t="s">
        <v>768</v>
      </c>
      <c r="C327" t="s">
        <v>974</v>
      </c>
      <c r="D327" s="2">
        <v>324</v>
      </c>
      <c r="E327" s="2">
        <v>2110</v>
      </c>
      <c r="F327" s="2">
        <f t="shared" si="50"/>
        <v>2434</v>
      </c>
      <c r="G327" s="2">
        <v>57</v>
      </c>
      <c r="H327" s="2">
        <v>341</v>
      </c>
      <c r="I327" s="2">
        <v>0</v>
      </c>
      <c r="J327" s="2">
        <f t="shared" si="51"/>
        <v>341</v>
      </c>
      <c r="K327" s="2">
        <v>3549</v>
      </c>
      <c r="L327" s="2">
        <v>0</v>
      </c>
      <c r="M327" s="2">
        <v>1484</v>
      </c>
      <c r="N327" s="2">
        <f t="shared" si="52"/>
        <v>5033</v>
      </c>
      <c r="O327" s="2">
        <v>6297</v>
      </c>
      <c r="P327" s="2">
        <v>540</v>
      </c>
      <c r="Q327" s="2">
        <v>770</v>
      </c>
      <c r="R327" s="2">
        <v>492</v>
      </c>
      <c r="S327" s="2">
        <f t="shared" si="53"/>
        <v>1802</v>
      </c>
      <c r="T327" s="2">
        <v>1109</v>
      </c>
      <c r="U327" s="2">
        <v>4584</v>
      </c>
      <c r="V327" s="2">
        <f t="shared" si="54"/>
        <v>5693</v>
      </c>
      <c r="W327" s="2">
        <v>3043</v>
      </c>
      <c r="X327" s="2">
        <v>48206</v>
      </c>
      <c r="Y327">
        <v>27245</v>
      </c>
      <c r="Z327" s="2">
        <v>34732</v>
      </c>
      <c r="AA327" s="2">
        <v>2768</v>
      </c>
      <c r="AB327" s="2">
        <f t="shared" si="55"/>
        <v>37500</v>
      </c>
      <c r="AC327" s="2">
        <v>595</v>
      </c>
      <c r="AD327" s="2">
        <v>0</v>
      </c>
      <c r="AE327" s="2">
        <v>0</v>
      </c>
      <c r="AF327" s="2">
        <v>1079</v>
      </c>
      <c r="AG327" s="2">
        <f t="shared" si="56"/>
        <v>112080</v>
      </c>
      <c r="AH327" s="2">
        <f t="shared" si="57"/>
        <v>139325</v>
      </c>
      <c r="AI327" s="2">
        <v>448311</v>
      </c>
      <c r="AJ327" s="2">
        <v>557299</v>
      </c>
      <c r="AK327" s="2">
        <v>19187</v>
      </c>
      <c r="AL327" s="2">
        <v>596</v>
      </c>
      <c r="AM327" s="2">
        <v>20026</v>
      </c>
      <c r="AN327" s="2">
        <v>0</v>
      </c>
      <c r="AO327" s="2">
        <v>-77</v>
      </c>
      <c r="AP327" s="2">
        <v>0</v>
      </c>
      <c r="AQ327" s="2">
        <v>0</v>
      </c>
      <c r="AR327" s="2">
        <v>0</v>
      </c>
      <c r="AS327" s="2">
        <v>284</v>
      </c>
      <c r="AT327" s="2">
        <v>0</v>
      </c>
      <c r="AU327" s="2">
        <v>-186</v>
      </c>
      <c r="AV327" s="2">
        <v>0</v>
      </c>
      <c r="AW327" s="2">
        <v>0</v>
      </c>
      <c r="AX327" s="2">
        <v>0</v>
      </c>
      <c r="AY327" s="2">
        <v>0</v>
      </c>
      <c r="AZ327" s="2">
        <v>0</v>
      </c>
      <c r="BA327" s="2">
        <f t="shared" si="58"/>
        <v>151910</v>
      </c>
      <c r="BB327" s="2">
        <f t="shared" si="59"/>
        <v>179155</v>
      </c>
      <c r="BC327" s="2">
        <v>607634</v>
      </c>
      <c r="BD327" s="2">
        <v>716622</v>
      </c>
      <c r="BE327" s="2">
        <v>0</v>
      </c>
      <c r="BF327" s="2">
        <v>0</v>
      </c>
      <c r="BG327" s="2">
        <v>0</v>
      </c>
      <c r="BH327" s="2">
        <v>0</v>
      </c>
      <c r="BI327" s="2">
        <v>2692</v>
      </c>
      <c r="BJ327" s="2">
        <v>10769</v>
      </c>
      <c r="BK327" s="2">
        <v>0</v>
      </c>
      <c r="BL327" s="2">
        <v>0</v>
      </c>
    </row>
    <row r="328" spans="1:64" x14ac:dyDescent="0.25">
      <c r="A328" s="1" t="s">
        <v>323</v>
      </c>
      <c r="B328" t="s">
        <v>769</v>
      </c>
      <c r="C328" t="s">
        <v>974</v>
      </c>
      <c r="D328" s="2">
        <v>212</v>
      </c>
      <c r="E328" s="2">
        <v>4809</v>
      </c>
      <c r="F328" s="2">
        <f t="shared" si="50"/>
        <v>5021</v>
      </c>
      <c r="G328" s="2">
        <v>0</v>
      </c>
      <c r="H328" s="2">
        <v>402</v>
      </c>
      <c r="I328" s="2">
        <v>0</v>
      </c>
      <c r="J328" s="2">
        <f t="shared" si="51"/>
        <v>402</v>
      </c>
      <c r="K328" s="2">
        <v>2870</v>
      </c>
      <c r="L328" s="2">
        <v>0</v>
      </c>
      <c r="M328" s="2">
        <v>955</v>
      </c>
      <c r="N328" s="2">
        <f t="shared" si="52"/>
        <v>3825</v>
      </c>
      <c r="O328" s="2">
        <v>6230</v>
      </c>
      <c r="P328" s="2">
        <v>137</v>
      </c>
      <c r="Q328" s="2">
        <v>445</v>
      </c>
      <c r="R328" s="2">
        <v>212</v>
      </c>
      <c r="S328" s="2">
        <f t="shared" si="53"/>
        <v>794</v>
      </c>
      <c r="T328" s="2">
        <v>1627</v>
      </c>
      <c r="U328" s="2">
        <v>3748</v>
      </c>
      <c r="V328" s="2">
        <f t="shared" si="54"/>
        <v>5375</v>
      </c>
      <c r="W328" s="2">
        <v>4482</v>
      </c>
      <c r="X328" s="2">
        <v>63580</v>
      </c>
      <c r="Y328">
        <v>18130.903272275325</v>
      </c>
      <c r="Z328" s="2">
        <v>29856</v>
      </c>
      <c r="AA328" s="2">
        <v>4886</v>
      </c>
      <c r="AB328" s="2">
        <f t="shared" si="55"/>
        <v>34742</v>
      </c>
      <c r="AC328" s="2">
        <v>4005</v>
      </c>
      <c r="AD328" s="2">
        <v>0</v>
      </c>
      <c r="AE328" s="2">
        <v>0</v>
      </c>
      <c r="AF328" s="2">
        <v>0</v>
      </c>
      <c r="AG328" s="2">
        <f t="shared" si="56"/>
        <v>128456</v>
      </c>
      <c r="AH328" s="2">
        <f t="shared" si="57"/>
        <v>146586.90327227532</v>
      </c>
      <c r="AI328" s="2">
        <v>540930</v>
      </c>
      <c r="AJ328" s="2">
        <v>610964</v>
      </c>
      <c r="AK328" s="2">
        <v>51086</v>
      </c>
      <c r="AL328" s="2">
        <v>4051</v>
      </c>
      <c r="AM328" s="2">
        <v>19007</v>
      </c>
      <c r="AN328" s="2">
        <v>0</v>
      </c>
      <c r="AO328" s="2">
        <v>0</v>
      </c>
      <c r="AP328" s="2">
        <v>0</v>
      </c>
      <c r="AQ328" s="2">
        <v>173</v>
      </c>
      <c r="AR328" s="2">
        <v>2063</v>
      </c>
      <c r="AS328" s="2">
        <v>313</v>
      </c>
      <c r="AT328" s="2">
        <v>48</v>
      </c>
      <c r="AU328" s="2">
        <v>0</v>
      </c>
      <c r="AV328" s="2">
        <v>0</v>
      </c>
      <c r="AW328" s="2">
        <v>0</v>
      </c>
      <c r="AX328" s="2">
        <v>0</v>
      </c>
      <c r="AY328" s="2">
        <v>0</v>
      </c>
      <c r="AZ328" s="2">
        <v>0</v>
      </c>
      <c r="BA328" s="2">
        <f t="shared" si="58"/>
        <v>205197</v>
      </c>
      <c r="BB328" s="2">
        <f t="shared" si="59"/>
        <v>223327.90327227532</v>
      </c>
      <c r="BC328" s="2">
        <v>840564</v>
      </c>
      <c r="BD328" s="2">
        <v>910598</v>
      </c>
      <c r="BE328" s="2">
        <v>0</v>
      </c>
      <c r="BF328" s="2">
        <v>0</v>
      </c>
      <c r="BG328" s="2">
        <v>0</v>
      </c>
      <c r="BH328" s="2">
        <v>0</v>
      </c>
      <c r="BI328" s="2">
        <v>0</v>
      </c>
      <c r="BJ328" s="2">
        <v>0</v>
      </c>
      <c r="BK328" s="2">
        <v>0</v>
      </c>
      <c r="BL328" s="2">
        <v>0</v>
      </c>
    </row>
    <row r="329" spans="1:64" x14ac:dyDescent="0.25">
      <c r="A329" s="1" t="s">
        <v>324</v>
      </c>
      <c r="B329" t="s">
        <v>770</v>
      </c>
      <c r="C329" t="s">
        <v>974</v>
      </c>
      <c r="D329" s="2">
        <v>61</v>
      </c>
      <c r="E329" s="2">
        <v>2687</v>
      </c>
      <c r="F329" s="2">
        <f t="shared" si="50"/>
        <v>2748</v>
      </c>
      <c r="G329" s="2">
        <v>27</v>
      </c>
      <c r="H329" s="2">
        <v>843</v>
      </c>
      <c r="I329" s="2">
        <v>0</v>
      </c>
      <c r="J329" s="2">
        <f t="shared" si="51"/>
        <v>843</v>
      </c>
      <c r="K329" s="2">
        <v>-2539.5</v>
      </c>
      <c r="L329" s="2">
        <v>0</v>
      </c>
      <c r="M329" s="2">
        <v>612</v>
      </c>
      <c r="N329" s="2">
        <f t="shared" si="52"/>
        <v>-1927.5</v>
      </c>
      <c r="O329" s="2">
        <v>5033</v>
      </c>
      <c r="P329" s="2">
        <v>268</v>
      </c>
      <c r="Q329" s="2">
        <v>429</v>
      </c>
      <c r="R329" s="2">
        <v>522</v>
      </c>
      <c r="S329" s="2">
        <f t="shared" si="53"/>
        <v>1219</v>
      </c>
      <c r="T329" s="2">
        <v>1603</v>
      </c>
      <c r="U329" s="2">
        <v>3098</v>
      </c>
      <c r="V329" s="2">
        <f t="shared" si="54"/>
        <v>4701</v>
      </c>
      <c r="W329" s="2">
        <v>1401</v>
      </c>
      <c r="X329" s="2">
        <v>22941</v>
      </c>
      <c r="Y329">
        <v>8722.6811779232085</v>
      </c>
      <c r="Z329" s="2">
        <v>23918</v>
      </c>
      <c r="AA329" s="2">
        <v>3588</v>
      </c>
      <c r="AB329" s="2">
        <f t="shared" si="55"/>
        <v>27506</v>
      </c>
      <c r="AC329" s="2">
        <v>2319</v>
      </c>
      <c r="AD329" s="2">
        <v>182</v>
      </c>
      <c r="AE329" s="2">
        <v>0</v>
      </c>
      <c r="AF329" s="2">
        <v>1213</v>
      </c>
      <c r="AG329" s="2">
        <f t="shared" si="56"/>
        <v>68205.5</v>
      </c>
      <c r="AH329" s="2">
        <f t="shared" si="57"/>
        <v>76928.181177923208</v>
      </c>
      <c r="AI329" s="2">
        <v>305676</v>
      </c>
      <c r="AJ329" s="2">
        <v>335295</v>
      </c>
      <c r="AK329" s="2">
        <v>25667</v>
      </c>
      <c r="AL329" s="2">
        <v>1825</v>
      </c>
      <c r="AM329" s="2">
        <v>8882</v>
      </c>
      <c r="AN329" s="2">
        <v>0</v>
      </c>
      <c r="AO329" s="2">
        <v>0</v>
      </c>
      <c r="AP329" s="2">
        <v>0</v>
      </c>
      <c r="AQ329" s="2">
        <v>0</v>
      </c>
      <c r="AR329" s="2">
        <v>333</v>
      </c>
      <c r="AS329" s="2">
        <v>293</v>
      </c>
      <c r="AT329" s="2">
        <v>62</v>
      </c>
      <c r="AU329" s="2">
        <v>-477</v>
      </c>
      <c r="AV329" s="2">
        <v>0</v>
      </c>
      <c r="AW329" s="2">
        <v>-277</v>
      </c>
      <c r="AX329" s="2">
        <v>0</v>
      </c>
      <c r="AY329" s="2">
        <v>0</v>
      </c>
      <c r="AZ329" s="2">
        <v>0</v>
      </c>
      <c r="BA329" s="2">
        <f t="shared" si="58"/>
        <v>104513.5</v>
      </c>
      <c r="BB329" s="2">
        <f t="shared" si="59"/>
        <v>113236.18117792321</v>
      </c>
      <c r="BC329" s="2">
        <v>448640</v>
      </c>
      <c r="BD329" s="2">
        <v>478259</v>
      </c>
      <c r="BE329" s="2">
        <v>0</v>
      </c>
      <c r="BF329" s="2">
        <v>0</v>
      </c>
      <c r="BG329" s="2">
        <v>0</v>
      </c>
      <c r="BH329" s="2">
        <v>0</v>
      </c>
      <c r="BI329" s="2">
        <v>497</v>
      </c>
      <c r="BJ329" s="2">
        <v>1988</v>
      </c>
      <c r="BK329" s="2">
        <v>-451</v>
      </c>
      <c r="BL329" s="2">
        <v>-1804</v>
      </c>
    </row>
    <row r="330" spans="1:64" x14ac:dyDescent="0.25">
      <c r="A330" s="1" t="s">
        <v>325</v>
      </c>
      <c r="B330" t="s">
        <v>771</v>
      </c>
      <c r="C330" t="s">
        <v>974</v>
      </c>
      <c r="D330" s="2">
        <v>52</v>
      </c>
      <c r="E330" s="2">
        <v>1677</v>
      </c>
      <c r="F330" s="2">
        <f t="shared" si="50"/>
        <v>1729</v>
      </c>
      <c r="G330" s="2">
        <v>63</v>
      </c>
      <c r="H330" s="2">
        <v>330</v>
      </c>
      <c r="I330" s="2">
        <v>74</v>
      </c>
      <c r="J330" s="2">
        <f t="shared" si="51"/>
        <v>404</v>
      </c>
      <c r="K330" s="2">
        <v>207</v>
      </c>
      <c r="L330" s="2">
        <v>15</v>
      </c>
      <c r="M330" s="2">
        <v>612</v>
      </c>
      <c r="N330" s="2">
        <f t="shared" si="52"/>
        <v>834</v>
      </c>
      <c r="O330" s="2">
        <v>6025</v>
      </c>
      <c r="P330" s="2">
        <v>782</v>
      </c>
      <c r="Q330" s="2">
        <v>807</v>
      </c>
      <c r="R330" s="2">
        <v>1596</v>
      </c>
      <c r="S330" s="2">
        <f t="shared" si="53"/>
        <v>3185</v>
      </c>
      <c r="T330" s="2">
        <v>2014</v>
      </c>
      <c r="U330" s="2">
        <v>4561</v>
      </c>
      <c r="V330" s="2">
        <f t="shared" si="54"/>
        <v>6575</v>
      </c>
      <c r="W330" s="2">
        <v>2803</v>
      </c>
      <c r="X330" s="2">
        <v>35760</v>
      </c>
      <c r="Y330">
        <v>10197.563715265265</v>
      </c>
      <c r="Z330" s="2">
        <v>31077</v>
      </c>
      <c r="AA330" s="2">
        <v>3819</v>
      </c>
      <c r="AB330" s="2">
        <f t="shared" si="55"/>
        <v>34896</v>
      </c>
      <c r="AC330" s="2">
        <v>2864</v>
      </c>
      <c r="AD330" s="2">
        <v>0</v>
      </c>
      <c r="AE330" s="2">
        <v>124</v>
      </c>
      <c r="AF330" s="2">
        <v>1051</v>
      </c>
      <c r="AG330" s="2">
        <f t="shared" si="56"/>
        <v>96313</v>
      </c>
      <c r="AH330" s="2">
        <f t="shared" si="57"/>
        <v>106510.56371526526</v>
      </c>
      <c r="AI330" s="2">
        <v>382252</v>
      </c>
      <c r="AJ330" s="2">
        <v>446012</v>
      </c>
      <c r="AK330" s="2">
        <v>25831</v>
      </c>
      <c r="AL330" s="2">
        <v>2124</v>
      </c>
      <c r="AM330" s="2">
        <v>22597</v>
      </c>
      <c r="AN330" s="2">
        <v>0</v>
      </c>
      <c r="AO330" s="2">
        <v>204</v>
      </c>
      <c r="AP330" s="2">
        <v>0</v>
      </c>
      <c r="AQ330" s="2">
        <v>0</v>
      </c>
      <c r="AR330" s="2">
        <v>1354</v>
      </c>
      <c r="AS330" s="2">
        <v>301</v>
      </c>
      <c r="AT330" s="2">
        <v>147</v>
      </c>
      <c r="AU330" s="2">
        <v>-304</v>
      </c>
      <c r="AV330" s="2">
        <v>0</v>
      </c>
      <c r="AW330" s="2">
        <v>422</v>
      </c>
      <c r="AX330" s="2">
        <v>0</v>
      </c>
      <c r="AY330" s="2">
        <v>0</v>
      </c>
      <c r="AZ330" s="2">
        <v>0</v>
      </c>
      <c r="BA330" s="2">
        <f t="shared" si="58"/>
        <v>148989</v>
      </c>
      <c r="BB330" s="2">
        <f t="shared" si="59"/>
        <v>159186.56371526525</v>
      </c>
      <c r="BC330" s="2">
        <v>592959</v>
      </c>
      <c r="BD330" s="2">
        <v>656719</v>
      </c>
      <c r="BE330" s="2">
        <v>-20</v>
      </c>
      <c r="BF330" s="2">
        <v>0</v>
      </c>
      <c r="BG330" s="2">
        <v>-1043</v>
      </c>
      <c r="BH330" s="2">
        <v>0</v>
      </c>
      <c r="BI330" s="2">
        <v>703</v>
      </c>
      <c r="BJ330" s="2">
        <v>2813</v>
      </c>
      <c r="BK330" s="2">
        <v>-37</v>
      </c>
      <c r="BL330" s="2">
        <v>-148</v>
      </c>
    </row>
    <row r="331" spans="1:64" x14ac:dyDescent="0.25">
      <c r="A331" s="1" t="s">
        <v>326</v>
      </c>
      <c r="B331" t="s">
        <v>772</v>
      </c>
      <c r="C331" t="s">
        <v>974</v>
      </c>
      <c r="D331" s="2">
        <v>127</v>
      </c>
      <c r="E331" s="2">
        <v>1663</v>
      </c>
      <c r="F331" s="2">
        <f t="shared" si="50"/>
        <v>1790</v>
      </c>
      <c r="G331" s="2">
        <v>60</v>
      </c>
      <c r="H331" s="2">
        <v>670</v>
      </c>
      <c r="I331" s="2">
        <v>47</v>
      </c>
      <c r="J331" s="2">
        <f t="shared" si="51"/>
        <v>717</v>
      </c>
      <c r="K331" s="2">
        <v>-2352</v>
      </c>
      <c r="L331" s="2">
        <v>0</v>
      </c>
      <c r="M331" s="2">
        <v>-98</v>
      </c>
      <c r="N331" s="2">
        <f t="shared" si="52"/>
        <v>-2450</v>
      </c>
      <c r="O331" s="2">
        <v>5596</v>
      </c>
      <c r="P331" s="2">
        <v>503</v>
      </c>
      <c r="Q331" s="2">
        <v>456</v>
      </c>
      <c r="R331" s="2">
        <v>1041</v>
      </c>
      <c r="S331" s="2">
        <f t="shared" si="53"/>
        <v>2000</v>
      </c>
      <c r="T331" s="2">
        <v>1608</v>
      </c>
      <c r="U331" s="2">
        <v>4167</v>
      </c>
      <c r="V331" s="2">
        <f t="shared" si="54"/>
        <v>5775</v>
      </c>
      <c r="W331" s="2">
        <v>2930</v>
      </c>
      <c r="X331" s="2">
        <v>16314</v>
      </c>
      <c r="Y331">
        <v>3762.2052040127141</v>
      </c>
      <c r="Z331" s="2">
        <v>21012</v>
      </c>
      <c r="AA331" s="2">
        <v>4206</v>
      </c>
      <c r="AB331" s="2">
        <f t="shared" si="55"/>
        <v>25218</v>
      </c>
      <c r="AC331" s="2">
        <v>74</v>
      </c>
      <c r="AD331" s="2">
        <v>11</v>
      </c>
      <c r="AE331" s="2">
        <v>0</v>
      </c>
      <c r="AF331" s="2">
        <v>-2</v>
      </c>
      <c r="AG331" s="2">
        <f t="shared" si="56"/>
        <v>58033</v>
      </c>
      <c r="AH331" s="2">
        <f t="shared" si="57"/>
        <v>61795.205204012716</v>
      </c>
      <c r="AI331" s="2">
        <v>218408</v>
      </c>
      <c r="AJ331" s="2">
        <v>242703</v>
      </c>
      <c r="AK331" s="2">
        <v>21801</v>
      </c>
      <c r="AL331" s="2">
        <v>5170</v>
      </c>
      <c r="AM331" s="2">
        <v>7483</v>
      </c>
      <c r="AN331" s="2">
        <v>0</v>
      </c>
      <c r="AO331" s="2">
        <v>0</v>
      </c>
      <c r="AP331" s="2">
        <v>0</v>
      </c>
      <c r="AQ331" s="2">
        <v>0</v>
      </c>
      <c r="AR331" s="2">
        <v>418</v>
      </c>
      <c r="AS331" s="2">
        <v>454</v>
      </c>
      <c r="AT331" s="2">
        <v>1663</v>
      </c>
      <c r="AU331" s="2">
        <v>8</v>
      </c>
      <c r="AV331" s="2">
        <v>0</v>
      </c>
      <c r="AW331" s="2">
        <v>-11</v>
      </c>
      <c r="AX331" s="2">
        <v>0</v>
      </c>
      <c r="AY331" s="2">
        <v>0</v>
      </c>
      <c r="AZ331" s="2">
        <v>0</v>
      </c>
      <c r="BA331" s="2">
        <f t="shared" si="58"/>
        <v>95019</v>
      </c>
      <c r="BB331" s="2">
        <f t="shared" si="59"/>
        <v>98781.205204012716</v>
      </c>
      <c r="BC331" s="2">
        <v>361581</v>
      </c>
      <c r="BD331" s="2">
        <v>385876</v>
      </c>
      <c r="BE331" s="2">
        <v>0</v>
      </c>
      <c r="BF331" s="2">
        <v>0</v>
      </c>
      <c r="BG331" s="2">
        <v>0</v>
      </c>
      <c r="BH331" s="2">
        <v>0</v>
      </c>
      <c r="BI331" s="2">
        <v>2518</v>
      </c>
      <c r="BJ331" s="2">
        <v>9980</v>
      </c>
      <c r="BK331" s="2">
        <v>-227</v>
      </c>
      <c r="BL331" s="2">
        <v>-1500</v>
      </c>
    </row>
    <row r="332" spans="1:64" x14ac:dyDescent="0.25">
      <c r="A332" s="1" t="s">
        <v>327</v>
      </c>
      <c r="B332" t="s">
        <v>773</v>
      </c>
      <c r="C332" t="s">
        <v>974</v>
      </c>
      <c r="D332" s="2">
        <v>81</v>
      </c>
      <c r="E332" s="2">
        <v>1319</v>
      </c>
      <c r="F332" s="2">
        <f t="shared" si="50"/>
        <v>1400</v>
      </c>
      <c r="G332" s="2">
        <v>0</v>
      </c>
      <c r="H332" s="2">
        <v>776</v>
      </c>
      <c r="I332" s="2">
        <v>0</v>
      </c>
      <c r="J332" s="2">
        <f t="shared" si="51"/>
        <v>776</v>
      </c>
      <c r="K332" s="2">
        <v>3682</v>
      </c>
      <c r="L332" s="2">
        <v>0</v>
      </c>
      <c r="M332" s="2">
        <v>1164</v>
      </c>
      <c r="N332" s="2">
        <f t="shared" si="52"/>
        <v>4846</v>
      </c>
      <c r="O332" s="2">
        <v>7006</v>
      </c>
      <c r="P332" s="2">
        <v>1015</v>
      </c>
      <c r="Q332" s="2">
        <v>401</v>
      </c>
      <c r="R332" s="2">
        <v>1252</v>
      </c>
      <c r="S332" s="2">
        <f t="shared" si="53"/>
        <v>2668</v>
      </c>
      <c r="T332" s="2">
        <v>3038</v>
      </c>
      <c r="U332" s="2">
        <v>4119</v>
      </c>
      <c r="V332" s="2">
        <f t="shared" si="54"/>
        <v>7157</v>
      </c>
      <c r="W332" s="2">
        <v>4075</v>
      </c>
      <c r="X332" s="2">
        <v>60780</v>
      </c>
      <c r="Y332">
        <v>1966</v>
      </c>
      <c r="Z332" s="2">
        <v>43077</v>
      </c>
      <c r="AA332" s="2">
        <v>8287</v>
      </c>
      <c r="AB332" s="2">
        <f t="shared" si="55"/>
        <v>51364</v>
      </c>
      <c r="AC332" s="2">
        <v>0</v>
      </c>
      <c r="AD332" s="2">
        <v>0</v>
      </c>
      <c r="AE332" s="2">
        <v>0</v>
      </c>
      <c r="AF332" s="2">
        <v>0</v>
      </c>
      <c r="AG332" s="2">
        <f t="shared" si="56"/>
        <v>140072</v>
      </c>
      <c r="AH332" s="2">
        <f t="shared" si="57"/>
        <v>142038</v>
      </c>
      <c r="AI332" s="2">
        <v>560288</v>
      </c>
      <c r="AJ332" s="2">
        <v>568152</v>
      </c>
      <c r="AK332" s="2">
        <v>46362</v>
      </c>
      <c r="AL332" s="2">
        <v>4787</v>
      </c>
      <c r="AM332" s="2">
        <v>22510</v>
      </c>
      <c r="AN332" s="2">
        <v>0</v>
      </c>
      <c r="AO332" s="2">
        <v>0</v>
      </c>
      <c r="AP332" s="2">
        <v>0</v>
      </c>
      <c r="AQ332" s="2">
        <v>0</v>
      </c>
      <c r="AR332" s="2">
        <v>441</v>
      </c>
      <c r="AS332" s="2">
        <v>399</v>
      </c>
      <c r="AT332" s="2">
        <v>56</v>
      </c>
      <c r="AU332" s="2">
        <v>0</v>
      </c>
      <c r="AV332" s="2">
        <v>0</v>
      </c>
      <c r="AW332" s="2">
        <v>0</v>
      </c>
      <c r="AX332" s="2">
        <v>0</v>
      </c>
      <c r="AY332" s="2">
        <v>0</v>
      </c>
      <c r="AZ332" s="2">
        <v>0</v>
      </c>
      <c r="BA332" s="2">
        <f t="shared" si="58"/>
        <v>214627</v>
      </c>
      <c r="BB332" s="2">
        <f t="shared" si="59"/>
        <v>216593</v>
      </c>
      <c r="BC332" s="2">
        <v>858508</v>
      </c>
      <c r="BD332" s="2">
        <v>866372</v>
      </c>
      <c r="BE332" s="2">
        <v>0</v>
      </c>
      <c r="BF332" s="2">
        <v>0</v>
      </c>
      <c r="BG332" s="2">
        <v>0</v>
      </c>
      <c r="BH332" s="2">
        <v>0</v>
      </c>
      <c r="BI332" s="2">
        <v>5780</v>
      </c>
      <c r="BJ332" s="2">
        <v>23120</v>
      </c>
      <c r="BK332" s="2">
        <v>0</v>
      </c>
      <c r="BL332" s="2">
        <v>0</v>
      </c>
    </row>
    <row r="333" spans="1:64" x14ac:dyDescent="0.25">
      <c r="A333" s="1" t="s">
        <v>328</v>
      </c>
      <c r="B333" t="s">
        <v>774</v>
      </c>
      <c r="C333" t="s">
        <v>974</v>
      </c>
      <c r="D333" s="2">
        <v>-260</v>
      </c>
      <c r="E333" s="2">
        <v>1869</v>
      </c>
      <c r="F333" s="2">
        <f t="shared" si="50"/>
        <v>1609</v>
      </c>
      <c r="G333" s="2">
        <v>50</v>
      </c>
      <c r="H333" s="2">
        <v>420</v>
      </c>
      <c r="I333" s="2">
        <v>99</v>
      </c>
      <c r="J333" s="2">
        <f t="shared" si="51"/>
        <v>519</v>
      </c>
      <c r="K333" s="2">
        <v>4107</v>
      </c>
      <c r="L333" s="2">
        <v>0</v>
      </c>
      <c r="M333" s="2">
        <v>236</v>
      </c>
      <c r="N333" s="2">
        <f t="shared" si="52"/>
        <v>4343</v>
      </c>
      <c r="O333" s="2">
        <v>5987</v>
      </c>
      <c r="P333" s="2">
        <v>639</v>
      </c>
      <c r="Q333" s="2">
        <v>1158</v>
      </c>
      <c r="R333" s="2">
        <v>1999</v>
      </c>
      <c r="S333" s="2">
        <f t="shared" si="53"/>
        <v>3796</v>
      </c>
      <c r="T333" s="2">
        <v>3027</v>
      </c>
      <c r="U333" s="2">
        <v>2931</v>
      </c>
      <c r="V333" s="2">
        <f t="shared" si="54"/>
        <v>5958</v>
      </c>
      <c r="W333" s="2">
        <v>3730</v>
      </c>
      <c r="X333" s="2">
        <v>55935</v>
      </c>
      <c r="Y333">
        <v>15950.803311335645</v>
      </c>
      <c r="Z333" s="2">
        <v>38791</v>
      </c>
      <c r="AA333" s="2">
        <v>4574</v>
      </c>
      <c r="AB333" s="2">
        <f t="shared" si="55"/>
        <v>43365</v>
      </c>
      <c r="AC333" s="2">
        <v>1464</v>
      </c>
      <c r="AD333" s="2">
        <v>0</v>
      </c>
      <c r="AE333" s="2">
        <v>0</v>
      </c>
      <c r="AF333" s="2">
        <v>0</v>
      </c>
      <c r="AG333" s="2">
        <f t="shared" si="56"/>
        <v>126756</v>
      </c>
      <c r="AH333" s="2">
        <f t="shared" si="57"/>
        <v>142706.80331133565</v>
      </c>
      <c r="AI333" s="2">
        <v>507020</v>
      </c>
      <c r="AJ333" s="2">
        <v>574035</v>
      </c>
      <c r="AK333" s="2">
        <v>44993</v>
      </c>
      <c r="AL333" s="2">
        <v>3080</v>
      </c>
      <c r="AM333" s="2">
        <v>11607</v>
      </c>
      <c r="AN333" s="2">
        <v>0</v>
      </c>
      <c r="AO333" s="2">
        <v>0</v>
      </c>
      <c r="AP333" s="2">
        <v>0</v>
      </c>
      <c r="AQ333" s="2">
        <v>0</v>
      </c>
      <c r="AR333" s="2">
        <v>0</v>
      </c>
      <c r="AS333" s="2">
        <v>308</v>
      </c>
      <c r="AT333" s="2">
        <v>57</v>
      </c>
      <c r="AU333" s="2">
        <v>0</v>
      </c>
      <c r="AV333" s="2">
        <v>0</v>
      </c>
      <c r="AW333" s="2">
        <v>0</v>
      </c>
      <c r="AX333" s="2">
        <v>0</v>
      </c>
      <c r="AY333" s="2">
        <v>0</v>
      </c>
      <c r="AZ333" s="2">
        <v>0</v>
      </c>
      <c r="BA333" s="2">
        <f t="shared" si="58"/>
        <v>186801</v>
      </c>
      <c r="BB333" s="2">
        <f t="shared" si="59"/>
        <v>202751.80331133565</v>
      </c>
      <c r="BC333" s="2">
        <v>747197</v>
      </c>
      <c r="BD333" s="2">
        <v>814212</v>
      </c>
      <c r="BE333" s="2">
        <v>0</v>
      </c>
      <c r="BF333" s="2">
        <v>0</v>
      </c>
      <c r="BG333" s="2">
        <v>0</v>
      </c>
      <c r="BH333" s="2">
        <v>0</v>
      </c>
      <c r="BI333" s="2">
        <v>2156</v>
      </c>
      <c r="BJ333" s="2">
        <v>8623</v>
      </c>
      <c r="BK333" s="2">
        <v>-538</v>
      </c>
      <c r="BL333" s="2">
        <v>-2150</v>
      </c>
    </row>
    <row r="334" spans="1:64" x14ac:dyDescent="0.25">
      <c r="A334" s="1" t="s">
        <v>329</v>
      </c>
      <c r="B334" t="s">
        <v>775</v>
      </c>
      <c r="C334" t="s">
        <v>974</v>
      </c>
      <c r="D334" s="2">
        <v>-89</v>
      </c>
      <c r="E334" s="2">
        <v>4044</v>
      </c>
      <c r="F334" s="2">
        <f t="shared" si="50"/>
        <v>3955</v>
      </c>
      <c r="G334" s="2">
        <v>50</v>
      </c>
      <c r="H334" s="2">
        <v>805</v>
      </c>
      <c r="I334" s="2">
        <v>52</v>
      </c>
      <c r="J334" s="2">
        <f t="shared" si="51"/>
        <v>857</v>
      </c>
      <c r="K334" s="2">
        <v>3196</v>
      </c>
      <c r="L334" s="2">
        <v>0</v>
      </c>
      <c r="M334" s="2">
        <v>1171</v>
      </c>
      <c r="N334" s="2">
        <f t="shared" si="52"/>
        <v>4367</v>
      </c>
      <c r="O334" s="2">
        <v>7293</v>
      </c>
      <c r="P334" s="2">
        <v>13</v>
      </c>
      <c r="Q334" s="2">
        <v>185</v>
      </c>
      <c r="R334" s="2">
        <v>1594</v>
      </c>
      <c r="S334" s="2">
        <f t="shared" si="53"/>
        <v>1792</v>
      </c>
      <c r="T334" s="2">
        <v>2122</v>
      </c>
      <c r="U334" s="2">
        <v>2655</v>
      </c>
      <c r="V334" s="2">
        <f t="shared" si="54"/>
        <v>4777</v>
      </c>
      <c r="W334" s="2">
        <v>3682</v>
      </c>
      <c r="X334" s="2">
        <v>51491</v>
      </c>
      <c r="Y334">
        <v>14683.522182962075</v>
      </c>
      <c r="Z334" s="2">
        <v>38075</v>
      </c>
      <c r="AA334" s="2">
        <v>3073</v>
      </c>
      <c r="AB334" s="2">
        <f t="shared" si="55"/>
        <v>41148</v>
      </c>
      <c r="AC334" s="2">
        <v>2216</v>
      </c>
      <c r="AD334" s="2">
        <v>0</v>
      </c>
      <c r="AE334" s="2">
        <v>0</v>
      </c>
      <c r="AF334" s="2">
        <v>0</v>
      </c>
      <c r="AG334" s="2">
        <f t="shared" si="56"/>
        <v>121628</v>
      </c>
      <c r="AH334" s="2">
        <f t="shared" si="57"/>
        <v>136311.52218296207</v>
      </c>
      <c r="AI334" s="2">
        <v>498154</v>
      </c>
      <c r="AJ334" s="2">
        <v>547846</v>
      </c>
      <c r="AK334" s="2">
        <v>26551</v>
      </c>
      <c r="AL334" s="2">
        <v>1750</v>
      </c>
      <c r="AM334" s="2">
        <v>27899</v>
      </c>
      <c r="AN334" s="2">
        <v>0</v>
      </c>
      <c r="AO334" s="2">
        <v>0</v>
      </c>
      <c r="AP334" s="2">
        <v>0</v>
      </c>
      <c r="AQ334" s="2">
        <v>0</v>
      </c>
      <c r="AR334" s="2">
        <v>0</v>
      </c>
      <c r="AS334" s="2">
        <v>364</v>
      </c>
      <c r="AT334" s="2">
        <v>66</v>
      </c>
      <c r="AU334" s="2">
        <v>0</v>
      </c>
      <c r="AV334" s="2">
        <v>0</v>
      </c>
      <c r="AW334" s="2">
        <v>0</v>
      </c>
      <c r="AX334" s="2">
        <v>0</v>
      </c>
      <c r="AY334" s="2">
        <v>0</v>
      </c>
      <c r="AZ334" s="2">
        <v>0</v>
      </c>
      <c r="BA334" s="2">
        <f t="shared" si="58"/>
        <v>178258</v>
      </c>
      <c r="BB334" s="2">
        <f t="shared" si="59"/>
        <v>192941.52218296207</v>
      </c>
      <c r="BC334" s="2">
        <v>724674</v>
      </c>
      <c r="BD334" s="2">
        <v>774366</v>
      </c>
      <c r="BE334" s="2">
        <v>0</v>
      </c>
      <c r="BF334" s="2">
        <v>0</v>
      </c>
      <c r="BG334" s="2">
        <v>0</v>
      </c>
      <c r="BH334" s="2">
        <v>0</v>
      </c>
      <c r="BI334" s="2">
        <v>1053</v>
      </c>
      <c r="BJ334" s="2">
        <v>4212</v>
      </c>
      <c r="BK334" s="2">
        <v>-175</v>
      </c>
      <c r="BL334" s="2">
        <v>-700</v>
      </c>
    </row>
    <row r="335" spans="1:64" x14ac:dyDescent="0.25">
      <c r="A335" s="1" t="s">
        <v>330</v>
      </c>
      <c r="B335" t="s">
        <v>776</v>
      </c>
      <c r="C335" t="s">
        <v>974</v>
      </c>
      <c r="D335" s="2">
        <v>23</v>
      </c>
      <c r="E335" s="2">
        <v>9579</v>
      </c>
      <c r="F335" s="2">
        <f t="shared" si="50"/>
        <v>9602</v>
      </c>
      <c r="G335" s="2">
        <v>62</v>
      </c>
      <c r="H335" s="2">
        <v>605</v>
      </c>
      <c r="I335" s="2">
        <v>0</v>
      </c>
      <c r="J335" s="2">
        <f t="shared" si="51"/>
        <v>605</v>
      </c>
      <c r="K335" s="2">
        <v>1360</v>
      </c>
      <c r="L335" s="2">
        <v>0</v>
      </c>
      <c r="M335" s="2">
        <v>2017</v>
      </c>
      <c r="N335" s="2">
        <f t="shared" si="52"/>
        <v>3377</v>
      </c>
      <c r="O335" s="2">
        <v>2896</v>
      </c>
      <c r="P335" s="2">
        <v>-61</v>
      </c>
      <c r="Q335" s="2">
        <v>250</v>
      </c>
      <c r="R335" s="2">
        <v>1692</v>
      </c>
      <c r="S335" s="2">
        <f t="shared" si="53"/>
        <v>1881</v>
      </c>
      <c r="T335" s="2">
        <v>2132</v>
      </c>
      <c r="U335" s="2">
        <v>6476</v>
      </c>
      <c r="V335" s="2">
        <f t="shared" si="54"/>
        <v>8608</v>
      </c>
      <c r="W335" s="2">
        <v>1905</v>
      </c>
      <c r="X335" s="2">
        <v>53771</v>
      </c>
      <c r="Y335">
        <v>15286.079569157699</v>
      </c>
      <c r="Z335" s="2">
        <v>28157</v>
      </c>
      <c r="AA335" s="2">
        <v>3050</v>
      </c>
      <c r="AB335" s="2">
        <f t="shared" si="55"/>
        <v>31207</v>
      </c>
      <c r="AC335" s="2">
        <v>5261</v>
      </c>
      <c r="AD335" s="2">
        <v>53</v>
      </c>
      <c r="AE335" s="2">
        <v>0</v>
      </c>
      <c r="AF335" s="2">
        <v>0</v>
      </c>
      <c r="AG335" s="2">
        <f t="shared" si="56"/>
        <v>119228</v>
      </c>
      <c r="AH335" s="2">
        <f t="shared" si="57"/>
        <v>134514.07956915771</v>
      </c>
      <c r="AI335" s="2">
        <v>701500</v>
      </c>
      <c r="AJ335" s="2">
        <v>778638</v>
      </c>
      <c r="AK335" s="2">
        <v>54857</v>
      </c>
      <c r="AL335" s="2">
        <v>7175</v>
      </c>
      <c r="AM335" s="2">
        <v>10482</v>
      </c>
      <c r="AN335" s="2">
        <v>0</v>
      </c>
      <c r="AO335" s="2">
        <v>0</v>
      </c>
      <c r="AP335" s="2">
        <v>0</v>
      </c>
      <c r="AQ335" s="2">
        <v>0</v>
      </c>
      <c r="AR335" s="2">
        <v>0</v>
      </c>
      <c r="AS335" s="2">
        <v>322</v>
      </c>
      <c r="AT335" s="2">
        <v>59</v>
      </c>
      <c r="AU335" s="2">
        <v>0</v>
      </c>
      <c r="AV335" s="2">
        <v>0</v>
      </c>
      <c r="AW335" s="2">
        <v>0</v>
      </c>
      <c r="AX335" s="2">
        <v>0</v>
      </c>
      <c r="AY335" s="2">
        <v>0</v>
      </c>
      <c r="AZ335" s="2">
        <v>0</v>
      </c>
      <c r="BA335" s="2">
        <f t="shared" si="58"/>
        <v>192123</v>
      </c>
      <c r="BB335" s="2">
        <f t="shared" si="59"/>
        <v>207409.07956915771</v>
      </c>
      <c r="BC335" s="2">
        <v>949127</v>
      </c>
      <c r="BD335" s="2">
        <v>1026265</v>
      </c>
      <c r="BE335" s="2">
        <v>0</v>
      </c>
      <c r="BF335" s="2">
        <v>0</v>
      </c>
      <c r="BG335" s="2">
        <v>0</v>
      </c>
      <c r="BH335" s="2">
        <v>0</v>
      </c>
      <c r="BI335" s="2">
        <v>1652</v>
      </c>
      <c r="BJ335" s="2">
        <v>6608</v>
      </c>
      <c r="BK335" s="2">
        <v>-937</v>
      </c>
      <c r="BL335" s="2">
        <v>-3749</v>
      </c>
    </row>
    <row r="336" spans="1:64" x14ac:dyDescent="0.25">
      <c r="A336" s="1" t="s">
        <v>331</v>
      </c>
      <c r="B336" t="s">
        <v>777</v>
      </c>
      <c r="C336" t="s">
        <v>974</v>
      </c>
      <c r="D336" s="2">
        <v>-156</v>
      </c>
      <c r="E336" s="2">
        <v>2364</v>
      </c>
      <c r="F336" s="2">
        <f t="shared" si="50"/>
        <v>2208</v>
      </c>
      <c r="G336" s="2">
        <v>0</v>
      </c>
      <c r="H336" s="2">
        <v>121</v>
      </c>
      <c r="I336" s="2">
        <v>95</v>
      </c>
      <c r="J336" s="2">
        <f t="shared" si="51"/>
        <v>216</v>
      </c>
      <c r="K336" s="2">
        <v>-341</v>
      </c>
      <c r="L336" s="2">
        <v>0</v>
      </c>
      <c r="M336" s="2">
        <v>979</v>
      </c>
      <c r="N336" s="2">
        <f t="shared" si="52"/>
        <v>638</v>
      </c>
      <c r="O336" s="2">
        <v>5562</v>
      </c>
      <c r="P336" s="2">
        <v>369</v>
      </c>
      <c r="Q336" s="2">
        <v>106</v>
      </c>
      <c r="R336" s="2">
        <v>307</v>
      </c>
      <c r="S336" s="2">
        <f t="shared" si="53"/>
        <v>782</v>
      </c>
      <c r="T336" s="2">
        <v>2401</v>
      </c>
      <c r="U336" s="2">
        <v>5360</v>
      </c>
      <c r="V336" s="2">
        <f t="shared" si="54"/>
        <v>7761</v>
      </c>
      <c r="W336" s="2">
        <v>1628</v>
      </c>
      <c r="X336" s="2">
        <v>43700</v>
      </c>
      <c r="Y336">
        <v>12461.787873520474</v>
      </c>
      <c r="Z336" s="2">
        <v>37268</v>
      </c>
      <c r="AA336" s="2">
        <v>1811</v>
      </c>
      <c r="AB336" s="2">
        <f t="shared" si="55"/>
        <v>39079</v>
      </c>
      <c r="AC336" s="2">
        <v>0</v>
      </c>
      <c r="AD336" s="2">
        <v>0</v>
      </c>
      <c r="AE336" s="2">
        <v>35</v>
      </c>
      <c r="AF336" s="2">
        <v>1</v>
      </c>
      <c r="AG336" s="2">
        <f t="shared" si="56"/>
        <v>101610</v>
      </c>
      <c r="AH336" s="2">
        <f t="shared" si="57"/>
        <v>114071.78787352047</v>
      </c>
      <c r="AI336" s="2">
        <v>406443</v>
      </c>
      <c r="AJ336" s="2">
        <v>442414</v>
      </c>
      <c r="AK336" s="2">
        <v>31547</v>
      </c>
      <c r="AL336" s="2">
        <v>1965</v>
      </c>
      <c r="AM336" s="2">
        <v>17587</v>
      </c>
      <c r="AN336" s="2">
        <v>0</v>
      </c>
      <c r="AO336" s="2">
        <v>0</v>
      </c>
      <c r="AP336" s="2">
        <v>0</v>
      </c>
      <c r="AQ336" s="2">
        <v>0</v>
      </c>
      <c r="AR336" s="2">
        <v>544</v>
      </c>
      <c r="AS336" s="2">
        <v>795</v>
      </c>
      <c r="AT336" s="2">
        <v>265</v>
      </c>
      <c r="AU336" s="2">
        <v>0</v>
      </c>
      <c r="AV336" s="2">
        <v>0</v>
      </c>
      <c r="AW336" s="2">
        <v>-58</v>
      </c>
      <c r="AX336" s="2">
        <v>0</v>
      </c>
      <c r="AY336" s="2">
        <v>0</v>
      </c>
      <c r="AZ336" s="2">
        <v>0</v>
      </c>
      <c r="BA336" s="2">
        <f t="shared" si="58"/>
        <v>154255</v>
      </c>
      <c r="BB336" s="2">
        <f t="shared" si="59"/>
        <v>166716.78787352046</v>
      </c>
      <c r="BC336" s="2">
        <v>617019</v>
      </c>
      <c r="BD336" s="2">
        <v>652990</v>
      </c>
      <c r="BE336" s="2">
        <v>0</v>
      </c>
      <c r="BF336" s="2">
        <v>0</v>
      </c>
      <c r="BG336" s="2">
        <v>36</v>
      </c>
      <c r="BH336" s="2">
        <v>0</v>
      </c>
      <c r="BI336" s="2">
        <v>1369</v>
      </c>
      <c r="BJ336" s="2">
        <v>5475</v>
      </c>
      <c r="BK336" s="2">
        <v>-976</v>
      </c>
      <c r="BL336" s="2">
        <v>-3905</v>
      </c>
    </row>
    <row r="337" spans="1:64" x14ac:dyDescent="0.25">
      <c r="A337" s="1" t="s">
        <v>332</v>
      </c>
      <c r="B337" t="s">
        <v>778</v>
      </c>
      <c r="C337" t="s">
        <v>974</v>
      </c>
      <c r="D337" s="2">
        <v>424.18549015623262</v>
      </c>
      <c r="E337" s="2">
        <v>3124.6545405767947</v>
      </c>
      <c r="F337" s="2">
        <f t="shared" si="50"/>
        <v>3548.8400307330276</v>
      </c>
      <c r="G337" s="2">
        <v>107.38564934494751</v>
      </c>
      <c r="H337" s="2">
        <v>2025.7170451261188</v>
      </c>
      <c r="I337" s="2">
        <v>59.902198954324462</v>
      </c>
      <c r="J337" s="2">
        <f t="shared" si="51"/>
        <v>2085.6192440804434</v>
      </c>
      <c r="K337" s="2">
        <v>-7657.4977663278105</v>
      </c>
      <c r="L337" s="2">
        <v>0</v>
      </c>
      <c r="M337" s="2">
        <v>1639.7618201561827</v>
      </c>
      <c r="N337" s="2">
        <f t="shared" si="52"/>
        <v>-6017.7359461716278</v>
      </c>
      <c r="O337" s="2">
        <v>9785.4868584491178</v>
      </c>
      <c r="P337" s="2">
        <v>724.91400929684528</v>
      </c>
      <c r="Q337" s="2">
        <v>284.17018772234411</v>
      </c>
      <c r="R337" s="2">
        <v>1724.50151623791</v>
      </c>
      <c r="S337" s="2">
        <f t="shared" si="53"/>
        <v>2733.5857132570991</v>
      </c>
      <c r="T337" s="2">
        <v>2132.6156847234702</v>
      </c>
      <c r="U337" s="2">
        <v>6427.7981536475727</v>
      </c>
      <c r="V337" s="2">
        <f t="shared" si="54"/>
        <v>8560.4138383710433</v>
      </c>
      <c r="W337" s="2">
        <v>2764.0238224818577</v>
      </c>
      <c r="X337" s="2">
        <v>17422.916386423738</v>
      </c>
      <c r="Y337">
        <v>0</v>
      </c>
      <c r="Z337" s="2">
        <v>25717.036731561446</v>
      </c>
      <c r="AA337" s="2">
        <v>7910.499330204002</v>
      </c>
      <c r="AB337" s="2">
        <f t="shared" si="55"/>
        <v>33627.536061765451</v>
      </c>
      <c r="AC337" s="2">
        <v>314.12128719950636</v>
      </c>
      <c r="AD337" s="2">
        <v>0</v>
      </c>
      <c r="AE337" s="2">
        <v>0</v>
      </c>
      <c r="AF337" s="2">
        <v>-1594.2264087559442</v>
      </c>
      <c r="AG337" s="2">
        <f t="shared" si="56"/>
        <v>73337.966537178654</v>
      </c>
      <c r="AH337" s="2">
        <f t="shared" si="57"/>
        <v>73337.966537178654</v>
      </c>
      <c r="AI337" s="2">
        <v>301176.58588631032</v>
      </c>
      <c r="AJ337" s="2">
        <v>328823.2100091672</v>
      </c>
      <c r="AK337" s="2">
        <v>34079.481107534659</v>
      </c>
      <c r="AL337" s="2">
        <v>8116.2609485633684</v>
      </c>
      <c r="AM337" s="2">
        <v>12660.792408256691</v>
      </c>
      <c r="AN337" s="2">
        <v>0</v>
      </c>
      <c r="AO337" s="2">
        <v>0</v>
      </c>
      <c r="AP337" s="2">
        <v>34.090682331729369</v>
      </c>
      <c r="AQ337" s="2">
        <v>0</v>
      </c>
      <c r="AR337" s="2">
        <v>0</v>
      </c>
      <c r="AS337" s="2">
        <v>493.82788406247971</v>
      </c>
      <c r="AT337" s="2">
        <v>104.22008598557265</v>
      </c>
      <c r="AU337" s="2">
        <v>0</v>
      </c>
      <c r="AV337" s="2">
        <v>0</v>
      </c>
      <c r="AW337" s="2">
        <v>0</v>
      </c>
      <c r="AX337" s="2">
        <v>0</v>
      </c>
      <c r="AY337" s="2">
        <v>0</v>
      </c>
      <c r="AZ337" s="2">
        <v>0</v>
      </c>
      <c r="BA337" s="2">
        <f t="shared" si="58"/>
        <v>128826.63965391315</v>
      </c>
      <c r="BB337" s="2">
        <f t="shared" si="59"/>
        <v>128826.63965391315</v>
      </c>
      <c r="BC337" s="2">
        <v>529051.58588631032</v>
      </c>
      <c r="BD337" s="2">
        <v>556698.2100091672</v>
      </c>
      <c r="BE337" s="2">
        <v>0</v>
      </c>
      <c r="BF337" s="2">
        <v>0</v>
      </c>
      <c r="BG337" s="2">
        <v>0</v>
      </c>
      <c r="BH337" s="2">
        <v>0</v>
      </c>
      <c r="BI337" s="2">
        <v>4401.1070890262617</v>
      </c>
      <c r="BJ337" s="2">
        <v>0</v>
      </c>
      <c r="BK337" s="2">
        <v>18074</v>
      </c>
      <c r="BL337" s="2">
        <v>0</v>
      </c>
    </row>
    <row r="338" spans="1:64" x14ac:dyDescent="0.25">
      <c r="A338" s="1" t="s">
        <v>333</v>
      </c>
      <c r="B338" t="s">
        <v>779</v>
      </c>
      <c r="C338" t="s">
        <v>974</v>
      </c>
      <c r="D338" s="2">
        <v>38</v>
      </c>
      <c r="E338" s="2">
        <v>1040</v>
      </c>
      <c r="F338" s="2">
        <f t="shared" si="50"/>
        <v>1078</v>
      </c>
      <c r="G338" s="2">
        <v>0</v>
      </c>
      <c r="H338" s="2">
        <v>266</v>
      </c>
      <c r="I338" s="2">
        <v>0</v>
      </c>
      <c r="J338" s="2">
        <f t="shared" si="51"/>
        <v>266</v>
      </c>
      <c r="K338" s="2">
        <v>1089</v>
      </c>
      <c r="L338" s="2">
        <v>0</v>
      </c>
      <c r="M338" s="2">
        <v>378</v>
      </c>
      <c r="N338" s="2">
        <f t="shared" si="52"/>
        <v>1467</v>
      </c>
      <c r="O338" s="2">
        <v>1175</v>
      </c>
      <c r="P338" s="2">
        <v>379</v>
      </c>
      <c r="Q338" s="2">
        <v>61</v>
      </c>
      <c r="R338" s="2">
        <v>95</v>
      </c>
      <c r="S338" s="2">
        <f t="shared" si="53"/>
        <v>535</v>
      </c>
      <c r="T338" s="2">
        <v>623</v>
      </c>
      <c r="U338" s="2">
        <v>2267</v>
      </c>
      <c r="V338" s="2">
        <f t="shared" si="54"/>
        <v>2890</v>
      </c>
      <c r="W338" s="2">
        <v>1362</v>
      </c>
      <c r="X338" s="2">
        <v>61820</v>
      </c>
      <c r="Y338">
        <v>17629.009756087773</v>
      </c>
      <c r="Z338" s="2">
        <v>22615</v>
      </c>
      <c r="AA338" s="2">
        <v>1789</v>
      </c>
      <c r="AB338" s="2">
        <f t="shared" si="55"/>
        <v>24404</v>
      </c>
      <c r="AC338" s="2">
        <v>0</v>
      </c>
      <c r="AD338" s="2">
        <v>0</v>
      </c>
      <c r="AE338" s="2">
        <v>0</v>
      </c>
      <c r="AF338" s="2">
        <v>2547</v>
      </c>
      <c r="AG338" s="2">
        <f t="shared" si="56"/>
        <v>97544</v>
      </c>
      <c r="AH338" s="2">
        <f t="shared" si="57"/>
        <v>115173.00975608778</v>
      </c>
      <c r="AI338" s="2">
        <v>390176</v>
      </c>
      <c r="AJ338" s="2">
        <v>422433</v>
      </c>
      <c r="AK338" s="2">
        <v>18831</v>
      </c>
      <c r="AL338" s="2">
        <v>2862</v>
      </c>
      <c r="AM338" s="2">
        <v>14866</v>
      </c>
      <c r="AN338" s="2">
        <v>0</v>
      </c>
      <c r="AO338" s="2">
        <v>0</v>
      </c>
      <c r="AP338" s="2">
        <v>0</v>
      </c>
      <c r="AQ338" s="2">
        <v>0</v>
      </c>
      <c r="AR338" s="2">
        <v>2598</v>
      </c>
      <c r="AS338" s="2">
        <v>32</v>
      </c>
      <c r="AT338" s="2">
        <v>65</v>
      </c>
      <c r="AU338" s="2">
        <v>-243</v>
      </c>
      <c r="AV338" s="2">
        <v>0</v>
      </c>
      <c r="AW338" s="2">
        <v>-160</v>
      </c>
      <c r="AX338" s="2">
        <v>0</v>
      </c>
      <c r="AY338" s="2">
        <v>0</v>
      </c>
      <c r="AZ338" s="2">
        <v>0</v>
      </c>
      <c r="BA338" s="2">
        <f t="shared" si="58"/>
        <v>136395</v>
      </c>
      <c r="BB338" s="2">
        <f t="shared" si="59"/>
        <v>154024.00975608779</v>
      </c>
      <c r="BC338" s="2">
        <v>545588</v>
      </c>
      <c r="BD338" s="2">
        <v>577845</v>
      </c>
      <c r="BE338" s="2">
        <v>0</v>
      </c>
      <c r="BF338" s="2">
        <v>0</v>
      </c>
      <c r="BG338" s="2">
        <v>0</v>
      </c>
      <c r="BH338" s="2">
        <v>0</v>
      </c>
      <c r="BI338" s="2">
        <v>563</v>
      </c>
      <c r="BJ338" s="2">
        <v>2252</v>
      </c>
      <c r="BK338" s="2">
        <v>-460</v>
      </c>
      <c r="BL338" s="2">
        <v>-1840</v>
      </c>
    </row>
    <row r="339" spans="1:64" x14ac:dyDescent="0.25">
      <c r="A339" s="1" t="s">
        <v>334</v>
      </c>
      <c r="B339" t="s">
        <v>780</v>
      </c>
      <c r="C339" t="s">
        <v>974</v>
      </c>
      <c r="D339" s="2">
        <v>66</v>
      </c>
      <c r="E339" s="2">
        <v>6300</v>
      </c>
      <c r="F339" s="2">
        <f t="shared" si="50"/>
        <v>6366</v>
      </c>
      <c r="G339" s="2">
        <v>32</v>
      </c>
      <c r="H339" s="2">
        <v>301</v>
      </c>
      <c r="I339" s="2">
        <v>71</v>
      </c>
      <c r="J339" s="2">
        <f t="shared" si="51"/>
        <v>372</v>
      </c>
      <c r="K339" s="2">
        <v>4072</v>
      </c>
      <c r="L339" s="2">
        <v>0</v>
      </c>
      <c r="M339" s="2">
        <v>165</v>
      </c>
      <c r="N339" s="2">
        <f t="shared" si="52"/>
        <v>4237</v>
      </c>
      <c r="O339" s="2">
        <v>3430</v>
      </c>
      <c r="P339" s="2">
        <v>1472</v>
      </c>
      <c r="Q339" s="2">
        <v>1120</v>
      </c>
      <c r="R339" s="2">
        <v>196</v>
      </c>
      <c r="S339" s="2">
        <f t="shared" si="53"/>
        <v>2788</v>
      </c>
      <c r="T339" s="2">
        <v>1400</v>
      </c>
      <c r="U339" s="2">
        <v>2815</v>
      </c>
      <c r="V339" s="2">
        <f t="shared" si="54"/>
        <v>4215</v>
      </c>
      <c r="W339" s="2">
        <v>2072</v>
      </c>
      <c r="X339" s="2">
        <v>36665</v>
      </c>
      <c r="Y339">
        <v>30710</v>
      </c>
      <c r="Z339" s="2">
        <v>29171</v>
      </c>
      <c r="AA339" s="2">
        <v>2560</v>
      </c>
      <c r="AB339" s="2">
        <f t="shared" si="55"/>
        <v>31731</v>
      </c>
      <c r="AC339" s="2">
        <v>1420</v>
      </c>
      <c r="AD339" s="2">
        <v>0</v>
      </c>
      <c r="AE339" s="2">
        <v>0</v>
      </c>
      <c r="AF339" s="2">
        <v>0</v>
      </c>
      <c r="AG339" s="2">
        <f t="shared" si="56"/>
        <v>93328</v>
      </c>
      <c r="AH339" s="2">
        <f t="shared" si="57"/>
        <v>124038</v>
      </c>
      <c r="AI339" s="2">
        <v>489690</v>
      </c>
      <c r="AJ339" s="2">
        <v>612530</v>
      </c>
      <c r="AK339" s="2">
        <v>49845</v>
      </c>
      <c r="AL339" s="2">
        <v>2646</v>
      </c>
      <c r="AM339" s="2">
        <v>6804</v>
      </c>
      <c r="AN339" s="2">
        <v>0</v>
      </c>
      <c r="AO339" s="2">
        <v>0</v>
      </c>
      <c r="AP339" s="2">
        <v>0</v>
      </c>
      <c r="AQ339" s="2">
        <v>0</v>
      </c>
      <c r="AR339" s="2">
        <v>2684</v>
      </c>
      <c r="AS339" s="2">
        <v>180</v>
      </c>
      <c r="AT339" s="2">
        <v>451</v>
      </c>
      <c r="AU339" s="2">
        <v>0</v>
      </c>
      <c r="AV339" s="2">
        <v>0</v>
      </c>
      <c r="AW339" s="2">
        <v>-140</v>
      </c>
      <c r="AX339" s="2">
        <v>0</v>
      </c>
      <c r="AY339" s="2">
        <v>0</v>
      </c>
      <c r="AZ339" s="2">
        <v>0</v>
      </c>
      <c r="BA339" s="2">
        <f t="shared" si="58"/>
        <v>155798</v>
      </c>
      <c r="BB339" s="2">
        <f t="shared" si="59"/>
        <v>186508</v>
      </c>
      <c r="BC339" s="2">
        <v>715295</v>
      </c>
      <c r="BD339" s="2">
        <v>838135</v>
      </c>
      <c r="BE339" s="2">
        <v>0</v>
      </c>
      <c r="BF339" s="2">
        <v>0</v>
      </c>
      <c r="BG339" s="2">
        <v>0</v>
      </c>
      <c r="BH339" s="2">
        <v>0</v>
      </c>
      <c r="BI339" s="2">
        <v>1252</v>
      </c>
      <c r="BJ339" s="2">
        <v>5008</v>
      </c>
      <c r="BK339" s="2">
        <v>-423</v>
      </c>
      <c r="BL339" s="2">
        <v>-1692</v>
      </c>
    </row>
    <row r="340" spans="1:64" x14ac:dyDescent="0.25">
      <c r="A340" s="1" t="s">
        <v>335</v>
      </c>
      <c r="B340" t="s">
        <v>781</v>
      </c>
      <c r="C340" t="s">
        <v>974</v>
      </c>
      <c r="D340" s="2">
        <v>36</v>
      </c>
      <c r="E340" s="2">
        <v>3630</v>
      </c>
      <c r="F340" s="2">
        <f t="shared" si="50"/>
        <v>3666</v>
      </c>
      <c r="G340" s="2">
        <v>59</v>
      </c>
      <c r="H340" s="2">
        <v>566</v>
      </c>
      <c r="I340" s="2">
        <v>38</v>
      </c>
      <c r="J340" s="2">
        <f t="shared" si="51"/>
        <v>604</v>
      </c>
      <c r="K340" s="2">
        <v>828</v>
      </c>
      <c r="L340" s="2">
        <v>0</v>
      </c>
      <c r="M340" s="2">
        <v>211</v>
      </c>
      <c r="N340" s="2">
        <f t="shared" si="52"/>
        <v>1039</v>
      </c>
      <c r="O340" s="2">
        <v>6602</v>
      </c>
      <c r="P340" s="2">
        <v>291</v>
      </c>
      <c r="Q340" s="2">
        <v>1254</v>
      </c>
      <c r="R340" s="2">
        <v>615</v>
      </c>
      <c r="S340" s="2">
        <f t="shared" si="53"/>
        <v>2160</v>
      </c>
      <c r="T340" s="2">
        <v>404</v>
      </c>
      <c r="U340" s="2">
        <v>1153</v>
      </c>
      <c r="V340" s="2">
        <f t="shared" si="54"/>
        <v>1557</v>
      </c>
      <c r="W340" s="2">
        <v>2131</v>
      </c>
      <c r="X340" s="2">
        <v>24254</v>
      </c>
      <c r="Y340">
        <v>6916.4348531891428</v>
      </c>
      <c r="Z340" s="2">
        <v>22410</v>
      </c>
      <c r="AA340" s="2">
        <v>1799</v>
      </c>
      <c r="AB340" s="2">
        <f t="shared" si="55"/>
        <v>24209</v>
      </c>
      <c r="AC340" s="2">
        <v>0</v>
      </c>
      <c r="AD340" s="2">
        <v>0</v>
      </c>
      <c r="AE340" s="2">
        <v>0</v>
      </c>
      <c r="AF340" s="2">
        <v>0</v>
      </c>
      <c r="AG340" s="2">
        <f t="shared" si="56"/>
        <v>66281</v>
      </c>
      <c r="AH340" s="2">
        <f t="shared" si="57"/>
        <v>73197.434853189145</v>
      </c>
      <c r="AI340" s="2">
        <v>264027</v>
      </c>
      <c r="AJ340" s="2">
        <v>264027</v>
      </c>
      <c r="AK340" s="2">
        <v>23593</v>
      </c>
      <c r="AL340" s="2">
        <v>1426</v>
      </c>
      <c r="AM340" s="2">
        <v>0</v>
      </c>
      <c r="AN340" s="2">
        <v>0</v>
      </c>
      <c r="AO340" s="2">
        <v>0</v>
      </c>
      <c r="AP340" s="2">
        <v>0</v>
      </c>
      <c r="AQ340" s="2">
        <v>1768</v>
      </c>
      <c r="AR340" s="2">
        <v>0</v>
      </c>
      <c r="AS340" s="2">
        <v>88</v>
      </c>
      <c r="AT340" s="2">
        <v>398</v>
      </c>
      <c r="AU340" s="2">
        <v>0</v>
      </c>
      <c r="AV340" s="2">
        <v>0</v>
      </c>
      <c r="AW340" s="2">
        <v>0</v>
      </c>
      <c r="AX340" s="2">
        <v>0</v>
      </c>
      <c r="AY340" s="2">
        <v>0</v>
      </c>
      <c r="AZ340" s="2">
        <v>0</v>
      </c>
      <c r="BA340" s="2">
        <f t="shared" si="58"/>
        <v>93554</v>
      </c>
      <c r="BB340" s="2">
        <f t="shared" si="59"/>
        <v>100470.43485318914</v>
      </c>
      <c r="BC340" s="2">
        <v>363425</v>
      </c>
      <c r="BD340" s="2">
        <v>363425</v>
      </c>
      <c r="BE340" s="2">
        <v>0</v>
      </c>
      <c r="BF340" s="2">
        <v>0</v>
      </c>
      <c r="BG340" s="2">
        <v>0</v>
      </c>
      <c r="BH340" s="2">
        <v>0</v>
      </c>
      <c r="BI340" s="2">
        <v>192</v>
      </c>
      <c r="BJ340" s="2">
        <v>4771</v>
      </c>
      <c r="BK340" s="2">
        <v>-158</v>
      </c>
      <c r="BL340" s="2">
        <v>-1439</v>
      </c>
    </row>
    <row r="341" spans="1:64" x14ac:dyDescent="0.25">
      <c r="A341" s="1" t="s">
        <v>336</v>
      </c>
      <c r="B341" t="s">
        <v>782</v>
      </c>
      <c r="C341" t="s">
        <v>974</v>
      </c>
      <c r="D341" s="2">
        <v>-19</v>
      </c>
      <c r="E341" s="2">
        <v>2800</v>
      </c>
      <c r="F341" s="2">
        <f t="shared" si="50"/>
        <v>2781</v>
      </c>
      <c r="G341" s="2">
        <v>73</v>
      </c>
      <c r="H341" s="2">
        <v>479</v>
      </c>
      <c r="I341" s="2">
        <v>67</v>
      </c>
      <c r="J341" s="2">
        <f t="shared" si="51"/>
        <v>546</v>
      </c>
      <c r="K341" s="2">
        <v>3274</v>
      </c>
      <c r="L341" s="2">
        <v>0</v>
      </c>
      <c r="M341" s="2">
        <v>2422</v>
      </c>
      <c r="N341" s="2">
        <f t="shared" si="52"/>
        <v>5696</v>
      </c>
      <c r="O341" s="2">
        <v>3973</v>
      </c>
      <c r="P341" s="2">
        <v>1380</v>
      </c>
      <c r="Q341" s="2">
        <v>584</v>
      </c>
      <c r="R341" s="2">
        <v>56</v>
      </c>
      <c r="S341" s="2">
        <f t="shared" si="53"/>
        <v>2020</v>
      </c>
      <c r="T341" s="2">
        <v>2408</v>
      </c>
      <c r="U341" s="2">
        <v>2305</v>
      </c>
      <c r="V341" s="2">
        <f t="shared" si="54"/>
        <v>4713</v>
      </c>
      <c r="W341" s="2">
        <v>2989</v>
      </c>
      <c r="X341" s="2">
        <v>36323</v>
      </c>
      <c r="Y341">
        <v>10358.112607091171</v>
      </c>
      <c r="Z341" s="2">
        <v>32696</v>
      </c>
      <c r="AA341" s="2">
        <v>5799</v>
      </c>
      <c r="AB341" s="2">
        <f t="shared" si="55"/>
        <v>38495</v>
      </c>
      <c r="AC341" s="2">
        <v>1583</v>
      </c>
      <c r="AD341" s="2">
        <v>0</v>
      </c>
      <c r="AE341" s="2">
        <v>0</v>
      </c>
      <c r="AF341" s="2">
        <v>0</v>
      </c>
      <c r="AG341" s="2">
        <f t="shared" si="56"/>
        <v>99192</v>
      </c>
      <c r="AH341" s="2">
        <f t="shared" si="57"/>
        <v>109550.11260709117</v>
      </c>
      <c r="AI341" s="2">
        <v>396762</v>
      </c>
      <c r="AJ341" s="2">
        <v>442488</v>
      </c>
      <c r="AK341" s="2">
        <v>76880</v>
      </c>
      <c r="AL341" s="2">
        <v>6333</v>
      </c>
      <c r="AM341" s="2">
        <v>7862</v>
      </c>
      <c r="AN341" s="2">
        <v>0</v>
      </c>
      <c r="AO341" s="2">
        <v>74</v>
      </c>
      <c r="AP341" s="2">
        <v>0</v>
      </c>
      <c r="AQ341" s="2">
        <v>0</v>
      </c>
      <c r="AR341" s="2">
        <v>2606</v>
      </c>
      <c r="AS341" s="2">
        <v>79</v>
      </c>
      <c r="AT341" s="2">
        <v>62</v>
      </c>
      <c r="AU341" s="2">
        <v>0</v>
      </c>
      <c r="AV341" s="2">
        <v>0</v>
      </c>
      <c r="AW341" s="2">
        <v>0</v>
      </c>
      <c r="AX341" s="2">
        <v>0</v>
      </c>
      <c r="AY341" s="2">
        <v>0</v>
      </c>
      <c r="AZ341" s="2">
        <v>0</v>
      </c>
      <c r="BA341" s="2">
        <f t="shared" si="58"/>
        <v>193088</v>
      </c>
      <c r="BB341" s="2">
        <f t="shared" si="59"/>
        <v>203446.11260709117</v>
      </c>
      <c r="BC341" s="2">
        <v>772343</v>
      </c>
      <c r="BD341" s="2">
        <v>818069</v>
      </c>
      <c r="BE341" s="2">
        <v>0</v>
      </c>
      <c r="BF341" s="2">
        <v>0</v>
      </c>
      <c r="BG341" s="2">
        <v>0</v>
      </c>
      <c r="BH341" s="2">
        <v>0</v>
      </c>
      <c r="BI341" s="2">
        <v>4426</v>
      </c>
      <c r="BJ341" s="2">
        <v>17705</v>
      </c>
      <c r="BK341" s="2">
        <v>-884</v>
      </c>
      <c r="BL341" s="2">
        <v>-3537</v>
      </c>
    </row>
    <row r="342" spans="1:64" x14ac:dyDescent="0.25">
      <c r="A342" s="1" t="s">
        <v>337</v>
      </c>
      <c r="B342" t="s">
        <v>783</v>
      </c>
      <c r="C342" t="s">
        <v>974</v>
      </c>
      <c r="D342" s="2">
        <v>149</v>
      </c>
      <c r="E342" s="2">
        <v>2416</v>
      </c>
      <c r="F342" s="2">
        <f t="shared" si="50"/>
        <v>2565</v>
      </c>
      <c r="G342" s="2">
        <v>32</v>
      </c>
      <c r="H342" s="2">
        <v>372</v>
      </c>
      <c r="I342" s="2">
        <v>58</v>
      </c>
      <c r="J342" s="2">
        <f t="shared" si="51"/>
        <v>430</v>
      </c>
      <c r="K342" s="2">
        <v>3892</v>
      </c>
      <c r="L342" s="2">
        <v>0</v>
      </c>
      <c r="M342" s="2">
        <v>409</v>
      </c>
      <c r="N342" s="2">
        <f t="shared" si="52"/>
        <v>4301</v>
      </c>
      <c r="O342" s="2">
        <v>6039</v>
      </c>
      <c r="P342" s="2">
        <v>990</v>
      </c>
      <c r="Q342" s="2">
        <v>308</v>
      </c>
      <c r="R342" s="2">
        <v>810</v>
      </c>
      <c r="S342" s="2">
        <f t="shared" si="53"/>
        <v>2108</v>
      </c>
      <c r="T342" s="2">
        <v>1245</v>
      </c>
      <c r="U342" s="2">
        <v>1993</v>
      </c>
      <c r="V342" s="2">
        <f t="shared" si="54"/>
        <v>3238</v>
      </c>
      <c r="W342" s="2">
        <v>3437</v>
      </c>
      <c r="X342" s="2">
        <v>16832</v>
      </c>
      <c r="Y342">
        <v>4799.9270820845904</v>
      </c>
      <c r="Z342" s="2">
        <v>26192</v>
      </c>
      <c r="AA342" s="2">
        <v>2454</v>
      </c>
      <c r="AB342" s="2">
        <f t="shared" si="55"/>
        <v>28646</v>
      </c>
      <c r="AC342" s="2">
        <v>1886</v>
      </c>
      <c r="AD342" s="2">
        <v>0</v>
      </c>
      <c r="AE342" s="2">
        <v>0</v>
      </c>
      <c r="AF342" s="2">
        <v>2794</v>
      </c>
      <c r="AG342" s="2">
        <f t="shared" si="56"/>
        <v>72308</v>
      </c>
      <c r="AH342" s="2">
        <f t="shared" si="57"/>
        <v>77107.927082084585</v>
      </c>
      <c r="AI342" s="2">
        <v>330805</v>
      </c>
      <c r="AJ342" s="2">
        <v>371109</v>
      </c>
      <c r="AK342" s="2">
        <v>30452</v>
      </c>
      <c r="AL342" s="2">
        <v>1462</v>
      </c>
      <c r="AM342" s="2">
        <v>0</v>
      </c>
      <c r="AN342" s="2">
        <v>0</v>
      </c>
      <c r="AO342" s="2">
        <v>0</v>
      </c>
      <c r="AP342" s="2">
        <v>0</v>
      </c>
      <c r="AQ342" s="2">
        <v>0</v>
      </c>
      <c r="AR342" s="2">
        <v>0</v>
      </c>
      <c r="AS342" s="2">
        <v>119</v>
      </c>
      <c r="AT342" s="2">
        <v>179</v>
      </c>
      <c r="AU342" s="2">
        <v>0</v>
      </c>
      <c r="AV342" s="2">
        <v>0</v>
      </c>
      <c r="AW342" s="2">
        <v>0</v>
      </c>
      <c r="AX342" s="2">
        <v>0</v>
      </c>
      <c r="AY342" s="2">
        <v>0</v>
      </c>
      <c r="AZ342" s="2">
        <v>0</v>
      </c>
      <c r="BA342" s="2">
        <f t="shared" si="58"/>
        <v>104520</v>
      </c>
      <c r="BB342" s="2">
        <f t="shared" si="59"/>
        <v>109319.92708208458</v>
      </c>
      <c r="BC342" s="2">
        <v>458461</v>
      </c>
      <c r="BD342" s="2">
        <v>498765</v>
      </c>
      <c r="BE342" s="2">
        <v>0</v>
      </c>
      <c r="BF342" s="2">
        <v>0</v>
      </c>
      <c r="BG342" s="2">
        <v>0</v>
      </c>
      <c r="BH342" s="2">
        <v>0</v>
      </c>
      <c r="BI342" s="2">
        <v>0</v>
      </c>
      <c r="BJ342" s="2">
        <v>0</v>
      </c>
      <c r="BK342" s="2">
        <v>-687</v>
      </c>
      <c r="BL342" s="2">
        <v>-2746</v>
      </c>
    </row>
    <row r="343" spans="1:64" x14ac:dyDescent="0.25">
      <c r="A343" s="1" t="s">
        <v>338</v>
      </c>
      <c r="B343" t="s">
        <v>784</v>
      </c>
      <c r="C343" t="s">
        <v>974</v>
      </c>
      <c r="D343" s="2">
        <v>-4</v>
      </c>
      <c r="E343" s="2">
        <v>-1912</v>
      </c>
      <c r="F343" s="2">
        <f t="shared" si="50"/>
        <v>-1916</v>
      </c>
      <c r="G343" s="2">
        <v>38</v>
      </c>
      <c r="H343" s="2">
        <v>712</v>
      </c>
      <c r="I343" s="2">
        <v>93</v>
      </c>
      <c r="J343" s="2">
        <f t="shared" si="51"/>
        <v>805</v>
      </c>
      <c r="K343" s="2">
        <v>3698</v>
      </c>
      <c r="L343" s="2">
        <v>0</v>
      </c>
      <c r="M343" s="2">
        <v>393</v>
      </c>
      <c r="N343" s="2">
        <f t="shared" si="52"/>
        <v>4091</v>
      </c>
      <c r="O343" s="2">
        <v>7267</v>
      </c>
      <c r="P343" s="2">
        <v>853</v>
      </c>
      <c r="Q343" s="2">
        <v>302</v>
      </c>
      <c r="R343" s="2">
        <v>865</v>
      </c>
      <c r="S343" s="2">
        <f t="shared" si="53"/>
        <v>2020</v>
      </c>
      <c r="T343" s="2">
        <v>2696</v>
      </c>
      <c r="U343" s="2">
        <v>2691</v>
      </c>
      <c r="V343" s="2">
        <f t="shared" si="54"/>
        <v>5387</v>
      </c>
      <c r="W343" s="2">
        <v>2841</v>
      </c>
      <c r="X343" s="2">
        <v>43313</v>
      </c>
      <c r="Y343">
        <v>12351.428333313324</v>
      </c>
      <c r="Z343" s="2">
        <v>42153</v>
      </c>
      <c r="AA343" s="2">
        <v>3601</v>
      </c>
      <c r="AB343" s="2">
        <f t="shared" si="55"/>
        <v>45754</v>
      </c>
      <c r="AC343" s="2">
        <v>0</v>
      </c>
      <c r="AD343" s="2">
        <v>0</v>
      </c>
      <c r="AE343" s="2">
        <v>116</v>
      </c>
      <c r="AF343" s="2">
        <v>0</v>
      </c>
      <c r="AG343" s="2">
        <f t="shared" si="56"/>
        <v>109716</v>
      </c>
      <c r="AH343" s="2">
        <f t="shared" si="57"/>
        <v>122067.42833331332</v>
      </c>
      <c r="AI343" s="2">
        <v>440015</v>
      </c>
      <c r="AJ343" s="2">
        <v>516881</v>
      </c>
      <c r="AK343" s="2">
        <v>53753</v>
      </c>
      <c r="AL343" s="2">
        <v>2775</v>
      </c>
      <c r="AM343" s="2">
        <v>12812</v>
      </c>
      <c r="AN343" s="2">
        <v>0</v>
      </c>
      <c r="AO343" s="2">
        <v>0</v>
      </c>
      <c r="AP343" s="2">
        <v>0</v>
      </c>
      <c r="AQ343" s="2">
        <v>0</v>
      </c>
      <c r="AR343" s="2">
        <v>0</v>
      </c>
      <c r="AS343" s="2">
        <v>130</v>
      </c>
      <c r="AT343" s="2">
        <v>250</v>
      </c>
      <c r="AU343" s="2">
        <v>30</v>
      </c>
      <c r="AV343" s="2">
        <v>0</v>
      </c>
      <c r="AW343" s="2">
        <v>0</v>
      </c>
      <c r="AX343" s="2">
        <v>0</v>
      </c>
      <c r="AY343" s="2">
        <v>0</v>
      </c>
      <c r="AZ343" s="2">
        <v>179</v>
      </c>
      <c r="BA343" s="2">
        <f t="shared" si="58"/>
        <v>179645</v>
      </c>
      <c r="BB343" s="2">
        <f t="shared" si="59"/>
        <v>191996.42833331332</v>
      </c>
      <c r="BC343" s="2">
        <v>719730</v>
      </c>
      <c r="BD343" s="2">
        <v>796596</v>
      </c>
      <c r="BE343" s="2">
        <v>0</v>
      </c>
      <c r="BF343" s="2">
        <v>0</v>
      </c>
      <c r="BG343" s="2">
        <v>0</v>
      </c>
      <c r="BH343" s="2">
        <v>0</v>
      </c>
      <c r="BI343" s="2">
        <v>3902</v>
      </c>
      <c r="BJ343" s="2">
        <v>15608</v>
      </c>
      <c r="BK343" s="2">
        <v>-243</v>
      </c>
      <c r="BL343" s="2">
        <v>-971</v>
      </c>
    </row>
    <row r="344" spans="1:64" x14ac:dyDescent="0.25">
      <c r="A344" s="1" t="s">
        <v>339</v>
      </c>
      <c r="B344" t="s">
        <v>785</v>
      </c>
      <c r="C344" t="s">
        <v>974</v>
      </c>
      <c r="D344" s="2">
        <v>-44</v>
      </c>
      <c r="E344" s="2">
        <v>2925</v>
      </c>
      <c r="F344" s="2">
        <f t="shared" si="50"/>
        <v>2881</v>
      </c>
      <c r="G344" s="2">
        <v>64</v>
      </c>
      <c r="H344" s="2">
        <v>333</v>
      </c>
      <c r="I344" s="2">
        <v>0</v>
      </c>
      <c r="J344" s="2">
        <f t="shared" si="51"/>
        <v>333</v>
      </c>
      <c r="K344" s="2">
        <v>3492</v>
      </c>
      <c r="L344" s="2">
        <v>0</v>
      </c>
      <c r="M344" s="2">
        <v>903</v>
      </c>
      <c r="N344" s="2">
        <f t="shared" si="52"/>
        <v>4395</v>
      </c>
      <c r="O344" s="2">
        <v>2645</v>
      </c>
      <c r="P344" s="2">
        <v>1235</v>
      </c>
      <c r="Q344" s="2">
        <v>328</v>
      </c>
      <c r="R344" s="2">
        <v>626</v>
      </c>
      <c r="S344" s="2">
        <f t="shared" si="53"/>
        <v>2189</v>
      </c>
      <c r="T344" s="2">
        <v>1357</v>
      </c>
      <c r="U344" s="2">
        <v>4739</v>
      </c>
      <c r="V344" s="2">
        <f t="shared" si="54"/>
        <v>6096</v>
      </c>
      <c r="W344" s="2">
        <v>3027</v>
      </c>
      <c r="X344" s="2">
        <v>50714</v>
      </c>
      <c r="Y344">
        <v>14461.947602236094</v>
      </c>
      <c r="Z344" s="2">
        <v>29158</v>
      </c>
      <c r="AA344" s="2">
        <v>3305</v>
      </c>
      <c r="AB344" s="2">
        <f t="shared" si="55"/>
        <v>32463</v>
      </c>
      <c r="AC344" s="2">
        <v>273</v>
      </c>
      <c r="AD344" s="2">
        <v>0</v>
      </c>
      <c r="AE344" s="2">
        <v>0</v>
      </c>
      <c r="AF344" s="2">
        <v>6789</v>
      </c>
      <c r="AG344" s="2">
        <f t="shared" si="56"/>
        <v>111869</v>
      </c>
      <c r="AH344" s="2">
        <f t="shared" si="57"/>
        <v>126330.94760223609</v>
      </c>
      <c r="AI344" s="2">
        <v>447476</v>
      </c>
      <c r="AJ344" s="2">
        <v>555954</v>
      </c>
      <c r="AK344" s="2">
        <v>52645</v>
      </c>
      <c r="AL344" s="2">
        <v>8359</v>
      </c>
      <c r="AM344" s="2">
        <v>9426</v>
      </c>
      <c r="AN344" s="2">
        <v>0</v>
      </c>
      <c r="AO344" s="2">
        <v>0</v>
      </c>
      <c r="AP344" s="2">
        <v>0</v>
      </c>
      <c r="AQ344" s="2">
        <v>0</v>
      </c>
      <c r="AR344" s="2">
        <v>3384</v>
      </c>
      <c r="AS344" s="2">
        <v>99</v>
      </c>
      <c r="AT344" s="2">
        <v>152</v>
      </c>
      <c r="AU344" s="2">
        <v>0</v>
      </c>
      <c r="AV344" s="2">
        <v>0</v>
      </c>
      <c r="AW344" s="2">
        <v>-773</v>
      </c>
      <c r="AX344" s="2">
        <v>0</v>
      </c>
      <c r="AY344" s="2">
        <v>0</v>
      </c>
      <c r="AZ344" s="2">
        <v>0</v>
      </c>
      <c r="BA344" s="2">
        <f t="shared" si="58"/>
        <v>185161</v>
      </c>
      <c r="BB344" s="2">
        <f t="shared" si="59"/>
        <v>199622.94760223609</v>
      </c>
      <c r="BC344" s="2">
        <v>740644</v>
      </c>
      <c r="BD344" s="2">
        <v>849122</v>
      </c>
      <c r="BE344" s="2">
        <v>0</v>
      </c>
      <c r="BF344" s="2">
        <v>0</v>
      </c>
      <c r="BG344" s="2">
        <v>0</v>
      </c>
      <c r="BH344" s="2">
        <v>0</v>
      </c>
      <c r="BI344" s="2">
        <v>8706</v>
      </c>
      <c r="BJ344" s="2">
        <v>34824</v>
      </c>
      <c r="BK344" s="2">
        <v>-268</v>
      </c>
      <c r="BL344" s="2">
        <v>-1072</v>
      </c>
    </row>
    <row r="345" spans="1:64" x14ac:dyDescent="0.25">
      <c r="A345" s="1" t="s">
        <v>340</v>
      </c>
      <c r="B345" t="s">
        <v>786</v>
      </c>
      <c r="C345" t="s">
        <v>974</v>
      </c>
      <c r="D345" s="2">
        <v>-208</v>
      </c>
      <c r="E345" s="2">
        <v>2781</v>
      </c>
      <c r="F345" s="2">
        <f t="shared" si="50"/>
        <v>2573</v>
      </c>
      <c r="G345" s="2">
        <v>43</v>
      </c>
      <c r="H345" s="2">
        <v>250</v>
      </c>
      <c r="I345" s="2">
        <v>45</v>
      </c>
      <c r="J345" s="2">
        <f t="shared" si="51"/>
        <v>295</v>
      </c>
      <c r="K345" s="2">
        <v>3043</v>
      </c>
      <c r="L345" s="2">
        <v>0</v>
      </c>
      <c r="M345" s="2">
        <v>463</v>
      </c>
      <c r="N345" s="2">
        <f t="shared" si="52"/>
        <v>3506</v>
      </c>
      <c r="O345" s="2">
        <v>4144</v>
      </c>
      <c r="P345" s="2">
        <v>649</v>
      </c>
      <c r="Q345" s="2">
        <v>49</v>
      </c>
      <c r="R345" s="2">
        <v>444</v>
      </c>
      <c r="S345" s="2">
        <f t="shared" si="53"/>
        <v>1142</v>
      </c>
      <c r="T345" s="2">
        <v>820</v>
      </c>
      <c r="U345" s="2">
        <v>1274</v>
      </c>
      <c r="V345" s="2">
        <f t="shared" si="54"/>
        <v>2094</v>
      </c>
      <c r="W345" s="2">
        <v>1257</v>
      </c>
      <c r="X345" s="2">
        <v>66333</v>
      </c>
      <c r="Y345">
        <v>18915.96739163006</v>
      </c>
      <c r="Z345" s="2">
        <v>31038</v>
      </c>
      <c r="AA345" s="2">
        <v>4187</v>
      </c>
      <c r="AB345" s="2">
        <f t="shared" si="55"/>
        <v>35225</v>
      </c>
      <c r="AC345" s="2">
        <v>685</v>
      </c>
      <c r="AD345" s="2">
        <v>0</v>
      </c>
      <c r="AE345" s="2">
        <v>0</v>
      </c>
      <c r="AF345" s="2">
        <v>-1000</v>
      </c>
      <c r="AG345" s="2">
        <f t="shared" si="56"/>
        <v>116297</v>
      </c>
      <c r="AH345" s="2">
        <f t="shared" si="57"/>
        <v>135212.96739163005</v>
      </c>
      <c r="AI345" s="2">
        <v>471423</v>
      </c>
      <c r="AJ345" s="2">
        <v>557501</v>
      </c>
      <c r="AK345" s="2">
        <v>59301</v>
      </c>
      <c r="AL345" s="2">
        <v>5698</v>
      </c>
      <c r="AM345" s="2">
        <v>5000</v>
      </c>
      <c r="AN345" s="2">
        <v>0</v>
      </c>
      <c r="AO345" s="2">
        <v>0</v>
      </c>
      <c r="AP345" s="2">
        <v>0</v>
      </c>
      <c r="AQ345" s="2">
        <v>0</v>
      </c>
      <c r="AR345" s="2">
        <v>1298</v>
      </c>
      <c r="AS345" s="2">
        <v>104</v>
      </c>
      <c r="AT345" s="2">
        <v>174</v>
      </c>
      <c r="AU345" s="2">
        <v>-655</v>
      </c>
      <c r="AV345" s="2">
        <v>0</v>
      </c>
      <c r="AW345" s="2">
        <v>1509</v>
      </c>
      <c r="AX345" s="2">
        <v>0</v>
      </c>
      <c r="AY345" s="2">
        <v>0</v>
      </c>
      <c r="AZ345" s="2">
        <v>0</v>
      </c>
      <c r="BA345" s="2">
        <f t="shared" si="58"/>
        <v>188726</v>
      </c>
      <c r="BB345" s="2">
        <f t="shared" si="59"/>
        <v>207641.96739163005</v>
      </c>
      <c r="BC345" s="2">
        <v>788209</v>
      </c>
      <c r="BD345" s="2">
        <v>874287</v>
      </c>
      <c r="BE345" s="2">
        <v>0</v>
      </c>
      <c r="BF345" s="2">
        <v>0</v>
      </c>
      <c r="BG345" s="2">
        <v>0</v>
      </c>
      <c r="BH345" s="2">
        <v>0</v>
      </c>
      <c r="BI345" s="2">
        <v>1353</v>
      </c>
      <c r="BJ345" s="2">
        <v>9275</v>
      </c>
      <c r="BK345" s="2">
        <v>-105</v>
      </c>
      <c r="BL345" s="2">
        <v>-300</v>
      </c>
    </row>
    <row r="346" spans="1:64" x14ac:dyDescent="0.25">
      <c r="A346" s="1" t="s">
        <v>341</v>
      </c>
      <c r="B346" t="s">
        <v>787</v>
      </c>
      <c r="C346" t="s">
        <v>974</v>
      </c>
      <c r="D346" s="2">
        <v>-179</v>
      </c>
      <c r="E346" s="2">
        <v>6561</v>
      </c>
      <c r="F346" s="2">
        <f t="shared" si="50"/>
        <v>6382</v>
      </c>
      <c r="G346" s="2">
        <v>59</v>
      </c>
      <c r="H346" s="2">
        <v>61</v>
      </c>
      <c r="I346" s="2">
        <v>253</v>
      </c>
      <c r="J346" s="2">
        <f t="shared" si="51"/>
        <v>314</v>
      </c>
      <c r="K346" s="2">
        <v>1873</v>
      </c>
      <c r="L346" s="2">
        <v>0</v>
      </c>
      <c r="M346" s="2">
        <v>548</v>
      </c>
      <c r="N346" s="2">
        <f t="shared" si="52"/>
        <v>2421</v>
      </c>
      <c r="O346" s="2">
        <v>5163</v>
      </c>
      <c r="P346" s="2">
        <v>121</v>
      </c>
      <c r="Q346" s="2">
        <v>521</v>
      </c>
      <c r="R346" s="2">
        <v>1698</v>
      </c>
      <c r="S346" s="2">
        <f t="shared" si="53"/>
        <v>2340</v>
      </c>
      <c r="T346" s="2">
        <v>754</v>
      </c>
      <c r="U346" s="2">
        <v>1825</v>
      </c>
      <c r="V346" s="2">
        <f t="shared" si="54"/>
        <v>2579</v>
      </c>
      <c r="W346" s="2">
        <v>967</v>
      </c>
      <c r="X346" s="2">
        <v>31300</v>
      </c>
      <c r="Y346">
        <v>8925.7199185627196</v>
      </c>
      <c r="Z346" s="2">
        <v>26438</v>
      </c>
      <c r="AA346" s="2">
        <v>2986</v>
      </c>
      <c r="AB346" s="2">
        <f t="shared" si="55"/>
        <v>29424</v>
      </c>
      <c r="AC346" s="2">
        <v>703</v>
      </c>
      <c r="AD346" s="2">
        <v>0</v>
      </c>
      <c r="AE346" s="2">
        <v>0</v>
      </c>
      <c r="AF346" s="2">
        <v>0</v>
      </c>
      <c r="AG346" s="2">
        <f t="shared" si="56"/>
        <v>81652</v>
      </c>
      <c r="AH346" s="2">
        <f t="shared" si="57"/>
        <v>90577.719918562725</v>
      </c>
      <c r="AI346" s="2">
        <v>444693</v>
      </c>
      <c r="AJ346" s="2">
        <v>498472</v>
      </c>
      <c r="AK346" s="2">
        <v>44330</v>
      </c>
      <c r="AL346" s="2">
        <v>7425</v>
      </c>
      <c r="AM346" s="2">
        <v>14277</v>
      </c>
      <c r="AN346" s="2">
        <v>0</v>
      </c>
      <c r="AO346" s="2">
        <v>0</v>
      </c>
      <c r="AP346" s="2">
        <v>0</v>
      </c>
      <c r="AQ346" s="2">
        <v>0</v>
      </c>
      <c r="AR346" s="2">
        <v>1796</v>
      </c>
      <c r="AS346" s="2">
        <v>81</v>
      </c>
      <c r="AT346" s="2">
        <v>53</v>
      </c>
      <c r="AU346" s="2">
        <v>0</v>
      </c>
      <c r="AV346" s="2">
        <v>0</v>
      </c>
      <c r="AW346" s="2">
        <v>-856</v>
      </c>
      <c r="AX346" s="2">
        <v>0</v>
      </c>
      <c r="AY346" s="2">
        <v>0</v>
      </c>
      <c r="AZ346" s="2">
        <v>0</v>
      </c>
      <c r="BA346" s="2">
        <f t="shared" si="58"/>
        <v>148758</v>
      </c>
      <c r="BB346" s="2">
        <f t="shared" si="59"/>
        <v>157683.71991856274</v>
      </c>
      <c r="BC346" s="2">
        <v>715709</v>
      </c>
      <c r="BD346" s="2">
        <v>769488</v>
      </c>
      <c r="BE346" s="2">
        <v>0</v>
      </c>
      <c r="BF346" s="2">
        <v>0</v>
      </c>
      <c r="BG346" s="2">
        <v>0</v>
      </c>
      <c r="BH346" s="2">
        <v>0</v>
      </c>
      <c r="BI346" s="2">
        <v>1672</v>
      </c>
      <c r="BJ346" s="2">
        <v>5157</v>
      </c>
      <c r="BK346" s="2">
        <v>44</v>
      </c>
      <c r="BL346" s="2">
        <v>60</v>
      </c>
    </row>
    <row r="347" spans="1:64" x14ac:dyDescent="0.25">
      <c r="A347" s="1" t="s">
        <v>342</v>
      </c>
      <c r="B347" t="s">
        <v>788</v>
      </c>
      <c r="C347" t="s">
        <v>974</v>
      </c>
      <c r="D347" s="2">
        <v>152</v>
      </c>
      <c r="E347" s="2">
        <v>2367</v>
      </c>
      <c r="F347" s="2">
        <f t="shared" si="50"/>
        <v>2519</v>
      </c>
      <c r="G347" s="2">
        <v>55</v>
      </c>
      <c r="H347" s="2">
        <v>154</v>
      </c>
      <c r="I347" s="2">
        <v>3</v>
      </c>
      <c r="J347" s="2">
        <f t="shared" si="51"/>
        <v>157</v>
      </c>
      <c r="K347" s="2">
        <v>2227</v>
      </c>
      <c r="L347" s="2">
        <v>0</v>
      </c>
      <c r="M347" s="2">
        <v>455</v>
      </c>
      <c r="N347" s="2">
        <f t="shared" si="52"/>
        <v>2682</v>
      </c>
      <c r="O347" s="2">
        <v>3503</v>
      </c>
      <c r="P347" s="2">
        <v>162</v>
      </c>
      <c r="Q347" s="2">
        <v>250</v>
      </c>
      <c r="R347" s="2">
        <v>-344</v>
      </c>
      <c r="S347" s="2">
        <f t="shared" si="53"/>
        <v>68</v>
      </c>
      <c r="T347" s="2">
        <v>701</v>
      </c>
      <c r="U347" s="2">
        <v>1474</v>
      </c>
      <c r="V347" s="2">
        <f t="shared" si="54"/>
        <v>2175</v>
      </c>
      <c r="W347" s="2">
        <v>1940</v>
      </c>
      <c r="X347" s="2">
        <v>24607</v>
      </c>
      <c r="Y347">
        <v>7017.0987231972149</v>
      </c>
      <c r="Z347" s="2">
        <v>22712</v>
      </c>
      <c r="AA347" s="2">
        <v>2746</v>
      </c>
      <c r="AB347" s="2">
        <f t="shared" si="55"/>
        <v>25458</v>
      </c>
      <c r="AC347" s="2">
        <v>754</v>
      </c>
      <c r="AD347" s="2">
        <v>0</v>
      </c>
      <c r="AE347" s="2">
        <v>0</v>
      </c>
      <c r="AF347" s="2">
        <v>0</v>
      </c>
      <c r="AG347" s="2">
        <f t="shared" si="56"/>
        <v>63918</v>
      </c>
      <c r="AH347" s="2">
        <f t="shared" si="57"/>
        <v>70935.09872319721</v>
      </c>
      <c r="AI347" s="2">
        <v>255380</v>
      </c>
      <c r="AJ347" s="2">
        <v>298103</v>
      </c>
      <c r="AK347" s="2">
        <v>28300</v>
      </c>
      <c r="AL347" s="2">
        <v>1452</v>
      </c>
      <c r="AM347" s="2">
        <v>4230</v>
      </c>
      <c r="AN347" s="2">
        <v>0</v>
      </c>
      <c r="AO347" s="2">
        <v>0</v>
      </c>
      <c r="AP347" s="2">
        <v>0</v>
      </c>
      <c r="AQ347" s="2">
        <v>0</v>
      </c>
      <c r="AR347" s="2">
        <v>2027</v>
      </c>
      <c r="AS347" s="2">
        <v>76</v>
      </c>
      <c r="AT347" s="2">
        <v>171</v>
      </c>
      <c r="AU347" s="2">
        <v>0</v>
      </c>
      <c r="AV347" s="2">
        <v>0</v>
      </c>
      <c r="AW347" s="2">
        <v>0</v>
      </c>
      <c r="AX347" s="2">
        <v>0</v>
      </c>
      <c r="AY347" s="2">
        <v>0</v>
      </c>
      <c r="AZ347" s="2">
        <v>0</v>
      </c>
      <c r="BA347" s="2">
        <f t="shared" si="58"/>
        <v>100174</v>
      </c>
      <c r="BB347" s="2">
        <f t="shared" si="59"/>
        <v>107191.09872319721</v>
      </c>
      <c r="BC347" s="2">
        <v>405972</v>
      </c>
      <c r="BD347" s="2">
        <v>448695</v>
      </c>
      <c r="BE347" s="2">
        <v>0</v>
      </c>
      <c r="BF347" s="2">
        <v>0</v>
      </c>
      <c r="BG347" s="2">
        <v>0</v>
      </c>
      <c r="BH347" s="2">
        <v>0</v>
      </c>
      <c r="BI347" s="2">
        <v>3546</v>
      </c>
      <c r="BJ347" s="2">
        <v>14185</v>
      </c>
      <c r="BK347" s="2">
        <v>-424</v>
      </c>
      <c r="BL347" s="2">
        <v>-1696</v>
      </c>
    </row>
    <row r="348" spans="1:64" x14ac:dyDescent="0.25">
      <c r="A348" s="1" t="s">
        <v>343</v>
      </c>
      <c r="B348" t="s">
        <v>789</v>
      </c>
      <c r="C348" t="s">
        <v>974</v>
      </c>
      <c r="D348" s="2">
        <v>-262</v>
      </c>
      <c r="E348" s="2">
        <v>2595</v>
      </c>
      <c r="F348" s="2">
        <f t="shared" si="50"/>
        <v>2333</v>
      </c>
      <c r="G348" s="2">
        <v>40</v>
      </c>
      <c r="H348" s="2">
        <v>281</v>
      </c>
      <c r="I348" s="2">
        <v>49</v>
      </c>
      <c r="J348" s="2">
        <f t="shared" si="51"/>
        <v>330</v>
      </c>
      <c r="K348" s="2">
        <v>3452</v>
      </c>
      <c r="L348" s="2">
        <v>0</v>
      </c>
      <c r="M348" s="2">
        <v>463</v>
      </c>
      <c r="N348" s="2">
        <f t="shared" si="52"/>
        <v>3915</v>
      </c>
      <c r="O348" s="2">
        <v>2668</v>
      </c>
      <c r="P348" s="2">
        <v>394</v>
      </c>
      <c r="Q348" s="2">
        <v>-121</v>
      </c>
      <c r="R348" s="2">
        <v>686</v>
      </c>
      <c r="S348" s="2">
        <f t="shared" si="53"/>
        <v>959</v>
      </c>
      <c r="T348" s="2">
        <v>572</v>
      </c>
      <c r="U348" s="2">
        <v>2026</v>
      </c>
      <c r="V348" s="2">
        <f t="shared" si="54"/>
        <v>2598</v>
      </c>
      <c r="W348" s="2">
        <v>2241</v>
      </c>
      <c r="X348" s="2">
        <v>24990</v>
      </c>
      <c r="Y348">
        <v>7126.3175963221192</v>
      </c>
      <c r="Z348" s="2">
        <v>24296</v>
      </c>
      <c r="AA348" s="2">
        <v>1384</v>
      </c>
      <c r="AB348" s="2">
        <f t="shared" si="55"/>
        <v>25680</v>
      </c>
      <c r="AC348" s="2">
        <v>0</v>
      </c>
      <c r="AD348" s="2">
        <v>0</v>
      </c>
      <c r="AE348" s="2">
        <v>0</v>
      </c>
      <c r="AF348" s="2">
        <v>500</v>
      </c>
      <c r="AG348" s="2">
        <f t="shared" si="56"/>
        <v>66254</v>
      </c>
      <c r="AH348" s="2">
        <f t="shared" si="57"/>
        <v>73380.317596322115</v>
      </c>
      <c r="AI348" s="2">
        <v>261524</v>
      </c>
      <c r="AJ348" s="2">
        <v>317466</v>
      </c>
      <c r="AK348" s="2">
        <v>11193</v>
      </c>
      <c r="AL348" s="2">
        <v>0</v>
      </c>
      <c r="AM348" s="2">
        <v>7798</v>
      </c>
      <c r="AN348" s="2">
        <v>0</v>
      </c>
      <c r="AO348" s="2">
        <v>0</v>
      </c>
      <c r="AP348" s="2">
        <v>0</v>
      </c>
      <c r="AQ348" s="2">
        <v>0</v>
      </c>
      <c r="AR348" s="2">
        <v>3256</v>
      </c>
      <c r="AS348" s="2">
        <v>79</v>
      </c>
      <c r="AT348" s="2">
        <v>62</v>
      </c>
      <c r="AU348" s="2">
        <v>-16</v>
      </c>
      <c r="AV348" s="2">
        <v>0</v>
      </c>
      <c r="AW348" s="2">
        <v>163</v>
      </c>
      <c r="AX348" s="2">
        <v>0</v>
      </c>
      <c r="AY348" s="2">
        <v>0</v>
      </c>
      <c r="AZ348" s="2">
        <v>0</v>
      </c>
      <c r="BA348" s="2">
        <f t="shared" si="58"/>
        <v>88789</v>
      </c>
      <c r="BB348" s="2">
        <f t="shared" si="59"/>
        <v>95915.317596322115</v>
      </c>
      <c r="BC348" s="2">
        <v>345464</v>
      </c>
      <c r="BD348" s="2">
        <v>401406</v>
      </c>
      <c r="BE348" s="2">
        <v>0</v>
      </c>
      <c r="BF348" s="2">
        <v>0</v>
      </c>
      <c r="BG348" s="2">
        <v>0</v>
      </c>
      <c r="BH348" s="2">
        <v>0</v>
      </c>
      <c r="BI348" s="2">
        <v>1902</v>
      </c>
      <c r="BJ348" s="2">
        <v>7607</v>
      </c>
      <c r="BK348" s="2">
        <v>-264</v>
      </c>
      <c r="BL348" s="2">
        <v>-1056</v>
      </c>
    </row>
    <row r="349" spans="1:64" x14ac:dyDescent="0.25">
      <c r="A349" s="1" t="s">
        <v>344</v>
      </c>
      <c r="B349" t="s">
        <v>790</v>
      </c>
      <c r="C349" t="s">
        <v>974</v>
      </c>
      <c r="D349" s="2">
        <v>-22.25</v>
      </c>
      <c r="E349" s="2">
        <v>3797.25</v>
      </c>
      <c r="F349" s="2">
        <f t="shared" si="50"/>
        <v>3775</v>
      </c>
      <c r="G349" s="2">
        <v>68</v>
      </c>
      <c r="H349" s="2">
        <v>591.25</v>
      </c>
      <c r="I349" s="2">
        <v>51.75</v>
      </c>
      <c r="J349" s="2">
        <f t="shared" si="51"/>
        <v>643</v>
      </c>
      <c r="K349" s="2">
        <v>2852.5</v>
      </c>
      <c r="L349" s="2">
        <v>0</v>
      </c>
      <c r="M349" s="2">
        <v>-280.25</v>
      </c>
      <c r="N349" s="2">
        <f t="shared" si="52"/>
        <v>2572.25</v>
      </c>
      <c r="O349" s="2">
        <v>2699.25</v>
      </c>
      <c r="P349" s="2">
        <v>577.75</v>
      </c>
      <c r="Q349" s="2">
        <v>457.75</v>
      </c>
      <c r="R349" s="2">
        <v>612.75</v>
      </c>
      <c r="S349" s="2">
        <f t="shared" si="53"/>
        <v>1648.25</v>
      </c>
      <c r="T349" s="2">
        <v>1892</v>
      </c>
      <c r="U349" s="2">
        <v>1379</v>
      </c>
      <c r="V349" s="2">
        <f t="shared" si="54"/>
        <v>3271</v>
      </c>
      <c r="W349" s="2">
        <v>3487</v>
      </c>
      <c r="X349" s="2">
        <v>33251</v>
      </c>
      <c r="Y349">
        <v>31824</v>
      </c>
      <c r="Z349" s="2">
        <v>28778.25</v>
      </c>
      <c r="AA349" s="2">
        <v>2736</v>
      </c>
      <c r="AB349" s="2">
        <f t="shared" si="55"/>
        <v>31514.25</v>
      </c>
      <c r="AC349" s="2">
        <v>514.75</v>
      </c>
      <c r="AD349" s="2">
        <v>0</v>
      </c>
      <c r="AE349" s="2">
        <v>0</v>
      </c>
      <c r="AF349" s="2">
        <v>0</v>
      </c>
      <c r="AG349" s="2">
        <f t="shared" si="56"/>
        <v>83443.75</v>
      </c>
      <c r="AH349" s="2">
        <f t="shared" si="57"/>
        <v>115267.75</v>
      </c>
      <c r="AI349" s="2">
        <v>247612</v>
      </c>
      <c r="AJ349" s="2">
        <v>279436</v>
      </c>
      <c r="AK349" s="2">
        <v>28088.75</v>
      </c>
      <c r="AL349" s="2">
        <v>1290.75</v>
      </c>
      <c r="AM349" s="2">
        <v>8406</v>
      </c>
      <c r="AN349" s="2">
        <v>0</v>
      </c>
      <c r="AO349" s="2">
        <v>0</v>
      </c>
      <c r="AP349" s="2">
        <v>0</v>
      </c>
      <c r="AQ349" s="2">
        <v>0</v>
      </c>
      <c r="AR349" s="2">
        <v>3066</v>
      </c>
      <c r="AS349" s="2">
        <v>87.25</v>
      </c>
      <c r="AT349" s="2">
        <v>70.25</v>
      </c>
      <c r="AU349" s="2">
        <v>0</v>
      </c>
      <c r="AV349" s="2">
        <v>0</v>
      </c>
      <c r="AW349" s="2">
        <v>10</v>
      </c>
      <c r="AX349" s="2">
        <v>0</v>
      </c>
      <c r="AY349" s="2">
        <v>0</v>
      </c>
      <c r="AZ349" s="2">
        <v>0</v>
      </c>
      <c r="BA349" s="2">
        <f t="shared" si="58"/>
        <v>124462.75</v>
      </c>
      <c r="BB349" s="2">
        <f t="shared" si="59"/>
        <v>156286.75</v>
      </c>
      <c r="BC349" s="2">
        <v>98019</v>
      </c>
      <c r="BD349" s="2">
        <v>129843</v>
      </c>
      <c r="BE349" s="2">
        <v>0</v>
      </c>
      <c r="BF349" s="2">
        <v>0</v>
      </c>
      <c r="BG349" s="2">
        <v>0</v>
      </c>
      <c r="BH349" s="2">
        <v>0</v>
      </c>
      <c r="BI349" s="2">
        <v>1275.75</v>
      </c>
      <c r="BJ349" s="2">
        <v>1275.75</v>
      </c>
      <c r="BK349" s="2">
        <v>-103.75</v>
      </c>
      <c r="BL349" s="2">
        <v>-103.75</v>
      </c>
    </row>
    <row r="350" spans="1:64" x14ac:dyDescent="0.25">
      <c r="A350" s="1" t="s">
        <v>345</v>
      </c>
      <c r="B350" t="s">
        <v>791</v>
      </c>
      <c r="C350" t="s">
        <v>974</v>
      </c>
      <c r="D350" s="2">
        <v>200</v>
      </c>
      <c r="E350" s="2">
        <v>3500</v>
      </c>
      <c r="F350" s="2">
        <f t="shared" si="50"/>
        <v>3700</v>
      </c>
      <c r="G350" s="2">
        <v>100</v>
      </c>
      <c r="H350" s="2">
        <v>300</v>
      </c>
      <c r="I350" s="2">
        <v>0</v>
      </c>
      <c r="J350" s="2">
        <f t="shared" si="51"/>
        <v>300</v>
      </c>
      <c r="K350" s="2">
        <v>6100</v>
      </c>
      <c r="L350" s="2">
        <v>0</v>
      </c>
      <c r="M350" s="2">
        <v>100</v>
      </c>
      <c r="N350" s="2">
        <f t="shared" si="52"/>
        <v>6200</v>
      </c>
      <c r="O350" s="2">
        <v>2500</v>
      </c>
      <c r="P350" s="2">
        <v>200</v>
      </c>
      <c r="Q350" s="2">
        <v>400</v>
      </c>
      <c r="R350" s="2">
        <v>200</v>
      </c>
      <c r="S350" s="2">
        <f t="shared" si="53"/>
        <v>800</v>
      </c>
      <c r="T350" s="2">
        <v>1400</v>
      </c>
      <c r="U350" s="2">
        <v>2600</v>
      </c>
      <c r="V350" s="2">
        <f t="shared" si="54"/>
        <v>4000</v>
      </c>
      <c r="W350" s="2">
        <v>3400</v>
      </c>
      <c r="X350" s="2">
        <v>28300</v>
      </c>
      <c r="Y350">
        <v>8070.219606879391</v>
      </c>
      <c r="Z350" s="2">
        <v>26600</v>
      </c>
      <c r="AA350" s="2">
        <v>3000</v>
      </c>
      <c r="AB350" s="2">
        <f t="shared" si="55"/>
        <v>29600</v>
      </c>
      <c r="AC350" s="2">
        <v>300</v>
      </c>
      <c r="AD350" s="2">
        <v>0</v>
      </c>
      <c r="AE350" s="2">
        <v>0</v>
      </c>
      <c r="AF350" s="2">
        <v>0</v>
      </c>
      <c r="AG350" s="2">
        <f t="shared" si="56"/>
        <v>79200</v>
      </c>
      <c r="AH350" s="2">
        <f t="shared" si="57"/>
        <v>87270.219606879386</v>
      </c>
      <c r="AI350" s="2">
        <v>311600</v>
      </c>
      <c r="AJ350" s="2">
        <v>375818</v>
      </c>
      <c r="AK350" s="2">
        <v>23600</v>
      </c>
      <c r="AL350" s="2">
        <v>2000</v>
      </c>
      <c r="AM350" s="2">
        <v>10500</v>
      </c>
      <c r="AN350" s="2">
        <v>0</v>
      </c>
      <c r="AO350" s="2">
        <v>0</v>
      </c>
      <c r="AP350" s="2">
        <v>0</v>
      </c>
      <c r="AQ350" s="2">
        <v>0</v>
      </c>
      <c r="AR350" s="2">
        <v>2312</v>
      </c>
      <c r="AS350" s="2">
        <v>78</v>
      </c>
      <c r="AT350" s="2">
        <v>65</v>
      </c>
      <c r="AU350" s="2">
        <v>0</v>
      </c>
      <c r="AV350" s="2">
        <v>0</v>
      </c>
      <c r="AW350" s="2">
        <v>0</v>
      </c>
      <c r="AX350" s="2">
        <v>0</v>
      </c>
      <c r="AY350" s="2">
        <v>0</v>
      </c>
      <c r="AZ350" s="2">
        <v>0</v>
      </c>
      <c r="BA350" s="2">
        <f t="shared" si="58"/>
        <v>117755</v>
      </c>
      <c r="BB350" s="2">
        <f t="shared" si="59"/>
        <v>125825.21960687939</v>
      </c>
      <c r="BC350" s="2">
        <v>471421.00660000002</v>
      </c>
      <c r="BD350" s="2">
        <v>535639.00659999996</v>
      </c>
      <c r="BE350" s="2">
        <v>0</v>
      </c>
      <c r="BF350" s="2">
        <v>0</v>
      </c>
      <c r="BG350" s="2">
        <v>0</v>
      </c>
      <c r="BH350" s="2">
        <v>0</v>
      </c>
      <c r="BI350" s="2">
        <v>2400</v>
      </c>
      <c r="BJ350" s="2">
        <v>9600</v>
      </c>
      <c r="BK350" s="2">
        <v>-300</v>
      </c>
      <c r="BL350" s="2">
        <v>-1200</v>
      </c>
    </row>
    <row r="351" spans="1:64" x14ac:dyDescent="0.25">
      <c r="A351" s="1" t="s">
        <v>346</v>
      </c>
      <c r="B351" t="s">
        <v>792</v>
      </c>
      <c r="C351" t="s">
        <v>974</v>
      </c>
      <c r="D351" s="2">
        <v>10</v>
      </c>
      <c r="E351" s="2">
        <v>1931</v>
      </c>
      <c r="F351" s="2">
        <f t="shared" si="50"/>
        <v>1941</v>
      </c>
      <c r="G351" s="2">
        <v>41</v>
      </c>
      <c r="H351" s="2">
        <v>248</v>
      </c>
      <c r="I351" s="2">
        <v>35</v>
      </c>
      <c r="J351" s="2">
        <f t="shared" si="51"/>
        <v>283</v>
      </c>
      <c r="K351" s="2">
        <v>1310</v>
      </c>
      <c r="L351" s="2">
        <v>0</v>
      </c>
      <c r="M351" s="2">
        <v>314</v>
      </c>
      <c r="N351" s="2">
        <f t="shared" si="52"/>
        <v>1624</v>
      </c>
      <c r="O351" s="2">
        <v>3253</v>
      </c>
      <c r="P351" s="2">
        <v>254</v>
      </c>
      <c r="Q351" s="2">
        <v>280</v>
      </c>
      <c r="R351" s="2">
        <v>746</v>
      </c>
      <c r="S351" s="2">
        <f t="shared" si="53"/>
        <v>1280</v>
      </c>
      <c r="T351" s="2">
        <v>847</v>
      </c>
      <c r="U351" s="2">
        <v>1644</v>
      </c>
      <c r="V351" s="2">
        <f t="shared" si="54"/>
        <v>2491</v>
      </c>
      <c r="W351" s="2">
        <v>1719</v>
      </c>
      <c r="X351" s="2">
        <v>15399</v>
      </c>
      <c r="Y351">
        <v>4391.2830998705213</v>
      </c>
      <c r="Z351" s="2">
        <v>16770</v>
      </c>
      <c r="AA351" s="2">
        <v>833</v>
      </c>
      <c r="AB351" s="2">
        <f t="shared" si="55"/>
        <v>17603</v>
      </c>
      <c r="AC351" s="2">
        <v>500</v>
      </c>
      <c r="AD351" s="2">
        <v>0</v>
      </c>
      <c r="AE351" s="2">
        <v>0</v>
      </c>
      <c r="AF351" s="2">
        <v>23</v>
      </c>
      <c r="AG351" s="2">
        <f t="shared" si="56"/>
        <v>46157</v>
      </c>
      <c r="AH351" s="2">
        <f t="shared" si="57"/>
        <v>50548.283099870518</v>
      </c>
      <c r="AI351" s="2">
        <v>188528</v>
      </c>
      <c r="AJ351" s="2">
        <v>204299</v>
      </c>
      <c r="AK351" s="2">
        <v>14475</v>
      </c>
      <c r="AL351" s="2">
        <v>1099</v>
      </c>
      <c r="AM351" s="2">
        <v>4434</v>
      </c>
      <c r="AN351" s="2">
        <v>0</v>
      </c>
      <c r="AO351" s="2">
        <v>-10</v>
      </c>
      <c r="AP351" s="2">
        <v>0</v>
      </c>
      <c r="AQ351" s="2">
        <v>0</v>
      </c>
      <c r="AR351" s="2">
        <v>0</v>
      </c>
      <c r="AS351" s="2">
        <v>56</v>
      </c>
      <c r="AT351" s="2">
        <v>50</v>
      </c>
      <c r="AU351" s="2">
        <v>0</v>
      </c>
      <c r="AV351" s="2">
        <v>0</v>
      </c>
      <c r="AW351" s="2">
        <v>0</v>
      </c>
      <c r="AX351" s="2">
        <v>0</v>
      </c>
      <c r="AY351" s="2">
        <v>0</v>
      </c>
      <c r="AZ351" s="2">
        <v>0</v>
      </c>
      <c r="BA351" s="2">
        <f t="shared" si="58"/>
        <v>66261</v>
      </c>
      <c r="BB351" s="2">
        <f t="shared" si="59"/>
        <v>70652.283099870518</v>
      </c>
      <c r="BC351" s="2">
        <v>268946</v>
      </c>
      <c r="BD351" s="2">
        <v>284717</v>
      </c>
      <c r="BE351" s="2">
        <v>0</v>
      </c>
      <c r="BF351" s="2">
        <v>0</v>
      </c>
      <c r="BG351" s="2">
        <v>0</v>
      </c>
      <c r="BH351" s="2">
        <v>0</v>
      </c>
      <c r="BI351" s="2">
        <v>2440</v>
      </c>
      <c r="BJ351" s="2">
        <v>9759</v>
      </c>
      <c r="BK351" s="2">
        <v>-729</v>
      </c>
      <c r="BL351" s="2">
        <v>-2911</v>
      </c>
    </row>
    <row r="352" spans="1:64" x14ac:dyDescent="0.25">
      <c r="A352" s="1" t="s">
        <v>347</v>
      </c>
      <c r="B352" t="s">
        <v>793</v>
      </c>
      <c r="C352" t="s">
        <v>974</v>
      </c>
      <c r="D352" s="2">
        <v>0</v>
      </c>
      <c r="E352" s="2">
        <v>1277</v>
      </c>
      <c r="F352" s="2">
        <f t="shared" si="50"/>
        <v>1277</v>
      </c>
      <c r="G352" s="2">
        <v>28</v>
      </c>
      <c r="H352" s="2">
        <v>275</v>
      </c>
      <c r="I352" s="2">
        <v>60</v>
      </c>
      <c r="J352" s="2">
        <f t="shared" si="51"/>
        <v>335</v>
      </c>
      <c r="K352" s="2">
        <v>550</v>
      </c>
      <c r="L352" s="2">
        <v>0</v>
      </c>
      <c r="M352" s="2">
        <v>-646</v>
      </c>
      <c r="N352" s="2">
        <f t="shared" si="52"/>
        <v>-96</v>
      </c>
      <c r="O352" s="2">
        <v>4255</v>
      </c>
      <c r="P352" s="2">
        <v>219</v>
      </c>
      <c r="Q352" s="2">
        <v>247</v>
      </c>
      <c r="R352" s="2">
        <v>781</v>
      </c>
      <c r="S352" s="2">
        <f t="shared" si="53"/>
        <v>1247</v>
      </c>
      <c r="T352" s="2">
        <v>1112</v>
      </c>
      <c r="U352" s="2">
        <v>1555</v>
      </c>
      <c r="V352" s="2">
        <f t="shared" si="54"/>
        <v>2667</v>
      </c>
      <c r="W352" s="2">
        <v>1349</v>
      </c>
      <c r="X352" s="2">
        <v>26375</v>
      </c>
      <c r="Y352">
        <v>16617</v>
      </c>
      <c r="Z352" s="2">
        <v>19592</v>
      </c>
      <c r="AA352" s="2">
        <v>1595</v>
      </c>
      <c r="AB352" s="2">
        <f t="shared" si="55"/>
        <v>21187</v>
      </c>
      <c r="AC352" s="2">
        <v>1529</v>
      </c>
      <c r="AD352" s="2">
        <v>52</v>
      </c>
      <c r="AE352" s="2">
        <v>0</v>
      </c>
      <c r="AF352" s="2">
        <v>2395</v>
      </c>
      <c r="AG352" s="2">
        <f t="shared" si="56"/>
        <v>62600</v>
      </c>
      <c r="AH352" s="2">
        <f t="shared" si="57"/>
        <v>79217</v>
      </c>
      <c r="AI352" s="2">
        <v>250400</v>
      </c>
      <c r="AJ352" s="2">
        <v>316870</v>
      </c>
      <c r="AK352" s="2">
        <v>22937</v>
      </c>
      <c r="AL352" s="2">
        <v>120</v>
      </c>
      <c r="AM352" s="2">
        <v>0</v>
      </c>
      <c r="AN352" s="2">
        <v>0</v>
      </c>
      <c r="AO352" s="2">
        <v>0</v>
      </c>
      <c r="AP352" s="2">
        <v>0</v>
      </c>
      <c r="AQ352" s="2">
        <v>0</v>
      </c>
      <c r="AR352" s="2">
        <v>0</v>
      </c>
      <c r="AS352" s="2">
        <v>66</v>
      </c>
      <c r="AT352" s="2">
        <v>126</v>
      </c>
      <c r="AU352" s="2">
        <v>0</v>
      </c>
      <c r="AV352" s="2">
        <v>0</v>
      </c>
      <c r="AW352" s="2">
        <v>-103</v>
      </c>
      <c r="AX352" s="2">
        <v>0</v>
      </c>
      <c r="AY352" s="2">
        <v>0</v>
      </c>
      <c r="AZ352" s="2">
        <v>0</v>
      </c>
      <c r="BA352" s="2">
        <f t="shared" si="58"/>
        <v>85746</v>
      </c>
      <c r="BB352" s="2">
        <f t="shared" si="59"/>
        <v>102363</v>
      </c>
      <c r="BC352" s="2">
        <v>342984</v>
      </c>
      <c r="BD352" s="2">
        <v>409454</v>
      </c>
      <c r="BE352" s="2">
        <v>0</v>
      </c>
      <c r="BF352" s="2">
        <v>0</v>
      </c>
      <c r="BG352" s="2">
        <v>-97</v>
      </c>
      <c r="BH352" s="2">
        <v>0</v>
      </c>
      <c r="BI352" s="2">
        <v>1675</v>
      </c>
      <c r="BJ352" s="2">
        <v>6696</v>
      </c>
      <c r="BK352" s="2">
        <v>-140</v>
      </c>
      <c r="BL352" s="2">
        <v>-559</v>
      </c>
    </row>
    <row r="353" spans="1:64" x14ac:dyDescent="0.25">
      <c r="A353" s="1" t="s">
        <v>348</v>
      </c>
      <c r="B353" t="s">
        <v>794</v>
      </c>
      <c r="C353" t="s">
        <v>974</v>
      </c>
      <c r="D353" s="2">
        <v>62</v>
      </c>
      <c r="E353" s="2">
        <v>3480</v>
      </c>
      <c r="F353" s="2">
        <f t="shared" si="50"/>
        <v>3542</v>
      </c>
      <c r="G353" s="2">
        <v>42</v>
      </c>
      <c r="H353" s="2">
        <v>1371</v>
      </c>
      <c r="I353" s="2">
        <v>47</v>
      </c>
      <c r="J353" s="2">
        <f t="shared" si="51"/>
        <v>1418</v>
      </c>
      <c r="K353" s="2">
        <v>3206</v>
      </c>
      <c r="L353" s="2">
        <v>0</v>
      </c>
      <c r="M353" s="2">
        <v>2410</v>
      </c>
      <c r="N353" s="2">
        <f t="shared" si="52"/>
        <v>5616</v>
      </c>
      <c r="O353" s="2">
        <v>5314</v>
      </c>
      <c r="P353" s="2">
        <v>368</v>
      </c>
      <c r="Q353" s="2">
        <v>560</v>
      </c>
      <c r="R353" s="2">
        <v>859</v>
      </c>
      <c r="S353" s="2">
        <f t="shared" si="53"/>
        <v>1787</v>
      </c>
      <c r="T353" s="2">
        <v>2544</v>
      </c>
      <c r="U353" s="2">
        <v>3360</v>
      </c>
      <c r="V353" s="2">
        <f t="shared" si="54"/>
        <v>5904</v>
      </c>
      <c r="W353" s="2">
        <v>3458</v>
      </c>
      <c r="X353" s="2">
        <v>86545</v>
      </c>
      <c r="Y353">
        <v>14561</v>
      </c>
      <c r="Z353" s="2">
        <v>31706</v>
      </c>
      <c r="AA353" s="2">
        <v>4276</v>
      </c>
      <c r="AB353" s="2">
        <f t="shared" si="55"/>
        <v>35982</v>
      </c>
      <c r="AC353" s="2">
        <v>14</v>
      </c>
      <c r="AD353" s="2">
        <v>171</v>
      </c>
      <c r="AE353" s="2">
        <v>106</v>
      </c>
      <c r="AF353" s="2">
        <v>0</v>
      </c>
      <c r="AG353" s="2">
        <f t="shared" si="56"/>
        <v>149899</v>
      </c>
      <c r="AH353" s="2">
        <f t="shared" si="57"/>
        <v>164460</v>
      </c>
      <c r="AI353" s="2">
        <v>599596</v>
      </c>
      <c r="AJ353" s="2">
        <v>657840</v>
      </c>
      <c r="AK353" s="2">
        <v>49567</v>
      </c>
      <c r="AL353" s="2">
        <v>6909</v>
      </c>
      <c r="AM353" s="2">
        <v>13573</v>
      </c>
      <c r="AN353" s="2">
        <v>0</v>
      </c>
      <c r="AO353" s="2">
        <v>0</v>
      </c>
      <c r="AP353" s="2">
        <v>0</v>
      </c>
      <c r="AQ353" s="2">
        <v>0</v>
      </c>
      <c r="AR353" s="2">
        <v>3849</v>
      </c>
      <c r="AS353" s="2">
        <v>64</v>
      </c>
      <c r="AT353" s="2">
        <v>50</v>
      </c>
      <c r="AU353" s="2">
        <v>26</v>
      </c>
      <c r="AV353" s="2">
        <v>0</v>
      </c>
      <c r="AW353" s="2">
        <v>-3628</v>
      </c>
      <c r="AX353" s="2">
        <v>0</v>
      </c>
      <c r="AY353" s="2">
        <v>0</v>
      </c>
      <c r="AZ353" s="2">
        <v>0</v>
      </c>
      <c r="BA353" s="2">
        <f t="shared" si="58"/>
        <v>220309</v>
      </c>
      <c r="BB353" s="2">
        <f t="shared" si="59"/>
        <v>234870</v>
      </c>
      <c r="BC353" s="2">
        <v>881236</v>
      </c>
      <c r="BD353" s="2">
        <v>939480</v>
      </c>
      <c r="BE353" s="2">
        <v>0</v>
      </c>
      <c r="BF353" s="2">
        <v>0</v>
      </c>
      <c r="BG353" s="2">
        <v>0</v>
      </c>
      <c r="BH353" s="2">
        <v>0</v>
      </c>
      <c r="BI353" s="2">
        <v>9185</v>
      </c>
      <c r="BJ353" s="2">
        <v>36740</v>
      </c>
      <c r="BK353" s="2">
        <v>-1246</v>
      </c>
      <c r="BL353" s="2">
        <v>-4984</v>
      </c>
    </row>
    <row r="354" spans="1:64" x14ac:dyDescent="0.25">
      <c r="A354" s="1" t="s">
        <v>349</v>
      </c>
      <c r="B354" t="s">
        <v>795</v>
      </c>
      <c r="C354" t="s">
        <v>974</v>
      </c>
      <c r="D354" s="2">
        <v>3</v>
      </c>
      <c r="E354" s="2">
        <v>2350</v>
      </c>
      <c r="F354" s="2">
        <f t="shared" si="50"/>
        <v>2353</v>
      </c>
      <c r="G354" s="2">
        <v>68</v>
      </c>
      <c r="H354" s="2">
        <v>536</v>
      </c>
      <c r="I354" s="2">
        <v>57</v>
      </c>
      <c r="J354" s="2">
        <f t="shared" si="51"/>
        <v>593</v>
      </c>
      <c r="K354" s="2">
        <v>3693</v>
      </c>
      <c r="L354" s="2">
        <v>0</v>
      </c>
      <c r="M354" s="2">
        <v>718</v>
      </c>
      <c r="N354" s="2">
        <f t="shared" si="52"/>
        <v>4411</v>
      </c>
      <c r="O354" s="2">
        <v>3790</v>
      </c>
      <c r="P354" s="2">
        <v>410</v>
      </c>
      <c r="Q354" s="2">
        <v>571</v>
      </c>
      <c r="R354" s="2">
        <v>628</v>
      </c>
      <c r="S354" s="2">
        <f t="shared" si="53"/>
        <v>1609</v>
      </c>
      <c r="T354" s="2">
        <v>1027</v>
      </c>
      <c r="U354" s="2">
        <v>2354</v>
      </c>
      <c r="V354" s="2">
        <f t="shared" si="54"/>
        <v>3381</v>
      </c>
      <c r="W354" s="2">
        <v>2503</v>
      </c>
      <c r="X354" s="2">
        <v>4045</v>
      </c>
      <c r="Y354">
        <v>1153.6421703049673</v>
      </c>
      <c r="Z354" s="2">
        <v>23025</v>
      </c>
      <c r="AA354" s="2">
        <v>3196</v>
      </c>
      <c r="AB354" s="2">
        <f t="shared" si="55"/>
        <v>26221</v>
      </c>
      <c r="AC354" s="2">
        <v>340</v>
      </c>
      <c r="AD354" s="2">
        <v>35</v>
      </c>
      <c r="AE354" s="2">
        <v>0</v>
      </c>
      <c r="AF354" s="2">
        <v>427</v>
      </c>
      <c r="AG354" s="2">
        <f t="shared" si="56"/>
        <v>49776</v>
      </c>
      <c r="AH354" s="2">
        <f t="shared" si="57"/>
        <v>50929.642170304971</v>
      </c>
      <c r="AI354" s="2">
        <v>194008</v>
      </c>
      <c r="AJ354" s="2">
        <v>259485</v>
      </c>
      <c r="AK354" s="2">
        <v>28905</v>
      </c>
      <c r="AL354" s="2">
        <v>5664</v>
      </c>
      <c r="AM354" s="2">
        <v>4244</v>
      </c>
      <c r="AN354" s="2">
        <v>0</v>
      </c>
      <c r="AO354" s="2">
        <v>0</v>
      </c>
      <c r="AP354" s="2">
        <v>0</v>
      </c>
      <c r="AQ354" s="2">
        <v>0</v>
      </c>
      <c r="AR354" s="2">
        <v>3648</v>
      </c>
      <c r="AS354" s="2">
        <v>77</v>
      </c>
      <c r="AT354" s="2">
        <v>61</v>
      </c>
      <c r="AU354" s="2">
        <v>0</v>
      </c>
      <c r="AV354" s="2">
        <v>0</v>
      </c>
      <c r="AW354" s="2">
        <v>0</v>
      </c>
      <c r="AX354" s="2">
        <v>0</v>
      </c>
      <c r="AY354" s="2">
        <v>0</v>
      </c>
      <c r="AZ354" s="2">
        <v>0</v>
      </c>
      <c r="BA354" s="2">
        <f t="shared" si="58"/>
        <v>92375</v>
      </c>
      <c r="BB354" s="2">
        <f t="shared" si="59"/>
        <v>93528.642170304971</v>
      </c>
      <c r="BC354" s="2">
        <v>170388</v>
      </c>
      <c r="BD354" s="2">
        <v>235865</v>
      </c>
      <c r="BE354" s="2">
        <v>0</v>
      </c>
      <c r="BF354" s="2">
        <v>0</v>
      </c>
      <c r="BG354" s="2">
        <v>0</v>
      </c>
      <c r="BH354" s="2">
        <v>0</v>
      </c>
      <c r="BI354" s="2">
        <v>1391</v>
      </c>
      <c r="BJ354" s="2">
        <v>5562</v>
      </c>
      <c r="BK354" s="2">
        <v>-462</v>
      </c>
      <c r="BL354" s="2">
        <v>-1848</v>
      </c>
    </row>
    <row r="355" spans="1:64" x14ac:dyDescent="0.25">
      <c r="A355" s="1" t="s">
        <v>350</v>
      </c>
      <c r="B355" t="s">
        <v>796</v>
      </c>
      <c r="C355" t="s">
        <v>974</v>
      </c>
      <c r="D355" s="2">
        <v>13</v>
      </c>
      <c r="E355" s="2">
        <v>1578</v>
      </c>
      <c r="F355" s="2">
        <f t="shared" si="50"/>
        <v>1591</v>
      </c>
      <c r="G355" s="2">
        <v>18</v>
      </c>
      <c r="H355" s="2">
        <v>45</v>
      </c>
      <c r="I355" s="2">
        <v>0</v>
      </c>
      <c r="J355" s="2">
        <f t="shared" si="51"/>
        <v>45</v>
      </c>
      <c r="K355" s="2">
        <v>724</v>
      </c>
      <c r="L355" s="2">
        <v>0</v>
      </c>
      <c r="M355" s="2">
        <v>449</v>
      </c>
      <c r="N355" s="2">
        <f t="shared" si="52"/>
        <v>1173</v>
      </c>
      <c r="O355" s="2">
        <v>2193</v>
      </c>
      <c r="P355" s="2">
        <v>303</v>
      </c>
      <c r="Q355" s="2">
        <v>500</v>
      </c>
      <c r="R355" s="2">
        <v>688</v>
      </c>
      <c r="S355" s="2">
        <f t="shared" si="53"/>
        <v>1491</v>
      </c>
      <c r="T355" s="2">
        <v>445</v>
      </c>
      <c r="U355" s="2">
        <v>527</v>
      </c>
      <c r="V355" s="2">
        <f t="shared" si="54"/>
        <v>972</v>
      </c>
      <c r="W355" s="2">
        <v>2822</v>
      </c>
      <c r="X355" s="2">
        <v>14185</v>
      </c>
      <c r="Y355">
        <v>4045.0906404093344</v>
      </c>
      <c r="Z355" s="2">
        <v>18700</v>
      </c>
      <c r="AA355" s="2">
        <v>1407</v>
      </c>
      <c r="AB355" s="2">
        <f t="shared" si="55"/>
        <v>20107</v>
      </c>
      <c r="AC355" s="2">
        <v>1117</v>
      </c>
      <c r="AD355" s="2">
        <v>0</v>
      </c>
      <c r="AE355" s="2">
        <v>0</v>
      </c>
      <c r="AF355" s="2">
        <v>0</v>
      </c>
      <c r="AG355" s="2">
        <f t="shared" si="56"/>
        <v>45714</v>
      </c>
      <c r="AH355" s="2">
        <f t="shared" si="57"/>
        <v>49759.090640409333</v>
      </c>
      <c r="AI355" s="2">
        <v>176176</v>
      </c>
      <c r="AJ355" s="2">
        <v>211730</v>
      </c>
      <c r="AK355" s="2">
        <v>25956</v>
      </c>
      <c r="AL355" s="2">
        <v>1067</v>
      </c>
      <c r="AM355" s="2">
        <v>0</v>
      </c>
      <c r="AN355" s="2">
        <v>0</v>
      </c>
      <c r="AO355" s="2">
        <v>0</v>
      </c>
      <c r="AP355" s="2">
        <v>0</v>
      </c>
      <c r="AQ355" s="2">
        <v>0</v>
      </c>
      <c r="AR355" s="2">
        <v>1919</v>
      </c>
      <c r="AS355" s="2">
        <v>81</v>
      </c>
      <c r="AT355" s="2">
        <v>149</v>
      </c>
      <c r="AU355" s="2">
        <v>0</v>
      </c>
      <c r="AV355" s="2">
        <v>0</v>
      </c>
      <c r="AW355" s="2">
        <v>4</v>
      </c>
      <c r="AX355" s="2">
        <v>0</v>
      </c>
      <c r="AY355" s="2">
        <v>0</v>
      </c>
      <c r="AZ355" s="2">
        <v>0</v>
      </c>
      <c r="BA355" s="2">
        <f t="shared" si="58"/>
        <v>74890</v>
      </c>
      <c r="BB355" s="2">
        <f t="shared" si="59"/>
        <v>78935.090640409326</v>
      </c>
      <c r="BC355" s="2">
        <v>259420</v>
      </c>
      <c r="BD355" s="2">
        <v>294974</v>
      </c>
      <c r="BE355" s="2">
        <v>0</v>
      </c>
      <c r="BF355" s="2">
        <v>0</v>
      </c>
      <c r="BG355" s="2">
        <v>0</v>
      </c>
      <c r="BH355" s="2">
        <v>0</v>
      </c>
      <c r="BI355" s="2">
        <v>254</v>
      </c>
      <c r="BJ355" s="2">
        <v>4084</v>
      </c>
      <c r="BK355" s="2">
        <v>-223</v>
      </c>
      <c r="BL355" s="2">
        <v>-938</v>
      </c>
    </row>
    <row r="356" spans="1:64" x14ac:dyDescent="0.25">
      <c r="A356" s="1" t="s">
        <v>351</v>
      </c>
      <c r="B356" t="s">
        <v>797</v>
      </c>
      <c r="C356" t="s">
        <v>974</v>
      </c>
      <c r="D356" s="2">
        <v>70</v>
      </c>
      <c r="E356" s="2">
        <v>3360</v>
      </c>
      <c r="F356" s="2">
        <f t="shared" si="50"/>
        <v>3430</v>
      </c>
      <c r="G356" s="2">
        <v>24</v>
      </c>
      <c r="H356" s="2">
        <v>290</v>
      </c>
      <c r="I356" s="2">
        <v>0</v>
      </c>
      <c r="J356" s="2">
        <f t="shared" si="51"/>
        <v>290</v>
      </c>
      <c r="K356" s="2">
        <v>2517</v>
      </c>
      <c r="L356" s="2">
        <v>0</v>
      </c>
      <c r="M356" s="2">
        <v>-259</v>
      </c>
      <c r="N356" s="2">
        <f t="shared" si="52"/>
        <v>2258</v>
      </c>
      <c r="O356" s="2">
        <v>2104</v>
      </c>
      <c r="P356" s="2">
        <v>344</v>
      </c>
      <c r="Q356" s="2">
        <v>405</v>
      </c>
      <c r="R356" s="2">
        <v>517</v>
      </c>
      <c r="S356" s="2">
        <f t="shared" si="53"/>
        <v>1266</v>
      </c>
      <c r="T356" s="2">
        <v>868</v>
      </c>
      <c r="U356" s="2">
        <v>1292</v>
      </c>
      <c r="V356" s="2">
        <f t="shared" si="54"/>
        <v>2160</v>
      </c>
      <c r="W356" s="2">
        <v>1532</v>
      </c>
      <c r="X356" s="2">
        <v>27145</v>
      </c>
      <c r="Y356">
        <v>7740.85198688131</v>
      </c>
      <c r="Z356" s="2">
        <v>21872</v>
      </c>
      <c r="AA356" s="2">
        <v>1210</v>
      </c>
      <c r="AB356" s="2">
        <f t="shared" si="55"/>
        <v>23082</v>
      </c>
      <c r="AC356" s="2">
        <v>882</v>
      </c>
      <c r="AD356" s="2">
        <v>0</v>
      </c>
      <c r="AE356" s="2">
        <v>0</v>
      </c>
      <c r="AF356" s="2">
        <v>332</v>
      </c>
      <c r="AG356" s="2">
        <f t="shared" si="56"/>
        <v>64505</v>
      </c>
      <c r="AH356" s="2">
        <f t="shared" si="57"/>
        <v>72245.851986881316</v>
      </c>
      <c r="AI356" s="2">
        <v>262686</v>
      </c>
      <c r="AJ356" s="2">
        <v>330091</v>
      </c>
      <c r="AK356" s="2">
        <v>15519</v>
      </c>
      <c r="AL356" s="2">
        <v>250</v>
      </c>
      <c r="AM356" s="2">
        <v>4967</v>
      </c>
      <c r="AN356" s="2">
        <v>0</v>
      </c>
      <c r="AO356" s="2">
        <v>0</v>
      </c>
      <c r="AP356" s="2">
        <v>0</v>
      </c>
      <c r="AQ356" s="2">
        <v>0</v>
      </c>
      <c r="AR356" s="2">
        <v>0</v>
      </c>
      <c r="AS356" s="2">
        <v>96</v>
      </c>
      <c r="AT356" s="2">
        <v>53</v>
      </c>
      <c r="AU356" s="2">
        <v>0</v>
      </c>
      <c r="AV356" s="2">
        <v>0</v>
      </c>
      <c r="AW356" s="2">
        <v>-158</v>
      </c>
      <c r="AX356" s="2">
        <v>0</v>
      </c>
      <c r="AY356" s="2">
        <v>0</v>
      </c>
      <c r="AZ356" s="2">
        <v>0</v>
      </c>
      <c r="BA356" s="2">
        <f t="shared" si="58"/>
        <v>85232</v>
      </c>
      <c r="BB356" s="2">
        <f t="shared" si="59"/>
        <v>92972.851986881316</v>
      </c>
      <c r="BC356" s="2">
        <v>349211</v>
      </c>
      <c r="BD356" s="2">
        <v>416616</v>
      </c>
      <c r="BE356" s="2">
        <v>0</v>
      </c>
      <c r="BF356" s="2">
        <v>0</v>
      </c>
      <c r="BG356" s="2">
        <v>0</v>
      </c>
      <c r="BH356" s="2">
        <v>0</v>
      </c>
      <c r="BI356" s="2">
        <v>761</v>
      </c>
      <c r="BJ356" s="2">
        <v>3534</v>
      </c>
      <c r="BK356" s="2">
        <v>-299</v>
      </c>
      <c r="BL356" s="2">
        <v>-1195</v>
      </c>
    </row>
    <row r="357" spans="1:64" x14ac:dyDescent="0.25">
      <c r="A357" s="1" t="s">
        <v>352</v>
      </c>
      <c r="B357" t="s">
        <v>798</v>
      </c>
      <c r="C357" t="s">
        <v>974</v>
      </c>
      <c r="D357" s="2">
        <v>111</v>
      </c>
      <c r="E357" s="2">
        <v>4685</v>
      </c>
      <c r="F357" s="2">
        <f t="shared" si="50"/>
        <v>4796</v>
      </c>
      <c r="G357" s="2">
        <v>0</v>
      </c>
      <c r="H357" s="2">
        <v>496</v>
      </c>
      <c r="I357" s="2">
        <v>32</v>
      </c>
      <c r="J357" s="2">
        <f t="shared" si="51"/>
        <v>528</v>
      </c>
      <c r="K357" s="2">
        <v>-395</v>
      </c>
      <c r="L357" s="2">
        <v>0</v>
      </c>
      <c r="M357" s="2">
        <v>-679</v>
      </c>
      <c r="N357" s="2">
        <f t="shared" si="52"/>
        <v>-1074</v>
      </c>
      <c r="O357" s="2">
        <v>2297</v>
      </c>
      <c r="P357" s="2">
        <v>181</v>
      </c>
      <c r="Q357" s="2">
        <v>-3678</v>
      </c>
      <c r="R357" s="2">
        <v>-285</v>
      </c>
      <c r="S357" s="2">
        <f t="shared" si="53"/>
        <v>-3782</v>
      </c>
      <c r="T357" s="2">
        <v>1560</v>
      </c>
      <c r="U357" s="2">
        <v>3016</v>
      </c>
      <c r="V357" s="2">
        <f t="shared" si="54"/>
        <v>4576</v>
      </c>
      <c r="W357" s="2">
        <v>1786</v>
      </c>
      <c r="X357" s="2">
        <v>44152</v>
      </c>
      <c r="Y357">
        <v>21746</v>
      </c>
      <c r="Z357" s="2">
        <v>28072</v>
      </c>
      <c r="AA357" s="2">
        <v>-593</v>
      </c>
      <c r="AB357" s="2">
        <f t="shared" si="55"/>
        <v>27479</v>
      </c>
      <c r="AC357" s="2">
        <v>0</v>
      </c>
      <c r="AD357" s="2">
        <v>0</v>
      </c>
      <c r="AE357" s="2">
        <v>0</v>
      </c>
      <c r="AF357" s="2">
        <v>240</v>
      </c>
      <c r="AG357" s="2">
        <f t="shared" si="56"/>
        <v>80998</v>
      </c>
      <c r="AH357" s="2">
        <f t="shared" si="57"/>
        <v>102744</v>
      </c>
      <c r="AI357" s="2">
        <v>337190</v>
      </c>
      <c r="AJ357" s="2">
        <v>424174</v>
      </c>
      <c r="AK357" s="2">
        <v>33352</v>
      </c>
      <c r="AL357" s="2">
        <v>4883</v>
      </c>
      <c r="AM357" s="2">
        <v>9042</v>
      </c>
      <c r="AN357" s="2">
        <v>0</v>
      </c>
      <c r="AO357" s="2">
        <v>0</v>
      </c>
      <c r="AP357" s="2">
        <v>0</v>
      </c>
      <c r="AQ357" s="2">
        <v>0</v>
      </c>
      <c r="AR357" s="2">
        <v>1939</v>
      </c>
      <c r="AS357" s="2">
        <v>78</v>
      </c>
      <c r="AT357" s="2">
        <v>51</v>
      </c>
      <c r="AU357" s="2">
        <v>0</v>
      </c>
      <c r="AV357" s="2">
        <v>0</v>
      </c>
      <c r="AW357" s="2">
        <v>0</v>
      </c>
      <c r="AX357" s="2">
        <v>0</v>
      </c>
      <c r="AY357" s="2">
        <v>0</v>
      </c>
      <c r="AZ357" s="2">
        <v>0</v>
      </c>
      <c r="BA357" s="2">
        <f t="shared" si="58"/>
        <v>130343</v>
      </c>
      <c r="BB357" s="2">
        <f t="shared" si="59"/>
        <v>152089</v>
      </c>
      <c r="BC357" s="2">
        <v>526990</v>
      </c>
      <c r="BD357" s="2">
        <v>613974</v>
      </c>
      <c r="BE357" s="2">
        <v>0</v>
      </c>
      <c r="BF357" s="2">
        <v>0</v>
      </c>
      <c r="BG357" s="2">
        <v>0</v>
      </c>
      <c r="BH357" s="2">
        <v>0</v>
      </c>
      <c r="BI357" s="2">
        <v>3010</v>
      </c>
      <c r="BJ357" s="2">
        <v>12273</v>
      </c>
      <c r="BK357" s="2">
        <v>-323</v>
      </c>
      <c r="BL357" s="2">
        <v>-838</v>
      </c>
    </row>
    <row r="358" spans="1:64" x14ac:dyDescent="0.25">
      <c r="A358" s="1" t="s">
        <v>353</v>
      </c>
      <c r="B358" t="s">
        <v>799</v>
      </c>
      <c r="C358" t="s">
        <v>975</v>
      </c>
      <c r="D358" s="2">
        <v>0</v>
      </c>
      <c r="E358" s="2">
        <v>9969</v>
      </c>
      <c r="F358" s="2">
        <f t="shared" si="50"/>
        <v>9969</v>
      </c>
      <c r="G358" s="2">
        <v>108</v>
      </c>
      <c r="H358" s="2">
        <v>5101</v>
      </c>
      <c r="I358" s="2">
        <v>814910</v>
      </c>
      <c r="J358" s="2">
        <f t="shared" si="51"/>
        <v>820011</v>
      </c>
      <c r="K358" s="2">
        <v>400124</v>
      </c>
      <c r="L358" s="2">
        <v>-42999</v>
      </c>
      <c r="M358" s="2">
        <v>5493</v>
      </c>
      <c r="N358" s="2">
        <f t="shared" si="52"/>
        <v>362618</v>
      </c>
      <c r="O358" s="2">
        <v>903</v>
      </c>
      <c r="P358" s="2">
        <v>1395</v>
      </c>
      <c r="Q358" s="2">
        <v>2207</v>
      </c>
      <c r="R358" s="2">
        <v>7485</v>
      </c>
      <c r="S358" s="2">
        <f t="shared" si="53"/>
        <v>11087</v>
      </c>
      <c r="T358" s="2">
        <v>0</v>
      </c>
      <c r="U358" s="2">
        <v>168</v>
      </c>
      <c r="V358" s="2">
        <f t="shared" si="54"/>
        <v>168</v>
      </c>
      <c r="W358" s="2">
        <v>4516</v>
      </c>
      <c r="X358" s="2">
        <v>2527</v>
      </c>
      <c r="Y358">
        <v>720.61642920792303</v>
      </c>
      <c r="Z358" s="2">
        <v>0</v>
      </c>
      <c r="AA358" s="2">
        <v>11982</v>
      </c>
      <c r="AB358" s="2">
        <f t="shared" si="55"/>
        <v>11982</v>
      </c>
      <c r="AC358" s="2">
        <v>3975</v>
      </c>
      <c r="AD358" s="2">
        <v>0</v>
      </c>
      <c r="AE358" s="2">
        <v>0</v>
      </c>
      <c r="AF358" s="2">
        <v>0</v>
      </c>
      <c r="AG358" s="2">
        <f t="shared" si="56"/>
        <v>1227864</v>
      </c>
      <c r="AH358" s="2">
        <f t="shared" si="57"/>
        <v>1228584.6164292078</v>
      </c>
      <c r="AI358" s="2">
        <v>5455777</v>
      </c>
      <c r="AJ358" s="2">
        <v>5455777</v>
      </c>
      <c r="AK358" s="2">
        <v>0</v>
      </c>
      <c r="AL358" s="2">
        <v>0</v>
      </c>
      <c r="AM358" s="2">
        <v>0</v>
      </c>
      <c r="AN358" s="2">
        <v>0</v>
      </c>
      <c r="AO358" s="2">
        <v>0</v>
      </c>
      <c r="AP358" s="2">
        <v>0</v>
      </c>
      <c r="AQ358" s="2">
        <v>0</v>
      </c>
      <c r="AR358" s="2">
        <v>0</v>
      </c>
      <c r="AS358" s="2">
        <v>0</v>
      </c>
      <c r="AT358" s="2">
        <v>0</v>
      </c>
      <c r="AU358" s="2">
        <v>0</v>
      </c>
      <c r="AV358" s="2">
        <v>0</v>
      </c>
      <c r="AW358" s="2">
        <v>0</v>
      </c>
      <c r="AX358" s="2">
        <v>0</v>
      </c>
      <c r="AY358" s="2">
        <v>0</v>
      </c>
      <c r="AZ358" s="2">
        <v>0</v>
      </c>
      <c r="BA358" s="2">
        <f t="shared" si="58"/>
        <v>1227864</v>
      </c>
      <c r="BB358" s="2">
        <f t="shared" si="59"/>
        <v>1228584.6164292078</v>
      </c>
      <c r="BC358" s="2">
        <v>5455777</v>
      </c>
      <c r="BD358" s="2">
        <v>5455777</v>
      </c>
      <c r="BE358" s="2">
        <v>0</v>
      </c>
      <c r="BF358" s="2">
        <v>0</v>
      </c>
      <c r="BG358" s="2">
        <v>0</v>
      </c>
      <c r="BH358" s="2">
        <v>0</v>
      </c>
      <c r="BI358" s="2">
        <v>119997</v>
      </c>
      <c r="BJ358" s="2">
        <v>416582</v>
      </c>
      <c r="BK358" s="2">
        <v>-86717</v>
      </c>
      <c r="BL358" s="2">
        <v>-362378</v>
      </c>
    </row>
    <row r="359" spans="1:64" x14ac:dyDescent="0.25">
      <c r="A359" s="1" t="s">
        <v>354</v>
      </c>
      <c r="B359" t="s">
        <v>800</v>
      </c>
      <c r="C359" t="s">
        <v>976</v>
      </c>
      <c r="D359" s="2">
        <v>0</v>
      </c>
      <c r="E359" s="2">
        <v>152</v>
      </c>
      <c r="F359" s="2">
        <f t="shared" si="50"/>
        <v>152</v>
      </c>
      <c r="G359" s="2">
        <v>0</v>
      </c>
      <c r="H359" s="2">
        <v>0</v>
      </c>
      <c r="I359" s="2">
        <v>8540</v>
      </c>
      <c r="J359" s="2">
        <f t="shared" si="51"/>
        <v>8540</v>
      </c>
      <c r="K359" s="2">
        <v>0</v>
      </c>
      <c r="L359" s="2">
        <v>0</v>
      </c>
      <c r="M359" s="2">
        <v>0</v>
      </c>
      <c r="N359" s="2">
        <f t="shared" si="52"/>
        <v>0</v>
      </c>
      <c r="O359" s="2">
        <v>0</v>
      </c>
      <c r="P359" s="2">
        <v>0</v>
      </c>
      <c r="Q359" s="2">
        <v>0</v>
      </c>
      <c r="R359" s="2">
        <v>0</v>
      </c>
      <c r="S359" s="2">
        <f t="shared" si="53"/>
        <v>0</v>
      </c>
      <c r="T359" s="2">
        <v>0</v>
      </c>
      <c r="U359" s="2">
        <v>0</v>
      </c>
      <c r="V359" s="2">
        <f t="shared" si="54"/>
        <v>0</v>
      </c>
      <c r="W359" s="2">
        <v>0</v>
      </c>
      <c r="X359" s="2">
        <v>0</v>
      </c>
      <c r="Y359">
        <v>0</v>
      </c>
      <c r="Z359" s="2">
        <v>0</v>
      </c>
      <c r="AA359" s="2">
        <v>0</v>
      </c>
      <c r="AB359" s="2">
        <f t="shared" si="55"/>
        <v>0</v>
      </c>
      <c r="AC359" s="2">
        <v>0</v>
      </c>
      <c r="AD359" s="2">
        <v>0</v>
      </c>
      <c r="AE359" s="2">
        <v>0</v>
      </c>
      <c r="AF359" s="2">
        <v>0</v>
      </c>
      <c r="AG359" s="2">
        <f t="shared" si="56"/>
        <v>8692</v>
      </c>
      <c r="AH359" s="2">
        <f t="shared" si="57"/>
        <v>8692</v>
      </c>
      <c r="AI359" s="2">
        <v>43454</v>
      </c>
      <c r="AJ359" s="2">
        <v>43454</v>
      </c>
      <c r="AK359" s="2">
        <v>0</v>
      </c>
      <c r="AL359" s="2">
        <v>0</v>
      </c>
      <c r="AM359" s="2">
        <v>0</v>
      </c>
      <c r="AN359" s="2">
        <v>0</v>
      </c>
      <c r="AO359" s="2">
        <v>0</v>
      </c>
      <c r="AP359" s="2">
        <v>0</v>
      </c>
      <c r="AQ359" s="2">
        <v>0</v>
      </c>
      <c r="AR359" s="2">
        <v>0</v>
      </c>
      <c r="AS359" s="2">
        <v>0</v>
      </c>
      <c r="AT359" s="2">
        <v>0</v>
      </c>
      <c r="AU359" s="2">
        <v>0</v>
      </c>
      <c r="AV359" s="2">
        <v>0</v>
      </c>
      <c r="AW359" s="2">
        <v>0</v>
      </c>
      <c r="AX359" s="2">
        <v>0</v>
      </c>
      <c r="AY359" s="2">
        <v>0</v>
      </c>
      <c r="AZ359" s="2">
        <v>0</v>
      </c>
      <c r="BA359" s="2">
        <f t="shared" si="58"/>
        <v>8692</v>
      </c>
      <c r="BB359" s="2">
        <f t="shared" si="59"/>
        <v>8692</v>
      </c>
      <c r="BC359" s="2">
        <v>43454</v>
      </c>
      <c r="BD359" s="2">
        <v>43454</v>
      </c>
      <c r="BE359" s="2">
        <v>0</v>
      </c>
      <c r="BF359" s="2">
        <v>0</v>
      </c>
      <c r="BG359" s="2">
        <v>0</v>
      </c>
      <c r="BH359" s="2">
        <v>0</v>
      </c>
      <c r="BI359" s="2">
        <v>0</v>
      </c>
      <c r="BJ359" s="2">
        <v>668</v>
      </c>
      <c r="BK359" s="2">
        <v>-11</v>
      </c>
      <c r="BL359" s="2">
        <v>-14</v>
      </c>
    </row>
    <row r="360" spans="1:64" x14ac:dyDescent="0.25">
      <c r="A360" s="1" t="s">
        <v>355</v>
      </c>
      <c r="B360" t="s">
        <v>801</v>
      </c>
      <c r="C360" t="s">
        <v>976</v>
      </c>
      <c r="D360" s="2">
        <v>0</v>
      </c>
      <c r="E360" s="2">
        <v>316</v>
      </c>
      <c r="F360" s="2">
        <f t="shared" si="50"/>
        <v>316</v>
      </c>
      <c r="G360" s="2">
        <v>0</v>
      </c>
      <c r="H360" s="2">
        <v>0</v>
      </c>
      <c r="I360" s="2">
        <v>5708</v>
      </c>
      <c r="J360" s="2">
        <f t="shared" si="51"/>
        <v>5708</v>
      </c>
      <c r="K360" s="2">
        <v>0</v>
      </c>
      <c r="L360" s="2">
        <v>0</v>
      </c>
      <c r="M360" s="2">
        <v>0</v>
      </c>
      <c r="N360" s="2">
        <f t="shared" si="52"/>
        <v>0</v>
      </c>
      <c r="O360" s="2">
        <v>0</v>
      </c>
      <c r="P360" s="2">
        <v>0</v>
      </c>
      <c r="Q360" s="2">
        <v>0</v>
      </c>
      <c r="R360" s="2">
        <v>0</v>
      </c>
      <c r="S360" s="2">
        <f t="shared" si="53"/>
        <v>0</v>
      </c>
      <c r="T360" s="2">
        <v>0</v>
      </c>
      <c r="U360" s="2">
        <v>0</v>
      </c>
      <c r="V360" s="2">
        <f t="shared" si="54"/>
        <v>0</v>
      </c>
      <c r="W360" s="2">
        <v>0</v>
      </c>
      <c r="X360" s="2">
        <v>0</v>
      </c>
      <c r="Y360">
        <v>0</v>
      </c>
      <c r="Z360" s="2">
        <v>0</v>
      </c>
      <c r="AA360" s="2">
        <v>0</v>
      </c>
      <c r="AB360" s="2">
        <f t="shared" si="55"/>
        <v>0</v>
      </c>
      <c r="AC360" s="2">
        <v>0</v>
      </c>
      <c r="AD360" s="2">
        <v>0</v>
      </c>
      <c r="AE360" s="2">
        <v>0</v>
      </c>
      <c r="AF360" s="2">
        <v>0</v>
      </c>
      <c r="AG360" s="2">
        <f t="shared" si="56"/>
        <v>6024</v>
      </c>
      <c r="AH360" s="2">
        <f t="shared" si="57"/>
        <v>6024</v>
      </c>
      <c r="AI360" s="2">
        <v>29632</v>
      </c>
      <c r="AJ360" s="2">
        <v>29632</v>
      </c>
      <c r="AK360" s="2">
        <v>0</v>
      </c>
      <c r="AL360" s="2">
        <v>0</v>
      </c>
      <c r="AM360" s="2">
        <v>0</v>
      </c>
      <c r="AN360" s="2">
        <v>0</v>
      </c>
      <c r="AO360" s="2">
        <v>0</v>
      </c>
      <c r="AP360" s="2">
        <v>0</v>
      </c>
      <c r="AQ360" s="2">
        <v>0</v>
      </c>
      <c r="AR360" s="2">
        <v>0</v>
      </c>
      <c r="AS360" s="2">
        <v>0</v>
      </c>
      <c r="AT360" s="2">
        <v>0</v>
      </c>
      <c r="AU360" s="2">
        <v>0</v>
      </c>
      <c r="AV360" s="2">
        <v>0</v>
      </c>
      <c r="AW360" s="2">
        <v>0</v>
      </c>
      <c r="AX360" s="2">
        <v>0</v>
      </c>
      <c r="AY360" s="2">
        <v>0</v>
      </c>
      <c r="AZ360" s="2">
        <v>0</v>
      </c>
      <c r="BA360" s="2">
        <f t="shared" si="58"/>
        <v>6024</v>
      </c>
      <c r="BB360" s="2">
        <f t="shared" si="59"/>
        <v>6024</v>
      </c>
      <c r="BC360" s="2">
        <v>29632</v>
      </c>
      <c r="BD360" s="2">
        <v>29632</v>
      </c>
      <c r="BE360" s="2">
        <v>0</v>
      </c>
      <c r="BF360" s="2">
        <v>0</v>
      </c>
      <c r="BG360" s="2">
        <v>0</v>
      </c>
      <c r="BH360" s="2">
        <v>0</v>
      </c>
      <c r="BI360" s="2">
        <v>0</v>
      </c>
      <c r="BJ360" s="2">
        <v>423</v>
      </c>
      <c r="BK360" s="2">
        <v>-8</v>
      </c>
      <c r="BL360" s="2">
        <v>-99</v>
      </c>
    </row>
    <row r="361" spans="1:64" x14ac:dyDescent="0.25">
      <c r="A361" s="1" t="s">
        <v>356</v>
      </c>
      <c r="B361" t="s">
        <v>802</v>
      </c>
      <c r="C361" t="s">
        <v>976</v>
      </c>
      <c r="D361" s="2">
        <v>0</v>
      </c>
      <c r="E361" s="2">
        <v>0</v>
      </c>
      <c r="F361" s="2">
        <f t="shared" si="50"/>
        <v>0</v>
      </c>
      <c r="G361" s="2">
        <v>0</v>
      </c>
      <c r="H361" s="2">
        <v>0</v>
      </c>
      <c r="I361" s="2">
        <v>7470</v>
      </c>
      <c r="J361" s="2">
        <f t="shared" si="51"/>
        <v>7470</v>
      </c>
      <c r="K361" s="2">
        <v>0</v>
      </c>
      <c r="L361" s="2">
        <v>0</v>
      </c>
      <c r="M361" s="2">
        <v>0</v>
      </c>
      <c r="N361" s="2">
        <f t="shared" si="52"/>
        <v>0</v>
      </c>
      <c r="O361" s="2">
        <v>0</v>
      </c>
      <c r="P361" s="2">
        <v>0</v>
      </c>
      <c r="Q361" s="2">
        <v>0</v>
      </c>
      <c r="R361" s="2">
        <v>0</v>
      </c>
      <c r="S361" s="2">
        <f t="shared" si="53"/>
        <v>0</v>
      </c>
      <c r="T361" s="2">
        <v>0</v>
      </c>
      <c r="U361" s="2">
        <v>0</v>
      </c>
      <c r="V361" s="2">
        <f t="shared" si="54"/>
        <v>0</v>
      </c>
      <c r="W361" s="2">
        <v>0</v>
      </c>
      <c r="X361" s="2">
        <v>0</v>
      </c>
      <c r="Y361">
        <v>0</v>
      </c>
      <c r="Z361" s="2">
        <v>0</v>
      </c>
      <c r="AA361" s="2">
        <v>0</v>
      </c>
      <c r="AB361" s="2">
        <f t="shared" si="55"/>
        <v>0</v>
      </c>
      <c r="AC361" s="2">
        <v>0</v>
      </c>
      <c r="AD361" s="2">
        <v>0</v>
      </c>
      <c r="AE361" s="2">
        <v>0</v>
      </c>
      <c r="AF361" s="2">
        <v>0</v>
      </c>
      <c r="AG361" s="2">
        <f t="shared" si="56"/>
        <v>7470</v>
      </c>
      <c r="AH361" s="2">
        <f t="shared" si="57"/>
        <v>7470</v>
      </c>
      <c r="AI361" s="2">
        <v>30683</v>
      </c>
      <c r="AJ361" s="2">
        <v>30683</v>
      </c>
      <c r="AK361" s="2">
        <v>0</v>
      </c>
      <c r="AL361" s="2">
        <v>0</v>
      </c>
      <c r="AM361" s="2">
        <v>0</v>
      </c>
      <c r="AN361" s="2">
        <v>0</v>
      </c>
      <c r="AO361" s="2">
        <v>0</v>
      </c>
      <c r="AP361" s="2">
        <v>0</v>
      </c>
      <c r="AQ361" s="2">
        <v>0</v>
      </c>
      <c r="AR361" s="2">
        <v>0</v>
      </c>
      <c r="AS361" s="2">
        <v>0</v>
      </c>
      <c r="AT361" s="2">
        <v>0</v>
      </c>
      <c r="AU361" s="2">
        <v>0</v>
      </c>
      <c r="AV361" s="2">
        <v>0</v>
      </c>
      <c r="AW361" s="2">
        <v>0</v>
      </c>
      <c r="AX361" s="2">
        <v>0</v>
      </c>
      <c r="AY361" s="2">
        <v>0</v>
      </c>
      <c r="AZ361" s="2">
        <v>0</v>
      </c>
      <c r="BA361" s="2">
        <f t="shared" si="58"/>
        <v>7470</v>
      </c>
      <c r="BB361" s="2">
        <f t="shared" si="59"/>
        <v>7470</v>
      </c>
      <c r="BC361" s="2">
        <v>30683</v>
      </c>
      <c r="BD361" s="2">
        <v>30683</v>
      </c>
      <c r="BE361" s="2">
        <v>0</v>
      </c>
      <c r="BF361" s="2">
        <v>0</v>
      </c>
      <c r="BG361" s="2">
        <v>0</v>
      </c>
      <c r="BH361" s="2">
        <v>0</v>
      </c>
      <c r="BI361" s="2">
        <v>19</v>
      </c>
      <c r="BJ361" s="2">
        <v>392</v>
      </c>
      <c r="BK361" s="2">
        <v>-5</v>
      </c>
      <c r="BL361" s="2">
        <v>-23</v>
      </c>
    </row>
    <row r="362" spans="1:64" x14ac:dyDescent="0.25">
      <c r="A362" s="1" t="s">
        <v>357</v>
      </c>
      <c r="B362" t="s">
        <v>803</v>
      </c>
      <c r="C362" t="s">
        <v>976</v>
      </c>
      <c r="D362" s="2">
        <v>0</v>
      </c>
      <c r="E362" s="2">
        <v>268</v>
      </c>
      <c r="F362" s="2">
        <f t="shared" si="50"/>
        <v>268</v>
      </c>
      <c r="G362" s="2">
        <v>0</v>
      </c>
      <c r="H362" s="2">
        <v>0</v>
      </c>
      <c r="I362" s="2">
        <v>6304</v>
      </c>
      <c r="J362" s="2">
        <f t="shared" si="51"/>
        <v>6304</v>
      </c>
      <c r="K362" s="2">
        <v>0</v>
      </c>
      <c r="L362" s="2">
        <v>0</v>
      </c>
      <c r="M362" s="2">
        <v>0</v>
      </c>
      <c r="N362" s="2">
        <f t="shared" si="52"/>
        <v>0</v>
      </c>
      <c r="O362" s="2">
        <v>0</v>
      </c>
      <c r="P362" s="2">
        <v>0</v>
      </c>
      <c r="Q362" s="2">
        <v>0</v>
      </c>
      <c r="R362" s="2">
        <v>0</v>
      </c>
      <c r="S362" s="2">
        <f t="shared" si="53"/>
        <v>0</v>
      </c>
      <c r="T362" s="2">
        <v>0</v>
      </c>
      <c r="U362" s="2">
        <v>0</v>
      </c>
      <c r="V362" s="2">
        <f t="shared" si="54"/>
        <v>0</v>
      </c>
      <c r="W362" s="2">
        <v>0</v>
      </c>
      <c r="X362" s="2">
        <v>0</v>
      </c>
      <c r="Y362">
        <v>0</v>
      </c>
      <c r="Z362" s="2">
        <v>0</v>
      </c>
      <c r="AA362" s="2">
        <v>0</v>
      </c>
      <c r="AB362" s="2">
        <f t="shared" si="55"/>
        <v>0</v>
      </c>
      <c r="AC362" s="2">
        <v>0</v>
      </c>
      <c r="AD362" s="2">
        <v>0</v>
      </c>
      <c r="AE362" s="2">
        <v>0</v>
      </c>
      <c r="AF362" s="2">
        <v>0</v>
      </c>
      <c r="AG362" s="2">
        <f t="shared" si="56"/>
        <v>6572</v>
      </c>
      <c r="AH362" s="2">
        <f t="shared" si="57"/>
        <v>6572</v>
      </c>
      <c r="AI362" s="2">
        <v>24863</v>
      </c>
      <c r="AJ362" s="2">
        <v>24863</v>
      </c>
      <c r="AK362" s="2">
        <v>0</v>
      </c>
      <c r="AL362" s="2">
        <v>0</v>
      </c>
      <c r="AM362" s="2">
        <v>0</v>
      </c>
      <c r="AN362" s="2">
        <v>0</v>
      </c>
      <c r="AO362" s="2">
        <v>0</v>
      </c>
      <c r="AP362" s="2">
        <v>0</v>
      </c>
      <c r="AQ362" s="2">
        <v>0</v>
      </c>
      <c r="AR362" s="2">
        <v>0</v>
      </c>
      <c r="AS362" s="2">
        <v>0</v>
      </c>
      <c r="AT362" s="2">
        <v>0</v>
      </c>
      <c r="AU362" s="2">
        <v>0</v>
      </c>
      <c r="AV362" s="2">
        <v>0</v>
      </c>
      <c r="AW362" s="2">
        <v>0</v>
      </c>
      <c r="AX362" s="2">
        <v>0</v>
      </c>
      <c r="AY362" s="2">
        <v>0</v>
      </c>
      <c r="AZ362" s="2">
        <v>0</v>
      </c>
      <c r="BA362" s="2">
        <f t="shared" si="58"/>
        <v>6572</v>
      </c>
      <c r="BB362" s="2">
        <f t="shared" si="59"/>
        <v>6572</v>
      </c>
      <c r="BC362" s="2">
        <v>24863</v>
      </c>
      <c r="BD362" s="2">
        <v>24863</v>
      </c>
      <c r="BE362" s="2">
        <v>0</v>
      </c>
      <c r="BF362" s="2">
        <v>0</v>
      </c>
      <c r="BG362" s="2">
        <v>0</v>
      </c>
      <c r="BH362" s="2">
        <v>0</v>
      </c>
      <c r="BI362" s="2">
        <v>97</v>
      </c>
      <c r="BJ362" s="2">
        <v>380</v>
      </c>
      <c r="BK362" s="2">
        <v>-97</v>
      </c>
      <c r="BL362" s="2">
        <v>-150</v>
      </c>
    </row>
    <row r="363" spans="1:64" x14ac:dyDescent="0.25">
      <c r="A363" s="1" t="s">
        <v>358</v>
      </c>
      <c r="B363" t="s">
        <v>804</v>
      </c>
      <c r="C363" t="s">
        <v>976</v>
      </c>
      <c r="D363" s="2">
        <v>0</v>
      </c>
      <c r="E363" s="2">
        <v>422</v>
      </c>
      <c r="F363" s="2">
        <f t="shared" si="50"/>
        <v>422</v>
      </c>
      <c r="G363" s="2">
        <v>0</v>
      </c>
      <c r="H363" s="2">
        <v>0</v>
      </c>
      <c r="I363" s="2">
        <v>4788</v>
      </c>
      <c r="J363" s="2">
        <f t="shared" si="51"/>
        <v>4788</v>
      </c>
      <c r="K363" s="2">
        <v>0</v>
      </c>
      <c r="L363" s="2">
        <v>0</v>
      </c>
      <c r="M363" s="2">
        <v>0</v>
      </c>
      <c r="N363" s="2">
        <f t="shared" si="52"/>
        <v>0</v>
      </c>
      <c r="O363" s="2">
        <v>0</v>
      </c>
      <c r="P363" s="2">
        <v>0</v>
      </c>
      <c r="Q363" s="2">
        <v>0</v>
      </c>
      <c r="R363" s="2">
        <v>0</v>
      </c>
      <c r="S363" s="2">
        <f t="shared" si="53"/>
        <v>0</v>
      </c>
      <c r="T363" s="2">
        <v>0</v>
      </c>
      <c r="U363" s="2">
        <v>0</v>
      </c>
      <c r="V363" s="2">
        <f t="shared" si="54"/>
        <v>0</v>
      </c>
      <c r="W363" s="2">
        <v>0</v>
      </c>
      <c r="X363" s="2">
        <v>0</v>
      </c>
      <c r="Y363">
        <v>0</v>
      </c>
      <c r="Z363" s="2">
        <v>0</v>
      </c>
      <c r="AA363" s="2">
        <v>0</v>
      </c>
      <c r="AB363" s="2">
        <f t="shared" si="55"/>
        <v>0</v>
      </c>
      <c r="AC363" s="2">
        <v>5</v>
      </c>
      <c r="AD363" s="2">
        <v>0</v>
      </c>
      <c r="AE363" s="2">
        <v>0</v>
      </c>
      <c r="AF363" s="2">
        <v>0</v>
      </c>
      <c r="AG363" s="2">
        <f t="shared" si="56"/>
        <v>5215</v>
      </c>
      <c r="AH363" s="2">
        <f t="shared" si="57"/>
        <v>5215</v>
      </c>
      <c r="AI363" s="2">
        <v>28156</v>
      </c>
      <c r="AJ363" s="2">
        <v>28156</v>
      </c>
      <c r="AK363" s="2">
        <v>0</v>
      </c>
      <c r="AL363" s="2">
        <v>0</v>
      </c>
      <c r="AM363" s="2">
        <v>0</v>
      </c>
      <c r="AN363" s="2">
        <v>0</v>
      </c>
      <c r="AO363" s="2">
        <v>0</v>
      </c>
      <c r="AP363" s="2">
        <v>0</v>
      </c>
      <c r="AQ363" s="2">
        <v>0</v>
      </c>
      <c r="AR363" s="2">
        <v>0</v>
      </c>
      <c r="AS363" s="2">
        <v>0</v>
      </c>
      <c r="AT363" s="2">
        <v>0</v>
      </c>
      <c r="AU363" s="2">
        <v>0</v>
      </c>
      <c r="AV363" s="2">
        <v>0</v>
      </c>
      <c r="AW363" s="2">
        <v>0</v>
      </c>
      <c r="AX363" s="2">
        <v>0</v>
      </c>
      <c r="AY363" s="2">
        <v>0</v>
      </c>
      <c r="AZ363" s="2">
        <v>0</v>
      </c>
      <c r="BA363" s="2">
        <f t="shared" si="58"/>
        <v>5215</v>
      </c>
      <c r="BB363" s="2">
        <f t="shared" si="59"/>
        <v>5215</v>
      </c>
      <c r="BC363" s="2">
        <v>28156</v>
      </c>
      <c r="BD363" s="2">
        <v>28156</v>
      </c>
      <c r="BE363" s="2">
        <v>0</v>
      </c>
      <c r="BF363" s="2">
        <v>0</v>
      </c>
      <c r="BG363" s="2">
        <v>0</v>
      </c>
      <c r="BH363" s="2">
        <v>0</v>
      </c>
      <c r="BI363" s="2">
        <v>0</v>
      </c>
      <c r="BJ363" s="2">
        <v>212</v>
      </c>
      <c r="BK363" s="2">
        <v>-15</v>
      </c>
      <c r="BL363" s="2">
        <v>-90</v>
      </c>
    </row>
    <row r="364" spans="1:64" x14ac:dyDescent="0.25">
      <c r="A364" s="1" t="s">
        <v>359</v>
      </c>
      <c r="B364" t="s">
        <v>805</v>
      </c>
      <c r="C364" t="s">
        <v>976</v>
      </c>
      <c r="D364" s="2">
        <v>0</v>
      </c>
      <c r="E364" s="2">
        <v>275</v>
      </c>
      <c r="F364" s="2">
        <f t="shared" si="50"/>
        <v>275</v>
      </c>
      <c r="G364" s="2">
        <v>0</v>
      </c>
      <c r="H364" s="2">
        <v>0</v>
      </c>
      <c r="I364" s="2">
        <v>8517</v>
      </c>
      <c r="J364" s="2">
        <f t="shared" si="51"/>
        <v>8517</v>
      </c>
      <c r="K364" s="2">
        <v>0</v>
      </c>
      <c r="L364" s="2">
        <v>0</v>
      </c>
      <c r="M364" s="2">
        <v>0</v>
      </c>
      <c r="N364" s="2">
        <f t="shared" si="52"/>
        <v>0</v>
      </c>
      <c r="O364" s="2">
        <v>0</v>
      </c>
      <c r="P364" s="2">
        <v>0</v>
      </c>
      <c r="Q364" s="2">
        <v>0</v>
      </c>
      <c r="R364" s="2">
        <v>0</v>
      </c>
      <c r="S364" s="2">
        <f t="shared" si="53"/>
        <v>0</v>
      </c>
      <c r="T364" s="2">
        <v>0</v>
      </c>
      <c r="U364" s="2">
        <v>0</v>
      </c>
      <c r="V364" s="2">
        <f t="shared" si="54"/>
        <v>0</v>
      </c>
      <c r="W364" s="2">
        <v>0</v>
      </c>
      <c r="X364" s="2">
        <v>0</v>
      </c>
      <c r="Y364">
        <v>0</v>
      </c>
      <c r="Z364" s="2">
        <v>0</v>
      </c>
      <c r="AA364" s="2">
        <v>0</v>
      </c>
      <c r="AB364" s="2">
        <f t="shared" si="55"/>
        <v>0</v>
      </c>
      <c r="AC364" s="2">
        <v>0</v>
      </c>
      <c r="AD364" s="2">
        <v>0</v>
      </c>
      <c r="AE364" s="2">
        <v>0</v>
      </c>
      <c r="AF364" s="2">
        <v>0</v>
      </c>
      <c r="AG364" s="2">
        <f t="shared" si="56"/>
        <v>8792</v>
      </c>
      <c r="AH364" s="2">
        <f t="shared" si="57"/>
        <v>8792</v>
      </c>
      <c r="AI364" s="2">
        <v>38981</v>
      </c>
      <c r="AJ364" s="2">
        <v>38981</v>
      </c>
      <c r="AK364" s="2">
        <v>0</v>
      </c>
      <c r="AL364" s="2">
        <v>0</v>
      </c>
      <c r="AM364" s="2">
        <v>0</v>
      </c>
      <c r="AN364" s="2">
        <v>0</v>
      </c>
      <c r="AO364" s="2">
        <v>0</v>
      </c>
      <c r="AP364" s="2">
        <v>0</v>
      </c>
      <c r="AQ364" s="2">
        <v>0</v>
      </c>
      <c r="AR364" s="2">
        <v>0</v>
      </c>
      <c r="AS364" s="2">
        <v>0</v>
      </c>
      <c r="AT364" s="2">
        <v>0</v>
      </c>
      <c r="AU364" s="2">
        <v>0</v>
      </c>
      <c r="AV364" s="2">
        <v>0</v>
      </c>
      <c r="AW364" s="2">
        <v>0</v>
      </c>
      <c r="AX364" s="2">
        <v>0</v>
      </c>
      <c r="AY364" s="2">
        <v>0</v>
      </c>
      <c r="AZ364" s="2">
        <v>0</v>
      </c>
      <c r="BA364" s="2">
        <f t="shared" si="58"/>
        <v>8792</v>
      </c>
      <c r="BB364" s="2">
        <f t="shared" si="59"/>
        <v>8792</v>
      </c>
      <c r="BC364" s="2">
        <v>38981</v>
      </c>
      <c r="BD364" s="2">
        <v>38981</v>
      </c>
      <c r="BE364" s="2">
        <v>0</v>
      </c>
      <c r="BF364" s="2">
        <v>0</v>
      </c>
      <c r="BG364" s="2">
        <v>0</v>
      </c>
      <c r="BH364" s="2">
        <v>0</v>
      </c>
      <c r="BI364" s="2">
        <v>0</v>
      </c>
      <c r="BJ364" s="2">
        <v>190</v>
      </c>
      <c r="BK364" s="2">
        <v>-31</v>
      </c>
      <c r="BL364" s="2">
        <v>-100</v>
      </c>
    </row>
    <row r="365" spans="1:64" x14ac:dyDescent="0.25">
      <c r="A365" s="1" t="s">
        <v>360</v>
      </c>
      <c r="B365" t="s">
        <v>806</v>
      </c>
      <c r="C365" t="s">
        <v>976</v>
      </c>
      <c r="D365" s="2">
        <v>0</v>
      </c>
      <c r="E365" s="2">
        <v>0</v>
      </c>
      <c r="F365" s="2">
        <f t="shared" si="50"/>
        <v>0</v>
      </c>
      <c r="G365" s="2">
        <v>0</v>
      </c>
      <c r="H365" s="2">
        <v>0</v>
      </c>
      <c r="I365" s="2">
        <v>2639</v>
      </c>
      <c r="J365" s="2">
        <f t="shared" si="51"/>
        <v>2639</v>
      </c>
      <c r="K365" s="2">
        <v>0</v>
      </c>
      <c r="L365" s="2">
        <v>0</v>
      </c>
      <c r="M365" s="2">
        <v>0</v>
      </c>
      <c r="N365" s="2">
        <f t="shared" si="52"/>
        <v>0</v>
      </c>
      <c r="O365" s="2">
        <v>0</v>
      </c>
      <c r="P365" s="2">
        <v>0</v>
      </c>
      <c r="Q365" s="2">
        <v>0</v>
      </c>
      <c r="R365" s="2">
        <v>0</v>
      </c>
      <c r="S365" s="2">
        <f t="shared" si="53"/>
        <v>0</v>
      </c>
      <c r="T365" s="2">
        <v>0</v>
      </c>
      <c r="U365" s="2">
        <v>0</v>
      </c>
      <c r="V365" s="2">
        <f t="shared" si="54"/>
        <v>0</v>
      </c>
      <c r="W365" s="2">
        <v>0</v>
      </c>
      <c r="X365" s="2">
        <v>0</v>
      </c>
      <c r="Y365">
        <v>0</v>
      </c>
      <c r="Z365" s="2">
        <v>0</v>
      </c>
      <c r="AA365" s="2">
        <v>0</v>
      </c>
      <c r="AB365" s="2">
        <f t="shared" si="55"/>
        <v>0</v>
      </c>
      <c r="AC365" s="2">
        <v>0</v>
      </c>
      <c r="AD365" s="2">
        <v>0</v>
      </c>
      <c r="AE365" s="2">
        <v>0</v>
      </c>
      <c r="AF365" s="2">
        <v>0</v>
      </c>
      <c r="AG365" s="2">
        <f t="shared" si="56"/>
        <v>2639</v>
      </c>
      <c r="AH365" s="2">
        <f t="shared" si="57"/>
        <v>2639</v>
      </c>
      <c r="AI365" s="2">
        <v>27519</v>
      </c>
      <c r="AJ365" s="2">
        <v>27519</v>
      </c>
      <c r="AK365" s="2">
        <v>0</v>
      </c>
      <c r="AL365" s="2">
        <v>0</v>
      </c>
      <c r="AM365" s="2">
        <v>0</v>
      </c>
      <c r="AN365" s="2">
        <v>0</v>
      </c>
      <c r="AO365" s="2">
        <v>0</v>
      </c>
      <c r="AP365" s="2">
        <v>0</v>
      </c>
      <c r="AQ365" s="2">
        <v>0</v>
      </c>
      <c r="AR365" s="2">
        <v>0</v>
      </c>
      <c r="AS365" s="2">
        <v>0</v>
      </c>
      <c r="AT365" s="2">
        <v>0</v>
      </c>
      <c r="AU365" s="2">
        <v>0</v>
      </c>
      <c r="AV365" s="2">
        <v>0</v>
      </c>
      <c r="AW365" s="2">
        <v>0</v>
      </c>
      <c r="AX365" s="2">
        <v>0</v>
      </c>
      <c r="AY365" s="2">
        <v>0</v>
      </c>
      <c r="AZ365" s="2">
        <v>0</v>
      </c>
      <c r="BA365" s="2">
        <f t="shared" si="58"/>
        <v>2639</v>
      </c>
      <c r="BB365" s="2">
        <f t="shared" si="59"/>
        <v>2639</v>
      </c>
      <c r="BC365" s="2">
        <v>27943</v>
      </c>
      <c r="BD365" s="2">
        <v>27943</v>
      </c>
      <c r="BE365" s="2">
        <v>0</v>
      </c>
      <c r="BF365" s="2">
        <v>0</v>
      </c>
      <c r="BG365" s="2">
        <v>0</v>
      </c>
      <c r="BH365" s="2">
        <v>0</v>
      </c>
      <c r="BI365" s="2">
        <v>0</v>
      </c>
      <c r="BJ365" s="2">
        <v>624</v>
      </c>
      <c r="BK365" s="2">
        <v>-1</v>
      </c>
      <c r="BL365" s="2">
        <v>-200</v>
      </c>
    </row>
    <row r="366" spans="1:64" x14ac:dyDescent="0.25">
      <c r="A366" s="1" t="s">
        <v>361</v>
      </c>
      <c r="B366" t="s">
        <v>807</v>
      </c>
      <c r="C366" t="s">
        <v>976</v>
      </c>
      <c r="D366" s="2">
        <v>0</v>
      </c>
      <c r="E366" s="2">
        <v>189</v>
      </c>
      <c r="F366" s="2">
        <f t="shared" si="50"/>
        <v>189</v>
      </c>
      <c r="G366" s="2">
        <v>0</v>
      </c>
      <c r="H366" s="2">
        <v>0</v>
      </c>
      <c r="I366" s="2">
        <v>5954</v>
      </c>
      <c r="J366" s="2">
        <f t="shared" si="51"/>
        <v>5954</v>
      </c>
      <c r="K366" s="2">
        <v>0</v>
      </c>
      <c r="L366" s="2">
        <v>0</v>
      </c>
      <c r="M366" s="2">
        <v>0</v>
      </c>
      <c r="N366" s="2">
        <f t="shared" si="52"/>
        <v>0</v>
      </c>
      <c r="O366" s="2">
        <v>0</v>
      </c>
      <c r="P366" s="2">
        <v>0</v>
      </c>
      <c r="Q366" s="2">
        <v>0</v>
      </c>
      <c r="R366" s="2">
        <v>0</v>
      </c>
      <c r="S366" s="2">
        <f t="shared" si="53"/>
        <v>0</v>
      </c>
      <c r="T366" s="2">
        <v>0</v>
      </c>
      <c r="U366" s="2">
        <v>0</v>
      </c>
      <c r="V366" s="2">
        <f t="shared" si="54"/>
        <v>0</v>
      </c>
      <c r="W366" s="2">
        <v>0</v>
      </c>
      <c r="X366" s="2">
        <v>0</v>
      </c>
      <c r="Y366">
        <v>0</v>
      </c>
      <c r="Z366" s="2">
        <v>0</v>
      </c>
      <c r="AA366" s="2">
        <v>0</v>
      </c>
      <c r="AB366" s="2">
        <f t="shared" si="55"/>
        <v>0</v>
      </c>
      <c r="AC366" s="2">
        <v>0</v>
      </c>
      <c r="AD366" s="2">
        <v>0</v>
      </c>
      <c r="AE366" s="2">
        <v>0</v>
      </c>
      <c r="AF366" s="2">
        <v>0</v>
      </c>
      <c r="AG366" s="2">
        <f t="shared" si="56"/>
        <v>6143</v>
      </c>
      <c r="AH366" s="2">
        <f t="shared" si="57"/>
        <v>6143</v>
      </c>
      <c r="AI366" s="2">
        <v>33400</v>
      </c>
      <c r="AJ366" s="2">
        <v>33400</v>
      </c>
      <c r="AK366" s="2">
        <v>0</v>
      </c>
      <c r="AL366" s="2">
        <v>0</v>
      </c>
      <c r="AM366" s="2">
        <v>0</v>
      </c>
      <c r="AN366" s="2">
        <v>0</v>
      </c>
      <c r="AO366" s="2">
        <v>0</v>
      </c>
      <c r="AP366" s="2">
        <v>0</v>
      </c>
      <c r="AQ366" s="2">
        <v>0</v>
      </c>
      <c r="AR366" s="2">
        <v>0</v>
      </c>
      <c r="AS366" s="2">
        <v>0</v>
      </c>
      <c r="AT366" s="2">
        <v>0</v>
      </c>
      <c r="AU366" s="2">
        <v>0</v>
      </c>
      <c r="AV366" s="2">
        <v>0</v>
      </c>
      <c r="AW366" s="2">
        <v>0</v>
      </c>
      <c r="AX366" s="2">
        <v>0</v>
      </c>
      <c r="AY366" s="2">
        <v>0</v>
      </c>
      <c r="AZ366" s="2">
        <v>0</v>
      </c>
      <c r="BA366" s="2">
        <f t="shared" si="58"/>
        <v>6143</v>
      </c>
      <c r="BB366" s="2">
        <f t="shared" si="59"/>
        <v>6143</v>
      </c>
      <c r="BC366" s="2">
        <v>33400</v>
      </c>
      <c r="BD366" s="2">
        <v>33400</v>
      </c>
      <c r="BE366" s="2">
        <v>0</v>
      </c>
      <c r="BF366" s="2">
        <v>0</v>
      </c>
      <c r="BG366" s="2">
        <v>0</v>
      </c>
      <c r="BH366" s="2">
        <v>0</v>
      </c>
      <c r="BI366" s="2">
        <v>177</v>
      </c>
      <c r="BJ366" s="2">
        <v>824</v>
      </c>
      <c r="BK366" s="2">
        <v>2</v>
      </c>
      <c r="BL366" s="2">
        <v>-150</v>
      </c>
    </row>
    <row r="367" spans="1:64" x14ac:dyDescent="0.25">
      <c r="A367" s="1" t="s">
        <v>362</v>
      </c>
      <c r="B367" t="s">
        <v>808</v>
      </c>
      <c r="C367" t="s">
        <v>976</v>
      </c>
      <c r="D367" s="2">
        <v>0</v>
      </c>
      <c r="E367" s="2">
        <v>250</v>
      </c>
      <c r="F367" s="2">
        <f t="shared" si="50"/>
        <v>250</v>
      </c>
      <c r="G367" s="2">
        <v>0</v>
      </c>
      <c r="H367" s="2">
        <v>0</v>
      </c>
      <c r="I367" s="2">
        <v>6900</v>
      </c>
      <c r="J367" s="2">
        <f t="shared" si="51"/>
        <v>6900</v>
      </c>
      <c r="K367" s="2">
        <v>0</v>
      </c>
      <c r="L367" s="2">
        <v>0</v>
      </c>
      <c r="M367" s="2">
        <v>0</v>
      </c>
      <c r="N367" s="2">
        <f t="shared" si="52"/>
        <v>0</v>
      </c>
      <c r="O367" s="2">
        <v>0</v>
      </c>
      <c r="P367" s="2">
        <v>0</v>
      </c>
      <c r="Q367" s="2">
        <v>0</v>
      </c>
      <c r="R367" s="2">
        <v>0</v>
      </c>
      <c r="S367" s="2">
        <f t="shared" si="53"/>
        <v>0</v>
      </c>
      <c r="T367" s="2">
        <v>0</v>
      </c>
      <c r="U367" s="2">
        <v>0</v>
      </c>
      <c r="V367" s="2">
        <f t="shared" si="54"/>
        <v>0</v>
      </c>
      <c r="W367" s="2">
        <v>0</v>
      </c>
      <c r="X367" s="2">
        <v>0</v>
      </c>
      <c r="Y367">
        <v>0</v>
      </c>
      <c r="Z367" s="2">
        <v>0</v>
      </c>
      <c r="AA367" s="2">
        <v>0</v>
      </c>
      <c r="AB367" s="2">
        <f t="shared" si="55"/>
        <v>0</v>
      </c>
      <c r="AC367" s="2">
        <v>234</v>
      </c>
      <c r="AD367" s="2">
        <v>0</v>
      </c>
      <c r="AE367" s="2">
        <v>0</v>
      </c>
      <c r="AF367" s="2">
        <v>0</v>
      </c>
      <c r="AG367" s="2">
        <f t="shared" si="56"/>
        <v>7384</v>
      </c>
      <c r="AH367" s="2">
        <f t="shared" si="57"/>
        <v>7384</v>
      </c>
      <c r="AI367" s="2">
        <v>30632</v>
      </c>
      <c r="AJ367" s="2">
        <v>30632</v>
      </c>
      <c r="AK367" s="2">
        <v>0</v>
      </c>
      <c r="AL367" s="2">
        <v>0</v>
      </c>
      <c r="AM367" s="2">
        <v>0</v>
      </c>
      <c r="AN367" s="2">
        <v>0</v>
      </c>
      <c r="AO367" s="2">
        <v>0</v>
      </c>
      <c r="AP367" s="2">
        <v>0</v>
      </c>
      <c r="AQ367" s="2">
        <v>0</v>
      </c>
      <c r="AR367" s="2">
        <v>0</v>
      </c>
      <c r="AS367" s="2">
        <v>0</v>
      </c>
      <c r="AT367" s="2">
        <v>0</v>
      </c>
      <c r="AU367" s="2">
        <v>0</v>
      </c>
      <c r="AV367" s="2">
        <v>0</v>
      </c>
      <c r="AW367" s="2">
        <v>0</v>
      </c>
      <c r="AX367" s="2">
        <v>0</v>
      </c>
      <c r="AY367" s="2">
        <v>0</v>
      </c>
      <c r="AZ367" s="2">
        <v>0</v>
      </c>
      <c r="BA367" s="2">
        <f t="shared" si="58"/>
        <v>7384</v>
      </c>
      <c r="BB367" s="2">
        <f t="shared" si="59"/>
        <v>7384</v>
      </c>
      <c r="BC367" s="2">
        <v>30632</v>
      </c>
      <c r="BD367" s="2">
        <v>30632</v>
      </c>
      <c r="BE367" s="2">
        <v>0</v>
      </c>
      <c r="BF367" s="2">
        <v>0</v>
      </c>
      <c r="BG367" s="2">
        <v>0</v>
      </c>
      <c r="BH367" s="2">
        <v>0</v>
      </c>
      <c r="BI367" s="2">
        <v>93</v>
      </c>
      <c r="BJ367" s="2">
        <v>464</v>
      </c>
      <c r="BK367" s="2">
        <v>-15</v>
      </c>
      <c r="BL367" s="2">
        <v>-60</v>
      </c>
    </row>
    <row r="368" spans="1:64" x14ac:dyDescent="0.25">
      <c r="A368" s="1" t="s">
        <v>363</v>
      </c>
      <c r="B368" t="s">
        <v>809</v>
      </c>
      <c r="C368" t="s">
        <v>976</v>
      </c>
      <c r="D368" s="2">
        <v>0</v>
      </c>
      <c r="E368" s="2">
        <v>15</v>
      </c>
      <c r="F368" s="2">
        <f t="shared" si="50"/>
        <v>15</v>
      </c>
      <c r="G368" s="2">
        <v>0</v>
      </c>
      <c r="H368" s="2">
        <v>0</v>
      </c>
      <c r="I368" s="2">
        <v>6064</v>
      </c>
      <c r="J368" s="2">
        <f t="shared" si="51"/>
        <v>6064</v>
      </c>
      <c r="K368" s="2">
        <v>0</v>
      </c>
      <c r="L368" s="2">
        <v>0</v>
      </c>
      <c r="M368" s="2">
        <v>0</v>
      </c>
      <c r="N368" s="2">
        <f t="shared" si="52"/>
        <v>0</v>
      </c>
      <c r="O368" s="2">
        <v>0</v>
      </c>
      <c r="P368" s="2">
        <v>0</v>
      </c>
      <c r="Q368" s="2">
        <v>0</v>
      </c>
      <c r="R368" s="2">
        <v>0</v>
      </c>
      <c r="S368" s="2">
        <f t="shared" si="53"/>
        <v>0</v>
      </c>
      <c r="T368" s="2">
        <v>0</v>
      </c>
      <c r="U368" s="2">
        <v>0</v>
      </c>
      <c r="V368" s="2">
        <f t="shared" si="54"/>
        <v>0</v>
      </c>
      <c r="W368" s="2">
        <v>0</v>
      </c>
      <c r="X368" s="2">
        <v>0</v>
      </c>
      <c r="Y368">
        <v>0</v>
      </c>
      <c r="Z368" s="2">
        <v>0</v>
      </c>
      <c r="AA368" s="2">
        <v>0</v>
      </c>
      <c r="AB368" s="2">
        <f t="shared" si="55"/>
        <v>0</v>
      </c>
      <c r="AC368" s="2">
        <v>0</v>
      </c>
      <c r="AD368" s="2">
        <v>0</v>
      </c>
      <c r="AE368" s="2">
        <v>0</v>
      </c>
      <c r="AF368" s="2">
        <v>0</v>
      </c>
      <c r="AG368" s="2">
        <f t="shared" si="56"/>
        <v>6079</v>
      </c>
      <c r="AH368" s="2">
        <f t="shared" si="57"/>
        <v>6079</v>
      </c>
      <c r="AI368" s="2">
        <v>27829</v>
      </c>
      <c r="AJ368" s="2">
        <v>27829</v>
      </c>
      <c r="AK368" s="2">
        <v>0</v>
      </c>
      <c r="AL368" s="2">
        <v>0</v>
      </c>
      <c r="AM368" s="2">
        <v>0</v>
      </c>
      <c r="AN368" s="2">
        <v>0</v>
      </c>
      <c r="AO368" s="2">
        <v>0</v>
      </c>
      <c r="AP368" s="2">
        <v>0</v>
      </c>
      <c r="AQ368" s="2">
        <v>0</v>
      </c>
      <c r="AR368" s="2">
        <v>0</v>
      </c>
      <c r="AS368" s="2">
        <v>0</v>
      </c>
      <c r="AT368" s="2">
        <v>0</v>
      </c>
      <c r="AU368" s="2">
        <v>0</v>
      </c>
      <c r="AV368" s="2">
        <v>0</v>
      </c>
      <c r="AW368" s="2">
        <v>0</v>
      </c>
      <c r="AX368" s="2">
        <v>0</v>
      </c>
      <c r="AY368" s="2">
        <v>0</v>
      </c>
      <c r="AZ368" s="2">
        <v>0</v>
      </c>
      <c r="BA368" s="2">
        <f t="shared" si="58"/>
        <v>6079</v>
      </c>
      <c r="BB368" s="2">
        <f t="shared" si="59"/>
        <v>6079</v>
      </c>
      <c r="BC368" s="2">
        <v>27829</v>
      </c>
      <c r="BD368" s="2">
        <v>27829</v>
      </c>
      <c r="BE368" s="2">
        <v>0</v>
      </c>
      <c r="BF368" s="2">
        <v>0</v>
      </c>
      <c r="BG368" s="2">
        <v>0</v>
      </c>
      <c r="BH368" s="2">
        <v>0</v>
      </c>
      <c r="BI368" s="2">
        <v>0</v>
      </c>
      <c r="BJ368" s="2">
        <v>281</v>
      </c>
      <c r="BK368" s="2">
        <v>-2</v>
      </c>
      <c r="BL368" s="2">
        <v>-10</v>
      </c>
    </row>
    <row r="369" spans="1:64" x14ac:dyDescent="0.25">
      <c r="A369" s="1" t="s">
        <v>364</v>
      </c>
      <c r="B369" t="s">
        <v>810</v>
      </c>
      <c r="C369" t="s">
        <v>976</v>
      </c>
      <c r="D369" s="2">
        <v>0</v>
      </c>
      <c r="E369" s="2">
        <v>136</v>
      </c>
      <c r="F369" s="2">
        <f t="shared" si="50"/>
        <v>136</v>
      </c>
      <c r="G369" s="2">
        <v>0</v>
      </c>
      <c r="H369" s="2">
        <v>0</v>
      </c>
      <c r="I369" s="2">
        <v>9106</v>
      </c>
      <c r="J369" s="2">
        <f t="shared" si="51"/>
        <v>9106</v>
      </c>
      <c r="K369" s="2">
        <v>0</v>
      </c>
      <c r="L369" s="2">
        <v>0</v>
      </c>
      <c r="M369" s="2">
        <v>0</v>
      </c>
      <c r="N369" s="2">
        <f t="shared" si="52"/>
        <v>0</v>
      </c>
      <c r="O369" s="2">
        <v>0</v>
      </c>
      <c r="P369" s="2">
        <v>0</v>
      </c>
      <c r="Q369" s="2">
        <v>0</v>
      </c>
      <c r="R369" s="2">
        <v>0</v>
      </c>
      <c r="S369" s="2">
        <f t="shared" si="53"/>
        <v>0</v>
      </c>
      <c r="T369" s="2">
        <v>0</v>
      </c>
      <c r="U369" s="2">
        <v>0</v>
      </c>
      <c r="V369" s="2">
        <f t="shared" si="54"/>
        <v>0</v>
      </c>
      <c r="W369" s="2">
        <v>0</v>
      </c>
      <c r="X369" s="2">
        <v>0</v>
      </c>
      <c r="Y369">
        <v>0</v>
      </c>
      <c r="Z369" s="2">
        <v>0</v>
      </c>
      <c r="AA369" s="2">
        <v>0</v>
      </c>
      <c r="AB369" s="2">
        <f t="shared" si="55"/>
        <v>0</v>
      </c>
      <c r="AC369" s="2">
        <v>48</v>
      </c>
      <c r="AD369" s="2">
        <v>0</v>
      </c>
      <c r="AE369" s="2">
        <v>0</v>
      </c>
      <c r="AF369" s="2">
        <v>0</v>
      </c>
      <c r="AG369" s="2">
        <f t="shared" si="56"/>
        <v>9290</v>
      </c>
      <c r="AH369" s="2">
        <f t="shared" si="57"/>
        <v>9290</v>
      </c>
      <c r="AI369" s="2">
        <v>36187</v>
      </c>
      <c r="AJ369" s="2">
        <v>36187</v>
      </c>
      <c r="AK369" s="2">
        <v>0</v>
      </c>
      <c r="AL369" s="2">
        <v>0</v>
      </c>
      <c r="AM369" s="2">
        <v>0</v>
      </c>
      <c r="AN369" s="2">
        <v>0</v>
      </c>
      <c r="AO369" s="2">
        <v>0</v>
      </c>
      <c r="AP369" s="2">
        <v>0</v>
      </c>
      <c r="AQ369" s="2">
        <v>0</v>
      </c>
      <c r="AR369" s="2">
        <v>0</v>
      </c>
      <c r="AS369" s="2">
        <v>0</v>
      </c>
      <c r="AT369" s="2">
        <v>0</v>
      </c>
      <c r="AU369" s="2">
        <v>0</v>
      </c>
      <c r="AV369" s="2">
        <v>0</v>
      </c>
      <c r="AW369" s="2">
        <v>0</v>
      </c>
      <c r="AX369" s="2">
        <v>0</v>
      </c>
      <c r="AY369" s="2">
        <v>0</v>
      </c>
      <c r="AZ369" s="2">
        <v>0</v>
      </c>
      <c r="BA369" s="2">
        <f t="shared" si="58"/>
        <v>9290</v>
      </c>
      <c r="BB369" s="2">
        <f t="shared" si="59"/>
        <v>9290</v>
      </c>
      <c r="BC369" s="2">
        <v>36187</v>
      </c>
      <c r="BD369" s="2">
        <v>36187</v>
      </c>
      <c r="BE369" s="2">
        <v>0</v>
      </c>
      <c r="BF369" s="2">
        <v>0</v>
      </c>
      <c r="BG369" s="2">
        <v>0</v>
      </c>
      <c r="BH369" s="2">
        <v>0</v>
      </c>
      <c r="BI369" s="2">
        <v>9</v>
      </c>
      <c r="BJ369" s="2">
        <v>510</v>
      </c>
      <c r="BK369" s="2">
        <v>-18</v>
      </c>
      <c r="BL369" s="2">
        <v>-75</v>
      </c>
    </row>
    <row r="370" spans="1:64" x14ac:dyDescent="0.25">
      <c r="A370" s="1" t="s">
        <v>365</v>
      </c>
      <c r="B370" t="s">
        <v>811</v>
      </c>
      <c r="C370" t="s">
        <v>976</v>
      </c>
      <c r="D370" s="2">
        <v>0</v>
      </c>
      <c r="E370" s="2">
        <v>135</v>
      </c>
      <c r="F370" s="2">
        <f t="shared" si="50"/>
        <v>135</v>
      </c>
      <c r="G370" s="2">
        <v>0</v>
      </c>
      <c r="H370" s="2">
        <v>0</v>
      </c>
      <c r="I370" s="2">
        <v>15658</v>
      </c>
      <c r="J370" s="2">
        <f t="shared" si="51"/>
        <v>15658</v>
      </c>
      <c r="K370" s="2">
        <v>0</v>
      </c>
      <c r="L370" s="2">
        <v>0</v>
      </c>
      <c r="M370" s="2">
        <v>0</v>
      </c>
      <c r="N370" s="2">
        <f t="shared" si="52"/>
        <v>0</v>
      </c>
      <c r="O370" s="2">
        <v>0</v>
      </c>
      <c r="P370" s="2">
        <v>0</v>
      </c>
      <c r="Q370" s="2">
        <v>0</v>
      </c>
      <c r="R370" s="2">
        <v>0</v>
      </c>
      <c r="S370" s="2">
        <f t="shared" si="53"/>
        <v>0</v>
      </c>
      <c r="T370" s="2">
        <v>0</v>
      </c>
      <c r="U370" s="2">
        <v>0</v>
      </c>
      <c r="V370" s="2">
        <f t="shared" si="54"/>
        <v>0</v>
      </c>
      <c r="W370" s="2">
        <v>0</v>
      </c>
      <c r="X370" s="2">
        <v>0</v>
      </c>
      <c r="Y370">
        <v>0</v>
      </c>
      <c r="Z370" s="2">
        <v>0</v>
      </c>
      <c r="AA370" s="2">
        <v>0</v>
      </c>
      <c r="AB370" s="2">
        <f t="shared" si="55"/>
        <v>0</v>
      </c>
      <c r="AC370" s="2">
        <v>0</v>
      </c>
      <c r="AD370" s="2">
        <v>0</v>
      </c>
      <c r="AE370" s="2">
        <v>0</v>
      </c>
      <c r="AF370" s="2">
        <v>0</v>
      </c>
      <c r="AG370" s="2">
        <f t="shared" si="56"/>
        <v>15793</v>
      </c>
      <c r="AH370" s="2">
        <f t="shared" si="57"/>
        <v>15793</v>
      </c>
      <c r="AI370" s="2">
        <v>71827</v>
      </c>
      <c r="AJ370" s="2">
        <v>71827</v>
      </c>
      <c r="AK370" s="2">
        <v>0</v>
      </c>
      <c r="AL370" s="2">
        <v>0</v>
      </c>
      <c r="AM370" s="2">
        <v>0</v>
      </c>
      <c r="AN370" s="2">
        <v>0</v>
      </c>
      <c r="AO370" s="2">
        <v>0</v>
      </c>
      <c r="AP370" s="2">
        <v>0</v>
      </c>
      <c r="AQ370" s="2">
        <v>0</v>
      </c>
      <c r="AR370" s="2">
        <v>0</v>
      </c>
      <c r="AS370" s="2">
        <v>0</v>
      </c>
      <c r="AT370" s="2">
        <v>0</v>
      </c>
      <c r="AU370" s="2">
        <v>0</v>
      </c>
      <c r="AV370" s="2">
        <v>0</v>
      </c>
      <c r="AW370" s="2">
        <v>0</v>
      </c>
      <c r="AX370" s="2">
        <v>0</v>
      </c>
      <c r="AY370" s="2">
        <v>0</v>
      </c>
      <c r="AZ370" s="2">
        <v>0</v>
      </c>
      <c r="BA370" s="2">
        <f t="shared" si="58"/>
        <v>15793</v>
      </c>
      <c r="BB370" s="2">
        <f t="shared" si="59"/>
        <v>15793</v>
      </c>
      <c r="BC370" s="2">
        <v>71827</v>
      </c>
      <c r="BD370" s="2">
        <v>71827</v>
      </c>
      <c r="BE370" s="2">
        <v>0</v>
      </c>
      <c r="BF370" s="2">
        <v>0</v>
      </c>
      <c r="BG370" s="2">
        <v>0</v>
      </c>
      <c r="BH370" s="2">
        <v>0</v>
      </c>
      <c r="BI370" s="2">
        <v>372</v>
      </c>
      <c r="BJ370" s="2">
        <v>1492</v>
      </c>
      <c r="BK370" s="2">
        <v>-19</v>
      </c>
      <c r="BL370" s="2">
        <v>-120</v>
      </c>
    </row>
    <row r="371" spans="1:64" x14ac:dyDescent="0.25">
      <c r="A371" s="1" t="s">
        <v>366</v>
      </c>
      <c r="B371" t="s">
        <v>812</v>
      </c>
      <c r="C371" t="s">
        <v>976</v>
      </c>
      <c r="D371" s="2">
        <v>190</v>
      </c>
      <c r="E371" s="2">
        <v>190</v>
      </c>
      <c r="F371" s="2">
        <f t="shared" si="50"/>
        <v>380</v>
      </c>
      <c r="G371" s="2">
        <v>0</v>
      </c>
      <c r="H371" s="2">
        <v>0</v>
      </c>
      <c r="I371" s="2">
        <v>15414</v>
      </c>
      <c r="J371" s="2">
        <f t="shared" si="51"/>
        <v>15414</v>
      </c>
      <c r="K371" s="2">
        <v>0</v>
      </c>
      <c r="L371" s="2">
        <v>0</v>
      </c>
      <c r="M371" s="2">
        <v>0</v>
      </c>
      <c r="N371" s="2">
        <f t="shared" si="52"/>
        <v>0</v>
      </c>
      <c r="O371" s="2">
        <v>0</v>
      </c>
      <c r="P371" s="2">
        <v>0</v>
      </c>
      <c r="Q371" s="2">
        <v>0</v>
      </c>
      <c r="R371" s="2">
        <v>0</v>
      </c>
      <c r="S371" s="2">
        <f t="shared" si="53"/>
        <v>0</v>
      </c>
      <c r="T371" s="2">
        <v>0</v>
      </c>
      <c r="U371" s="2">
        <v>0</v>
      </c>
      <c r="V371" s="2">
        <f t="shared" si="54"/>
        <v>0</v>
      </c>
      <c r="W371" s="2">
        <v>0</v>
      </c>
      <c r="X371" s="2">
        <v>0</v>
      </c>
      <c r="Y371">
        <v>0</v>
      </c>
      <c r="Z371" s="2">
        <v>0</v>
      </c>
      <c r="AA371" s="2">
        <v>0</v>
      </c>
      <c r="AB371" s="2">
        <f t="shared" si="55"/>
        <v>0</v>
      </c>
      <c r="AC371" s="2">
        <v>0</v>
      </c>
      <c r="AD371" s="2">
        <v>0</v>
      </c>
      <c r="AE371" s="2">
        <v>0</v>
      </c>
      <c r="AF371" s="2">
        <v>0</v>
      </c>
      <c r="AG371" s="2">
        <f t="shared" si="56"/>
        <v>15794</v>
      </c>
      <c r="AH371" s="2">
        <f t="shared" si="57"/>
        <v>15794</v>
      </c>
      <c r="AI371" s="2">
        <v>62681</v>
      </c>
      <c r="AJ371" s="2">
        <v>62681</v>
      </c>
      <c r="AK371" s="2">
        <v>0</v>
      </c>
      <c r="AL371" s="2">
        <v>0</v>
      </c>
      <c r="AM371" s="2">
        <v>0</v>
      </c>
      <c r="AN371" s="2">
        <v>0</v>
      </c>
      <c r="AO371" s="2">
        <v>0</v>
      </c>
      <c r="AP371" s="2">
        <v>0</v>
      </c>
      <c r="AQ371" s="2">
        <v>0</v>
      </c>
      <c r="AR371" s="2">
        <v>0</v>
      </c>
      <c r="AS371" s="2">
        <v>0</v>
      </c>
      <c r="AT371" s="2">
        <v>0</v>
      </c>
      <c r="AU371" s="2">
        <v>0</v>
      </c>
      <c r="AV371" s="2">
        <v>0</v>
      </c>
      <c r="AW371" s="2">
        <v>0</v>
      </c>
      <c r="AX371" s="2">
        <v>0</v>
      </c>
      <c r="AY371" s="2">
        <v>0</v>
      </c>
      <c r="AZ371" s="2">
        <v>0</v>
      </c>
      <c r="BA371" s="2">
        <f t="shared" si="58"/>
        <v>15794</v>
      </c>
      <c r="BB371" s="2">
        <f t="shared" si="59"/>
        <v>15794</v>
      </c>
      <c r="BC371" s="2">
        <v>62681</v>
      </c>
      <c r="BD371" s="2">
        <v>62681</v>
      </c>
      <c r="BE371" s="2">
        <v>0</v>
      </c>
      <c r="BF371" s="2">
        <v>0</v>
      </c>
      <c r="BG371" s="2">
        <v>0</v>
      </c>
      <c r="BH371" s="2">
        <v>0</v>
      </c>
      <c r="BI371" s="2">
        <v>0</v>
      </c>
      <c r="BJ371" s="2">
        <v>0</v>
      </c>
      <c r="BK371" s="2">
        <v>0</v>
      </c>
      <c r="BL371" s="2">
        <v>0</v>
      </c>
    </row>
    <row r="372" spans="1:64" x14ac:dyDescent="0.25">
      <c r="A372" s="1" t="s">
        <v>367</v>
      </c>
      <c r="B372" t="s">
        <v>813</v>
      </c>
      <c r="C372" t="s">
        <v>976</v>
      </c>
      <c r="D372" s="2">
        <v>0</v>
      </c>
      <c r="E372" s="2">
        <v>226</v>
      </c>
      <c r="F372" s="2">
        <f t="shared" si="50"/>
        <v>226</v>
      </c>
      <c r="G372" s="2">
        <v>0</v>
      </c>
      <c r="H372" s="2">
        <v>0</v>
      </c>
      <c r="I372" s="2">
        <v>5498</v>
      </c>
      <c r="J372" s="2">
        <f t="shared" si="51"/>
        <v>5498</v>
      </c>
      <c r="K372" s="2">
        <v>0</v>
      </c>
      <c r="L372" s="2">
        <v>0</v>
      </c>
      <c r="M372" s="2">
        <v>0</v>
      </c>
      <c r="N372" s="2">
        <f t="shared" si="52"/>
        <v>0</v>
      </c>
      <c r="O372" s="2">
        <v>0</v>
      </c>
      <c r="P372" s="2">
        <v>0</v>
      </c>
      <c r="Q372" s="2">
        <v>0</v>
      </c>
      <c r="R372" s="2">
        <v>0</v>
      </c>
      <c r="S372" s="2">
        <f t="shared" si="53"/>
        <v>0</v>
      </c>
      <c r="T372" s="2">
        <v>0</v>
      </c>
      <c r="U372" s="2">
        <v>0</v>
      </c>
      <c r="V372" s="2">
        <f t="shared" si="54"/>
        <v>0</v>
      </c>
      <c r="W372" s="2">
        <v>0</v>
      </c>
      <c r="X372" s="2">
        <v>0</v>
      </c>
      <c r="Y372">
        <v>0</v>
      </c>
      <c r="Z372" s="2">
        <v>0</v>
      </c>
      <c r="AA372" s="2">
        <v>0</v>
      </c>
      <c r="AB372" s="2">
        <f t="shared" si="55"/>
        <v>0</v>
      </c>
      <c r="AC372" s="2">
        <v>0</v>
      </c>
      <c r="AD372" s="2">
        <v>0</v>
      </c>
      <c r="AE372" s="2">
        <v>0</v>
      </c>
      <c r="AF372" s="2">
        <v>0</v>
      </c>
      <c r="AG372" s="2">
        <f t="shared" si="56"/>
        <v>5724</v>
      </c>
      <c r="AH372" s="2">
        <f t="shared" si="57"/>
        <v>5724</v>
      </c>
      <c r="AI372" s="2">
        <v>29291</v>
      </c>
      <c r="AJ372" s="2">
        <v>29291</v>
      </c>
      <c r="AK372" s="2">
        <v>0</v>
      </c>
      <c r="AL372" s="2">
        <v>0</v>
      </c>
      <c r="AM372" s="2">
        <v>0</v>
      </c>
      <c r="AN372" s="2">
        <v>0</v>
      </c>
      <c r="AO372" s="2">
        <v>0</v>
      </c>
      <c r="AP372" s="2">
        <v>0</v>
      </c>
      <c r="AQ372" s="2">
        <v>0</v>
      </c>
      <c r="AR372" s="2">
        <v>0</v>
      </c>
      <c r="AS372" s="2">
        <v>0</v>
      </c>
      <c r="AT372" s="2">
        <v>0</v>
      </c>
      <c r="AU372" s="2">
        <v>0</v>
      </c>
      <c r="AV372" s="2">
        <v>0</v>
      </c>
      <c r="AW372" s="2">
        <v>0</v>
      </c>
      <c r="AX372" s="2">
        <v>0</v>
      </c>
      <c r="AY372" s="2">
        <v>0</v>
      </c>
      <c r="AZ372" s="2">
        <v>0</v>
      </c>
      <c r="BA372" s="2">
        <f t="shared" si="58"/>
        <v>5724</v>
      </c>
      <c r="BB372" s="2">
        <f t="shared" si="59"/>
        <v>5724</v>
      </c>
      <c r="BC372" s="2">
        <v>29291</v>
      </c>
      <c r="BD372" s="2">
        <v>29291</v>
      </c>
      <c r="BE372" s="2">
        <v>0</v>
      </c>
      <c r="BF372" s="2">
        <v>0</v>
      </c>
      <c r="BG372" s="2">
        <v>0</v>
      </c>
      <c r="BH372" s="2">
        <v>0</v>
      </c>
      <c r="BI372" s="2">
        <v>0</v>
      </c>
      <c r="BJ372" s="2">
        <v>700</v>
      </c>
      <c r="BK372" s="2">
        <v>0</v>
      </c>
      <c r="BL372" s="2">
        <v>-10</v>
      </c>
    </row>
    <row r="373" spans="1:64" x14ac:dyDescent="0.25">
      <c r="A373" s="1" t="s">
        <v>368</v>
      </c>
      <c r="B373" t="s">
        <v>814</v>
      </c>
      <c r="C373" t="s">
        <v>976</v>
      </c>
      <c r="D373" s="2">
        <v>0</v>
      </c>
      <c r="E373" s="2">
        <v>32</v>
      </c>
      <c r="F373" s="2">
        <f t="shared" si="50"/>
        <v>32</v>
      </c>
      <c r="G373" s="2">
        <v>0</v>
      </c>
      <c r="H373" s="2">
        <v>0</v>
      </c>
      <c r="I373" s="2">
        <v>10399</v>
      </c>
      <c r="J373" s="2">
        <f t="shared" si="51"/>
        <v>10399</v>
      </c>
      <c r="K373" s="2">
        <v>0</v>
      </c>
      <c r="L373" s="2">
        <v>0</v>
      </c>
      <c r="M373" s="2">
        <v>0</v>
      </c>
      <c r="N373" s="2">
        <f t="shared" si="52"/>
        <v>0</v>
      </c>
      <c r="O373" s="2">
        <v>0</v>
      </c>
      <c r="P373" s="2">
        <v>0</v>
      </c>
      <c r="Q373" s="2">
        <v>0</v>
      </c>
      <c r="R373" s="2">
        <v>0</v>
      </c>
      <c r="S373" s="2">
        <f t="shared" si="53"/>
        <v>0</v>
      </c>
      <c r="T373" s="2">
        <v>0</v>
      </c>
      <c r="U373" s="2">
        <v>0</v>
      </c>
      <c r="V373" s="2">
        <f t="shared" si="54"/>
        <v>0</v>
      </c>
      <c r="W373" s="2">
        <v>0</v>
      </c>
      <c r="X373" s="2">
        <v>0</v>
      </c>
      <c r="Y373">
        <v>0</v>
      </c>
      <c r="Z373" s="2">
        <v>0</v>
      </c>
      <c r="AA373" s="2">
        <v>0</v>
      </c>
      <c r="AB373" s="2">
        <f t="shared" si="55"/>
        <v>0</v>
      </c>
      <c r="AC373" s="2">
        <v>0</v>
      </c>
      <c r="AD373" s="2">
        <v>0</v>
      </c>
      <c r="AE373" s="2">
        <v>0</v>
      </c>
      <c r="AF373" s="2">
        <v>0</v>
      </c>
      <c r="AG373" s="2">
        <f t="shared" si="56"/>
        <v>10431</v>
      </c>
      <c r="AH373" s="2">
        <f t="shared" si="57"/>
        <v>10431</v>
      </c>
      <c r="AI373" s="2">
        <v>41476</v>
      </c>
      <c r="AJ373" s="2">
        <v>41476</v>
      </c>
      <c r="AK373" s="2">
        <v>0</v>
      </c>
      <c r="AL373" s="2">
        <v>0</v>
      </c>
      <c r="AM373" s="2">
        <v>0</v>
      </c>
      <c r="AN373" s="2">
        <v>0</v>
      </c>
      <c r="AO373" s="2">
        <v>0</v>
      </c>
      <c r="AP373" s="2">
        <v>0</v>
      </c>
      <c r="AQ373" s="2">
        <v>0</v>
      </c>
      <c r="AR373" s="2">
        <v>0</v>
      </c>
      <c r="AS373" s="2">
        <v>0</v>
      </c>
      <c r="AT373" s="2">
        <v>0</v>
      </c>
      <c r="AU373" s="2">
        <v>0</v>
      </c>
      <c r="AV373" s="2">
        <v>0</v>
      </c>
      <c r="AW373" s="2">
        <v>0</v>
      </c>
      <c r="AX373" s="2">
        <v>0</v>
      </c>
      <c r="AY373" s="2">
        <v>0</v>
      </c>
      <c r="AZ373" s="2">
        <v>0</v>
      </c>
      <c r="BA373" s="2">
        <f t="shared" si="58"/>
        <v>10431</v>
      </c>
      <c r="BB373" s="2">
        <f t="shared" si="59"/>
        <v>10431</v>
      </c>
      <c r="BC373" s="2">
        <v>41476</v>
      </c>
      <c r="BD373" s="2">
        <v>41476</v>
      </c>
      <c r="BE373" s="2">
        <v>0</v>
      </c>
      <c r="BF373" s="2">
        <v>0</v>
      </c>
      <c r="BG373" s="2">
        <v>0</v>
      </c>
      <c r="BH373" s="2">
        <v>0</v>
      </c>
      <c r="BI373" s="2">
        <v>0</v>
      </c>
      <c r="BJ373" s="2">
        <v>732</v>
      </c>
      <c r="BK373" s="2">
        <v>-10</v>
      </c>
      <c r="BL373" s="2">
        <v>-80</v>
      </c>
    </row>
    <row r="374" spans="1:64" x14ac:dyDescent="0.25">
      <c r="A374" s="1" t="s">
        <v>369</v>
      </c>
      <c r="B374" t="s">
        <v>815</v>
      </c>
      <c r="C374" t="s">
        <v>976</v>
      </c>
      <c r="D374" s="2">
        <v>0</v>
      </c>
      <c r="E374" s="2">
        <v>359</v>
      </c>
      <c r="F374" s="2">
        <f t="shared" si="50"/>
        <v>359</v>
      </c>
      <c r="G374" s="2">
        <v>0</v>
      </c>
      <c r="H374" s="2">
        <v>0</v>
      </c>
      <c r="I374" s="2">
        <v>12927</v>
      </c>
      <c r="J374" s="2">
        <f t="shared" si="51"/>
        <v>12927</v>
      </c>
      <c r="K374" s="2">
        <v>0</v>
      </c>
      <c r="L374" s="2">
        <v>0</v>
      </c>
      <c r="M374" s="2">
        <v>0</v>
      </c>
      <c r="N374" s="2">
        <f t="shared" si="52"/>
        <v>0</v>
      </c>
      <c r="O374" s="2">
        <v>0</v>
      </c>
      <c r="P374" s="2">
        <v>0</v>
      </c>
      <c r="Q374" s="2">
        <v>0</v>
      </c>
      <c r="R374" s="2">
        <v>0</v>
      </c>
      <c r="S374" s="2">
        <f t="shared" si="53"/>
        <v>0</v>
      </c>
      <c r="T374" s="2">
        <v>0</v>
      </c>
      <c r="U374" s="2">
        <v>0</v>
      </c>
      <c r="V374" s="2">
        <f t="shared" si="54"/>
        <v>0</v>
      </c>
      <c r="W374" s="2">
        <v>0</v>
      </c>
      <c r="X374" s="2">
        <v>0</v>
      </c>
      <c r="Y374">
        <v>0</v>
      </c>
      <c r="Z374" s="2">
        <v>0</v>
      </c>
      <c r="AA374" s="2">
        <v>0</v>
      </c>
      <c r="AB374" s="2">
        <f t="shared" si="55"/>
        <v>0</v>
      </c>
      <c r="AC374" s="2">
        <v>0</v>
      </c>
      <c r="AD374" s="2">
        <v>0</v>
      </c>
      <c r="AE374" s="2">
        <v>0</v>
      </c>
      <c r="AF374" s="2">
        <v>0</v>
      </c>
      <c r="AG374" s="2">
        <f t="shared" si="56"/>
        <v>13286</v>
      </c>
      <c r="AH374" s="2">
        <f t="shared" si="57"/>
        <v>13286</v>
      </c>
      <c r="AI374" s="2">
        <v>63821</v>
      </c>
      <c r="AJ374" s="2">
        <v>63821</v>
      </c>
      <c r="AK374" s="2">
        <v>0</v>
      </c>
      <c r="AL374" s="2">
        <v>0</v>
      </c>
      <c r="AM374" s="2">
        <v>0</v>
      </c>
      <c r="AN374" s="2">
        <v>0</v>
      </c>
      <c r="AO374" s="2">
        <v>0</v>
      </c>
      <c r="AP374" s="2">
        <v>0</v>
      </c>
      <c r="AQ374" s="2">
        <v>0</v>
      </c>
      <c r="AR374" s="2">
        <v>0</v>
      </c>
      <c r="AS374" s="2">
        <v>0</v>
      </c>
      <c r="AT374" s="2">
        <v>0</v>
      </c>
      <c r="AU374" s="2">
        <v>0</v>
      </c>
      <c r="AV374" s="2">
        <v>0</v>
      </c>
      <c r="AW374" s="2">
        <v>0</v>
      </c>
      <c r="AX374" s="2">
        <v>0</v>
      </c>
      <c r="AY374" s="2">
        <v>0</v>
      </c>
      <c r="AZ374" s="2">
        <v>0</v>
      </c>
      <c r="BA374" s="2">
        <f t="shared" si="58"/>
        <v>13286</v>
      </c>
      <c r="BB374" s="2">
        <f t="shared" si="59"/>
        <v>13286</v>
      </c>
      <c r="BC374" s="2">
        <v>63821</v>
      </c>
      <c r="BD374" s="2">
        <v>63821</v>
      </c>
      <c r="BE374" s="2">
        <v>0</v>
      </c>
      <c r="BF374" s="2">
        <v>0</v>
      </c>
      <c r="BG374" s="2">
        <v>0</v>
      </c>
      <c r="BH374" s="2">
        <v>0</v>
      </c>
      <c r="BI374" s="2">
        <v>45</v>
      </c>
      <c r="BJ374" s="2">
        <v>172</v>
      </c>
      <c r="BK374" s="2">
        <v>-35</v>
      </c>
      <c r="BL374" s="2">
        <v>-142</v>
      </c>
    </row>
    <row r="375" spans="1:64" x14ac:dyDescent="0.25">
      <c r="A375" s="1" t="s">
        <v>370</v>
      </c>
      <c r="B375" t="s">
        <v>816</v>
      </c>
      <c r="C375" t="s">
        <v>976</v>
      </c>
      <c r="D375" s="2">
        <v>168</v>
      </c>
      <c r="E375" s="2">
        <v>168</v>
      </c>
      <c r="F375" s="2">
        <f t="shared" si="50"/>
        <v>336</v>
      </c>
      <c r="G375" s="2">
        <v>0</v>
      </c>
      <c r="H375" s="2">
        <v>0</v>
      </c>
      <c r="I375" s="2">
        <v>13219</v>
      </c>
      <c r="J375" s="2">
        <f t="shared" si="51"/>
        <v>13219</v>
      </c>
      <c r="K375" s="2">
        <v>0</v>
      </c>
      <c r="L375" s="2">
        <v>0</v>
      </c>
      <c r="M375" s="2">
        <v>0</v>
      </c>
      <c r="N375" s="2">
        <f t="shared" si="52"/>
        <v>0</v>
      </c>
      <c r="O375" s="2">
        <v>0</v>
      </c>
      <c r="P375" s="2">
        <v>0</v>
      </c>
      <c r="Q375" s="2">
        <v>0</v>
      </c>
      <c r="R375" s="2">
        <v>0</v>
      </c>
      <c r="S375" s="2">
        <f t="shared" si="53"/>
        <v>0</v>
      </c>
      <c r="T375" s="2">
        <v>0</v>
      </c>
      <c r="U375" s="2">
        <v>0</v>
      </c>
      <c r="V375" s="2">
        <f t="shared" si="54"/>
        <v>0</v>
      </c>
      <c r="W375" s="2">
        <v>0</v>
      </c>
      <c r="X375" s="2">
        <v>0</v>
      </c>
      <c r="Y375">
        <v>0</v>
      </c>
      <c r="Z375" s="2">
        <v>0</v>
      </c>
      <c r="AA375" s="2">
        <v>0</v>
      </c>
      <c r="AB375" s="2">
        <f t="shared" si="55"/>
        <v>0</v>
      </c>
      <c r="AC375" s="2">
        <v>0</v>
      </c>
      <c r="AD375" s="2">
        <v>0</v>
      </c>
      <c r="AE375" s="2">
        <v>0</v>
      </c>
      <c r="AF375" s="2">
        <v>0</v>
      </c>
      <c r="AG375" s="2">
        <f t="shared" si="56"/>
        <v>13555</v>
      </c>
      <c r="AH375" s="2">
        <f t="shared" si="57"/>
        <v>13555</v>
      </c>
      <c r="AI375" s="2">
        <v>53739</v>
      </c>
      <c r="AJ375" s="2">
        <v>53739</v>
      </c>
      <c r="AK375" s="2">
        <v>0</v>
      </c>
      <c r="AL375" s="2">
        <v>0</v>
      </c>
      <c r="AM375" s="2">
        <v>0</v>
      </c>
      <c r="AN375" s="2">
        <v>0</v>
      </c>
      <c r="AO375" s="2">
        <v>0</v>
      </c>
      <c r="AP375" s="2">
        <v>0</v>
      </c>
      <c r="AQ375" s="2">
        <v>0</v>
      </c>
      <c r="AR375" s="2">
        <v>0</v>
      </c>
      <c r="AS375" s="2">
        <v>0</v>
      </c>
      <c r="AT375" s="2">
        <v>0</v>
      </c>
      <c r="AU375" s="2">
        <v>0</v>
      </c>
      <c r="AV375" s="2">
        <v>0</v>
      </c>
      <c r="AW375" s="2">
        <v>0</v>
      </c>
      <c r="AX375" s="2">
        <v>0</v>
      </c>
      <c r="AY375" s="2">
        <v>0</v>
      </c>
      <c r="AZ375" s="2">
        <v>0</v>
      </c>
      <c r="BA375" s="2">
        <f t="shared" si="58"/>
        <v>13555</v>
      </c>
      <c r="BB375" s="2">
        <f t="shared" si="59"/>
        <v>13555</v>
      </c>
      <c r="BC375" s="2">
        <v>56278</v>
      </c>
      <c r="BD375" s="2">
        <v>56278</v>
      </c>
      <c r="BE375" s="2">
        <v>0</v>
      </c>
      <c r="BF375" s="2">
        <v>0</v>
      </c>
      <c r="BG375" s="2">
        <v>0</v>
      </c>
      <c r="BH375" s="2">
        <v>0</v>
      </c>
      <c r="BI375" s="2">
        <v>0</v>
      </c>
      <c r="BJ375" s="2">
        <v>275</v>
      </c>
      <c r="BK375" s="2">
        <v>-85</v>
      </c>
      <c r="BL375" s="2">
        <v>-329</v>
      </c>
    </row>
    <row r="376" spans="1:64" x14ac:dyDescent="0.25">
      <c r="A376" s="1" t="s">
        <v>371</v>
      </c>
      <c r="B376" t="s">
        <v>817</v>
      </c>
      <c r="C376" t="s">
        <v>976</v>
      </c>
      <c r="D376" s="2">
        <v>0</v>
      </c>
      <c r="E376" s="2">
        <v>5005</v>
      </c>
      <c r="F376" s="2">
        <f t="shared" si="50"/>
        <v>5005</v>
      </c>
      <c r="G376" s="2">
        <v>0</v>
      </c>
      <c r="H376" s="2">
        <v>0</v>
      </c>
      <c r="I376" s="2">
        <v>2872</v>
      </c>
      <c r="J376" s="2">
        <f t="shared" si="51"/>
        <v>2872</v>
      </c>
      <c r="K376" s="2">
        <v>0</v>
      </c>
      <c r="L376" s="2">
        <v>0</v>
      </c>
      <c r="M376" s="2">
        <v>0</v>
      </c>
      <c r="N376" s="2">
        <f t="shared" si="52"/>
        <v>0</v>
      </c>
      <c r="O376" s="2">
        <v>0</v>
      </c>
      <c r="P376" s="2">
        <v>0</v>
      </c>
      <c r="Q376" s="2">
        <v>0</v>
      </c>
      <c r="R376" s="2">
        <v>0</v>
      </c>
      <c r="S376" s="2">
        <f t="shared" si="53"/>
        <v>0</v>
      </c>
      <c r="T376" s="2">
        <v>0</v>
      </c>
      <c r="U376" s="2">
        <v>0</v>
      </c>
      <c r="V376" s="2">
        <f t="shared" si="54"/>
        <v>0</v>
      </c>
      <c r="W376" s="2">
        <v>0</v>
      </c>
      <c r="X376" s="2">
        <v>0</v>
      </c>
      <c r="Y376">
        <v>0</v>
      </c>
      <c r="Z376" s="2">
        <v>0</v>
      </c>
      <c r="AA376" s="2">
        <v>0</v>
      </c>
      <c r="AB376" s="2">
        <f t="shared" si="55"/>
        <v>0</v>
      </c>
      <c r="AC376" s="2">
        <v>0</v>
      </c>
      <c r="AD376" s="2">
        <v>0</v>
      </c>
      <c r="AE376" s="2">
        <v>0</v>
      </c>
      <c r="AF376" s="2">
        <v>0</v>
      </c>
      <c r="AG376" s="2">
        <f t="shared" si="56"/>
        <v>7877</v>
      </c>
      <c r="AH376" s="2">
        <f t="shared" si="57"/>
        <v>7877</v>
      </c>
      <c r="AI376" s="2">
        <v>36490</v>
      </c>
      <c r="AJ376" s="2">
        <v>36490</v>
      </c>
      <c r="AK376" s="2">
        <v>0</v>
      </c>
      <c r="AL376" s="2">
        <v>0</v>
      </c>
      <c r="AM376" s="2">
        <v>0</v>
      </c>
      <c r="AN376" s="2">
        <v>0</v>
      </c>
      <c r="AO376" s="2">
        <v>0</v>
      </c>
      <c r="AP376" s="2">
        <v>0</v>
      </c>
      <c r="AQ376" s="2">
        <v>0</v>
      </c>
      <c r="AR376" s="2">
        <v>0</v>
      </c>
      <c r="AS376" s="2">
        <v>0</v>
      </c>
      <c r="AT376" s="2">
        <v>0</v>
      </c>
      <c r="AU376" s="2">
        <v>0</v>
      </c>
      <c r="AV376" s="2">
        <v>0</v>
      </c>
      <c r="AW376" s="2">
        <v>0</v>
      </c>
      <c r="AX376" s="2">
        <v>0</v>
      </c>
      <c r="AY376" s="2">
        <v>0</v>
      </c>
      <c r="AZ376" s="2">
        <v>0</v>
      </c>
      <c r="BA376" s="2">
        <f t="shared" si="58"/>
        <v>7877</v>
      </c>
      <c r="BB376" s="2">
        <f t="shared" si="59"/>
        <v>7877</v>
      </c>
      <c r="BC376" s="2">
        <v>36490</v>
      </c>
      <c r="BD376" s="2">
        <v>36490</v>
      </c>
      <c r="BE376" s="2">
        <v>0</v>
      </c>
      <c r="BF376" s="2">
        <v>0</v>
      </c>
      <c r="BG376" s="2">
        <v>0</v>
      </c>
      <c r="BH376" s="2">
        <v>0</v>
      </c>
      <c r="BI376" s="2">
        <v>352</v>
      </c>
      <c r="BJ376" s="2">
        <v>989</v>
      </c>
      <c r="BK376" s="2">
        <v>-7</v>
      </c>
      <c r="BL376" s="2">
        <v>-63</v>
      </c>
    </row>
    <row r="377" spans="1:64" x14ac:dyDescent="0.25">
      <c r="A377" s="1" t="s">
        <v>372</v>
      </c>
      <c r="B377" t="s">
        <v>818</v>
      </c>
      <c r="C377" t="s">
        <v>976</v>
      </c>
      <c r="D377" s="2">
        <v>0</v>
      </c>
      <c r="E377" s="2">
        <v>164</v>
      </c>
      <c r="F377" s="2">
        <f t="shared" si="50"/>
        <v>164</v>
      </c>
      <c r="G377" s="2">
        <v>0</v>
      </c>
      <c r="H377" s="2">
        <v>0</v>
      </c>
      <c r="I377" s="2">
        <v>6137</v>
      </c>
      <c r="J377" s="2">
        <f t="shared" si="51"/>
        <v>6137</v>
      </c>
      <c r="K377" s="2">
        <v>0</v>
      </c>
      <c r="L377" s="2">
        <v>0</v>
      </c>
      <c r="M377" s="2">
        <v>0</v>
      </c>
      <c r="N377" s="2">
        <f t="shared" si="52"/>
        <v>0</v>
      </c>
      <c r="O377" s="2">
        <v>0</v>
      </c>
      <c r="P377" s="2">
        <v>0</v>
      </c>
      <c r="Q377" s="2">
        <v>0</v>
      </c>
      <c r="R377" s="2">
        <v>0</v>
      </c>
      <c r="S377" s="2">
        <f t="shared" si="53"/>
        <v>0</v>
      </c>
      <c r="T377" s="2">
        <v>0</v>
      </c>
      <c r="U377" s="2">
        <v>0</v>
      </c>
      <c r="V377" s="2">
        <f t="shared" si="54"/>
        <v>0</v>
      </c>
      <c r="W377" s="2">
        <v>0</v>
      </c>
      <c r="X377" s="2">
        <v>0</v>
      </c>
      <c r="Y377">
        <v>0</v>
      </c>
      <c r="Z377" s="2">
        <v>0</v>
      </c>
      <c r="AA377" s="2">
        <v>0</v>
      </c>
      <c r="AB377" s="2">
        <f t="shared" si="55"/>
        <v>0</v>
      </c>
      <c r="AC377" s="2">
        <v>0</v>
      </c>
      <c r="AD377" s="2">
        <v>0</v>
      </c>
      <c r="AE377" s="2">
        <v>0</v>
      </c>
      <c r="AF377" s="2">
        <v>0</v>
      </c>
      <c r="AG377" s="2">
        <f t="shared" si="56"/>
        <v>6301</v>
      </c>
      <c r="AH377" s="2">
        <f t="shared" si="57"/>
        <v>6301</v>
      </c>
      <c r="AI377" s="2">
        <v>26290</v>
      </c>
      <c r="AJ377" s="2">
        <v>26290</v>
      </c>
      <c r="AK377" s="2">
        <v>0</v>
      </c>
      <c r="AL377" s="2">
        <v>0</v>
      </c>
      <c r="AM377" s="2">
        <v>0</v>
      </c>
      <c r="AN377" s="2">
        <v>0</v>
      </c>
      <c r="AO377" s="2">
        <v>0</v>
      </c>
      <c r="AP377" s="2">
        <v>0</v>
      </c>
      <c r="AQ377" s="2">
        <v>0</v>
      </c>
      <c r="AR377" s="2">
        <v>0</v>
      </c>
      <c r="AS377" s="2">
        <v>0</v>
      </c>
      <c r="AT377" s="2">
        <v>0</v>
      </c>
      <c r="AU377" s="2">
        <v>0</v>
      </c>
      <c r="AV377" s="2">
        <v>0</v>
      </c>
      <c r="AW377" s="2">
        <v>0</v>
      </c>
      <c r="AX377" s="2">
        <v>0</v>
      </c>
      <c r="AY377" s="2">
        <v>0</v>
      </c>
      <c r="AZ377" s="2">
        <v>0</v>
      </c>
      <c r="BA377" s="2">
        <f t="shared" si="58"/>
        <v>6301</v>
      </c>
      <c r="BB377" s="2">
        <f t="shared" si="59"/>
        <v>6301</v>
      </c>
      <c r="BC377" s="2">
        <v>26290</v>
      </c>
      <c r="BD377" s="2">
        <v>26290</v>
      </c>
      <c r="BE377" s="2">
        <v>0</v>
      </c>
      <c r="BF377" s="2">
        <v>0</v>
      </c>
      <c r="BG377" s="2">
        <v>0</v>
      </c>
      <c r="BH377" s="2">
        <v>0</v>
      </c>
      <c r="BI377" s="2">
        <v>671</v>
      </c>
      <c r="BJ377" s="2">
        <v>2686</v>
      </c>
      <c r="BK377" s="2">
        <v>-19</v>
      </c>
      <c r="BL377" s="2">
        <v>-75</v>
      </c>
    </row>
    <row r="378" spans="1:64" x14ac:dyDescent="0.25">
      <c r="A378" s="1" t="s">
        <v>373</v>
      </c>
      <c r="B378" t="s">
        <v>819</v>
      </c>
      <c r="C378" t="s">
        <v>976</v>
      </c>
      <c r="D378" s="2">
        <v>0</v>
      </c>
      <c r="E378" s="2">
        <v>3174</v>
      </c>
      <c r="F378" s="2">
        <f t="shared" si="50"/>
        <v>3174</v>
      </c>
      <c r="G378" s="2">
        <v>0</v>
      </c>
      <c r="H378" s="2">
        <v>0</v>
      </c>
      <c r="I378" s="2">
        <v>7385</v>
      </c>
      <c r="J378" s="2">
        <f t="shared" si="51"/>
        <v>7385</v>
      </c>
      <c r="K378" s="2">
        <v>0</v>
      </c>
      <c r="L378" s="2">
        <v>0</v>
      </c>
      <c r="M378" s="2">
        <v>0</v>
      </c>
      <c r="N378" s="2">
        <f t="shared" si="52"/>
        <v>0</v>
      </c>
      <c r="O378" s="2">
        <v>0</v>
      </c>
      <c r="P378" s="2">
        <v>0</v>
      </c>
      <c r="Q378" s="2">
        <v>0</v>
      </c>
      <c r="R378" s="2">
        <v>0</v>
      </c>
      <c r="S378" s="2">
        <f t="shared" si="53"/>
        <v>0</v>
      </c>
      <c r="T378" s="2">
        <v>0</v>
      </c>
      <c r="U378" s="2">
        <v>0</v>
      </c>
      <c r="V378" s="2">
        <f t="shared" si="54"/>
        <v>0</v>
      </c>
      <c r="W378" s="2">
        <v>0</v>
      </c>
      <c r="X378" s="2">
        <v>0</v>
      </c>
      <c r="Y378">
        <v>0</v>
      </c>
      <c r="Z378" s="2">
        <v>0</v>
      </c>
      <c r="AA378" s="2">
        <v>0</v>
      </c>
      <c r="AB378" s="2">
        <f t="shared" si="55"/>
        <v>0</v>
      </c>
      <c r="AC378" s="2">
        <v>0</v>
      </c>
      <c r="AD378" s="2">
        <v>0</v>
      </c>
      <c r="AE378" s="2">
        <v>0</v>
      </c>
      <c r="AF378" s="2">
        <v>0</v>
      </c>
      <c r="AG378" s="2">
        <f t="shared" si="56"/>
        <v>10559</v>
      </c>
      <c r="AH378" s="2">
        <f t="shared" si="57"/>
        <v>10559</v>
      </c>
      <c r="AI378" s="2">
        <v>39940</v>
      </c>
      <c r="AJ378" s="2">
        <v>39940</v>
      </c>
      <c r="AK378" s="2">
        <v>0</v>
      </c>
      <c r="AL378" s="2">
        <v>0</v>
      </c>
      <c r="AM378" s="2">
        <v>0</v>
      </c>
      <c r="AN378" s="2">
        <v>0</v>
      </c>
      <c r="AO378" s="2">
        <v>0</v>
      </c>
      <c r="AP378" s="2">
        <v>0</v>
      </c>
      <c r="AQ378" s="2">
        <v>0</v>
      </c>
      <c r="AR378" s="2">
        <v>0</v>
      </c>
      <c r="AS378" s="2">
        <v>0</v>
      </c>
      <c r="AT378" s="2">
        <v>0</v>
      </c>
      <c r="AU378" s="2">
        <v>0</v>
      </c>
      <c r="AV378" s="2">
        <v>0</v>
      </c>
      <c r="AW378" s="2">
        <v>0</v>
      </c>
      <c r="AX378" s="2">
        <v>0</v>
      </c>
      <c r="AY378" s="2">
        <v>0</v>
      </c>
      <c r="AZ378" s="2">
        <v>0</v>
      </c>
      <c r="BA378" s="2">
        <f t="shared" si="58"/>
        <v>10559</v>
      </c>
      <c r="BB378" s="2">
        <f t="shared" si="59"/>
        <v>10559</v>
      </c>
      <c r="BC378" s="2">
        <v>39940</v>
      </c>
      <c r="BD378" s="2">
        <v>39940</v>
      </c>
      <c r="BE378" s="2">
        <v>0</v>
      </c>
      <c r="BF378" s="2">
        <v>0</v>
      </c>
      <c r="BG378" s="2">
        <v>0</v>
      </c>
      <c r="BH378" s="2">
        <v>0</v>
      </c>
      <c r="BI378" s="2">
        <v>201</v>
      </c>
      <c r="BJ378" s="2">
        <v>952</v>
      </c>
      <c r="BK378" s="2">
        <v>-9</v>
      </c>
      <c r="BL378" s="2">
        <v>-76</v>
      </c>
    </row>
    <row r="379" spans="1:64" x14ac:dyDescent="0.25">
      <c r="A379" s="1" t="s">
        <v>374</v>
      </c>
      <c r="B379" t="s">
        <v>820</v>
      </c>
      <c r="C379" t="s">
        <v>976</v>
      </c>
      <c r="D379" s="2">
        <v>0</v>
      </c>
      <c r="E379" s="2">
        <v>0</v>
      </c>
      <c r="F379" s="2">
        <f t="shared" si="50"/>
        <v>0</v>
      </c>
      <c r="G379" s="2">
        <v>0</v>
      </c>
      <c r="H379" s="2">
        <v>0</v>
      </c>
      <c r="I379" s="2">
        <v>3915</v>
      </c>
      <c r="J379" s="2">
        <f t="shared" si="51"/>
        <v>3915</v>
      </c>
      <c r="K379" s="2">
        <v>0</v>
      </c>
      <c r="L379" s="2">
        <v>0</v>
      </c>
      <c r="M379" s="2">
        <v>0</v>
      </c>
      <c r="N379" s="2">
        <f t="shared" si="52"/>
        <v>0</v>
      </c>
      <c r="O379" s="2">
        <v>0</v>
      </c>
      <c r="P379" s="2">
        <v>0</v>
      </c>
      <c r="Q379" s="2">
        <v>0</v>
      </c>
      <c r="R379" s="2">
        <v>0</v>
      </c>
      <c r="S379" s="2">
        <f t="shared" si="53"/>
        <v>0</v>
      </c>
      <c r="T379" s="2">
        <v>0</v>
      </c>
      <c r="U379" s="2">
        <v>0</v>
      </c>
      <c r="V379" s="2">
        <f t="shared" si="54"/>
        <v>0</v>
      </c>
      <c r="W379" s="2">
        <v>0</v>
      </c>
      <c r="X379" s="2">
        <v>0</v>
      </c>
      <c r="Y379">
        <v>0</v>
      </c>
      <c r="Z379" s="2">
        <v>0</v>
      </c>
      <c r="AA379" s="2">
        <v>0</v>
      </c>
      <c r="AB379" s="2">
        <f t="shared" si="55"/>
        <v>0</v>
      </c>
      <c r="AC379" s="2">
        <v>0</v>
      </c>
      <c r="AD379" s="2">
        <v>0</v>
      </c>
      <c r="AE379" s="2">
        <v>0</v>
      </c>
      <c r="AF379" s="2">
        <v>0</v>
      </c>
      <c r="AG379" s="2">
        <f t="shared" si="56"/>
        <v>3915</v>
      </c>
      <c r="AH379" s="2">
        <f t="shared" si="57"/>
        <v>3915</v>
      </c>
      <c r="AI379" s="2">
        <v>5360</v>
      </c>
      <c r="AJ379" s="2">
        <v>5360</v>
      </c>
      <c r="AK379" s="2">
        <v>0</v>
      </c>
      <c r="AL379" s="2">
        <v>0</v>
      </c>
      <c r="AM379" s="2">
        <v>0</v>
      </c>
      <c r="AN379" s="2">
        <v>0</v>
      </c>
      <c r="AO379" s="2">
        <v>0</v>
      </c>
      <c r="AP379" s="2">
        <v>0</v>
      </c>
      <c r="AQ379" s="2">
        <v>0</v>
      </c>
      <c r="AR379" s="2">
        <v>0</v>
      </c>
      <c r="AS379" s="2">
        <v>0</v>
      </c>
      <c r="AT379" s="2">
        <v>0</v>
      </c>
      <c r="AU379" s="2">
        <v>0</v>
      </c>
      <c r="AV379" s="2">
        <v>0</v>
      </c>
      <c r="AW379" s="2">
        <v>0</v>
      </c>
      <c r="AX379" s="2">
        <v>0</v>
      </c>
      <c r="AY379" s="2">
        <v>0</v>
      </c>
      <c r="AZ379" s="2">
        <v>0</v>
      </c>
      <c r="BA379" s="2">
        <f t="shared" si="58"/>
        <v>3915</v>
      </c>
      <c r="BB379" s="2">
        <f t="shared" si="59"/>
        <v>3915</v>
      </c>
      <c r="BC379" s="2">
        <v>5360</v>
      </c>
      <c r="BD379" s="2">
        <v>5360</v>
      </c>
      <c r="BE379" s="2">
        <v>0</v>
      </c>
      <c r="BF379" s="2">
        <v>0</v>
      </c>
      <c r="BG379" s="2">
        <v>0</v>
      </c>
      <c r="BH379" s="2">
        <v>0</v>
      </c>
      <c r="BI379" s="2">
        <v>45</v>
      </c>
      <c r="BJ379" s="2">
        <v>417</v>
      </c>
      <c r="BK379" s="2">
        <v>9</v>
      </c>
      <c r="BL379" s="2">
        <v>50</v>
      </c>
    </row>
    <row r="380" spans="1:64" x14ac:dyDescent="0.25">
      <c r="A380" s="1" t="s">
        <v>375</v>
      </c>
      <c r="B380" t="s">
        <v>821</v>
      </c>
      <c r="C380" t="s">
        <v>976</v>
      </c>
      <c r="D380" s="2">
        <v>0</v>
      </c>
      <c r="E380" s="2">
        <v>2170</v>
      </c>
      <c r="F380" s="2">
        <f t="shared" si="50"/>
        <v>2170</v>
      </c>
      <c r="G380" s="2">
        <v>0</v>
      </c>
      <c r="H380" s="2">
        <v>0</v>
      </c>
      <c r="I380" s="2">
        <v>9206</v>
      </c>
      <c r="J380" s="2">
        <f t="shared" si="51"/>
        <v>9206</v>
      </c>
      <c r="K380" s="2">
        <v>0</v>
      </c>
      <c r="L380" s="2">
        <v>0</v>
      </c>
      <c r="M380" s="2">
        <v>0</v>
      </c>
      <c r="N380" s="2">
        <f t="shared" si="52"/>
        <v>0</v>
      </c>
      <c r="O380" s="2">
        <v>0</v>
      </c>
      <c r="P380" s="2">
        <v>0</v>
      </c>
      <c r="Q380" s="2">
        <v>0</v>
      </c>
      <c r="R380" s="2">
        <v>0</v>
      </c>
      <c r="S380" s="2">
        <f t="shared" si="53"/>
        <v>0</v>
      </c>
      <c r="T380" s="2">
        <v>0</v>
      </c>
      <c r="U380" s="2">
        <v>0</v>
      </c>
      <c r="V380" s="2">
        <f t="shared" si="54"/>
        <v>0</v>
      </c>
      <c r="W380" s="2">
        <v>0</v>
      </c>
      <c r="X380" s="2">
        <v>0</v>
      </c>
      <c r="Y380">
        <v>0</v>
      </c>
      <c r="Z380" s="2">
        <v>0</v>
      </c>
      <c r="AA380" s="2">
        <v>0</v>
      </c>
      <c r="AB380" s="2">
        <f t="shared" si="55"/>
        <v>0</v>
      </c>
      <c r="AC380" s="2">
        <v>0</v>
      </c>
      <c r="AD380" s="2">
        <v>0</v>
      </c>
      <c r="AE380" s="2">
        <v>0</v>
      </c>
      <c r="AF380" s="2">
        <v>0</v>
      </c>
      <c r="AG380" s="2">
        <f t="shared" si="56"/>
        <v>11376</v>
      </c>
      <c r="AH380" s="2">
        <f t="shared" si="57"/>
        <v>11376</v>
      </c>
      <c r="AI380" s="2">
        <v>41028</v>
      </c>
      <c r="AJ380" s="2">
        <v>41028</v>
      </c>
      <c r="AK380" s="2">
        <v>0</v>
      </c>
      <c r="AL380" s="2">
        <v>0</v>
      </c>
      <c r="AM380" s="2">
        <v>0</v>
      </c>
      <c r="AN380" s="2">
        <v>0</v>
      </c>
      <c r="AO380" s="2">
        <v>0</v>
      </c>
      <c r="AP380" s="2">
        <v>0</v>
      </c>
      <c r="AQ380" s="2">
        <v>0</v>
      </c>
      <c r="AR380" s="2">
        <v>0</v>
      </c>
      <c r="AS380" s="2">
        <v>0</v>
      </c>
      <c r="AT380" s="2">
        <v>0</v>
      </c>
      <c r="AU380" s="2">
        <v>0</v>
      </c>
      <c r="AV380" s="2">
        <v>0</v>
      </c>
      <c r="AW380" s="2">
        <v>0</v>
      </c>
      <c r="AX380" s="2">
        <v>0</v>
      </c>
      <c r="AY380" s="2">
        <v>0</v>
      </c>
      <c r="AZ380" s="2">
        <v>0</v>
      </c>
      <c r="BA380" s="2">
        <f t="shared" si="58"/>
        <v>11376</v>
      </c>
      <c r="BB380" s="2">
        <f t="shared" si="59"/>
        <v>11376</v>
      </c>
      <c r="BC380" s="2">
        <v>41028</v>
      </c>
      <c r="BD380" s="2">
        <v>41028</v>
      </c>
      <c r="BE380" s="2">
        <v>0</v>
      </c>
      <c r="BF380" s="2">
        <v>0</v>
      </c>
      <c r="BG380" s="2">
        <v>0</v>
      </c>
      <c r="BH380" s="2">
        <v>0</v>
      </c>
      <c r="BI380" s="2">
        <v>0</v>
      </c>
      <c r="BJ380" s="2">
        <v>0</v>
      </c>
      <c r="BK380" s="2">
        <v>0</v>
      </c>
      <c r="BL380" s="2">
        <v>0</v>
      </c>
    </row>
    <row r="381" spans="1:64" x14ac:dyDescent="0.25">
      <c r="A381" s="1" t="s">
        <v>376</v>
      </c>
      <c r="B381" t="s">
        <v>822</v>
      </c>
      <c r="C381" t="s">
        <v>976</v>
      </c>
      <c r="D381" s="2">
        <v>0</v>
      </c>
      <c r="E381" s="2">
        <v>118</v>
      </c>
      <c r="F381" s="2">
        <f t="shared" si="50"/>
        <v>118</v>
      </c>
      <c r="G381" s="2">
        <v>0</v>
      </c>
      <c r="H381" s="2">
        <v>0</v>
      </c>
      <c r="I381" s="2">
        <v>6133</v>
      </c>
      <c r="J381" s="2">
        <f t="shared" si="51"/>
        <v>6133</v>
      </c>
      <c r="K381" s="2">
        <v>0</v>
      </c>
      <c r="L381" s="2">
        <v>0</v>
      </c>
      <c r="M381" s="2">
        <v>0</v>
      </c>
      <c r="N381" s="2">
        <f t="shared" si="52"/>
        <v>0</v>
      </c>
      <c r="O381" s="2">
        <v>0</v>
      </c>
      <c r="P381" s="2">
        <v>0</v>
      </c>
      <c r="Q381" s="2">
        <v>0</v>
      </c>
      <c r="R381" s="2">
        <v>0</v>
      </c>
      <c r="S381" s="2">
        <f t="shared" si="53"/>
        <v>0</v>
      </c>
      <c r="T381" s="2">
        <v>0</v>
      </c>
      <c r="U381" s="2">
        <v>0</v>
      </c>
      <c r="V381" s="2">
        <f t="shared" si="54"/>
        <v>0</v>
      </c>
      <c r="W381" s="2">
        <v>0</v>
      </c>
      <c r="X381" s="2">
        <v>0</v>
      </c>
      <c r="Y381">
        <v>0</v>
      </c>
      <c r="Z381" s="2">
        <v>0</v>
      </c>
      <c r="AA381" s="2">
        <v>0</v>
      </c>
      <c r="AB381" s="2">
        <f t="shared" si="55"/>
        <v>0</v>
      </c>
      <c r="AC381" s="2">
        <v>0</v>
      </c>
      <c r="AD381" s="2">
        <v>0</v>
      </c>
      <c r="AE381" s="2">
        <v>0</v>
      </c>
      <c r="AF381" s="2">
        <v>0</v>
      </c>
      <c r="AG381" s="2">
        <f t="shared" si="56"/>
        <v>6251</v>
      </c>
      <c r="AH381" s="2">
        <f t="shared" si="57"/>
        <v>6251</v>
      </c>
      <c r="AI381" s="2">
        <v>24377</v>
      </c>
      <c r="AJ381" s="2">
        <v>24377</v>
      </c>
      <c r="AK381" s="2">
        <v>0</v>
      </c>
      <c r="AL381" s="2">
        <v>0</v>
      </c>
      <c r="AM381" s="2">
        <v>0</v>
      </c>
      <c r="AN381" s="2">
        <v>0</v>
      </c>
      <c r="AO381" s="2">
        <v>0</v>
      </c>
      <c r="AP381" s="2">
        <v>0</v>
      </c>
      <c r="AQ381" s="2">
        <v>0</v>
      </c>
      <c r="AR381" s="2">
        <v>0</v>
      </c>
      <c r="AS381" s="2">
        <v>0</v>
      </c>
      <c r="AT381" s="2">
        <v>0</v>
      </c>
      <c r="AU381" s="2">
        <v>0</v>
      </c>
      <c r="AV381" s="2">
        <v>0</v>
      </c>
      <c r="AW381" s="2">
        <v>0</v>
      </c>
      <c r="AX381" s="2">
        <v>0</v>
      </c>
      <c r="AY381" s="2">
        <v>0</v>
      </c>
      <c r="AZ381" s="2">
        <v>0</v>
      </c>
      <c r="BA381" s="2">
        <f t="shared" si="58"/>
        <v>6251</v>
      </c>
      <c r="BB381" s="2">
        <f t="shared" si="59"/>
        <v>6251</v>
      </c>
      <c r="BC381" s="2">
        <v>24377</v>
      </c>
      <c r="BD381" s="2">
        <v>24377</v>
      </c>
      <c r="BE381" s="2">
        <v>0</v>
      </c>
      <c r="BF381" s="2">
        <v>0</v>
      </c>
      <c r="BG381" s="2">
        <v>0</v>
      </c>
      <c r="BH381" s="2">
        <v>0</v>
      </c>
      <c r="BI381" s="2">
        <v>42</v>
      </c>
      <c r="BJ381" s="2">
        <v>194</v>
      </c>
      <c r="BK381" s="2">
        <v>-12</v>
      </c>
      <c r="BL381" s="2">
        <v>-20</v>
      </c>
    </row>
    <row r="382" spans="1:64" x14ac:dyDescent="0.25">
      <c r="A382" s="1" t="s">
        <v>377</v>
      </c>
      <c r="B382" t="s">
        <v>823</v>
      </c>
      <c r="C382" t="s">
        <v>976</v>
      </c>
      <c r="D382" s="2">
        <v>0</v>
      </c>
      <c r="E382" s="2">
        <v>127</v>
      </c>
      <c r="F382" s="2">
        <f t="shared" si="50"/>
        <v>127</v>
      </c>
      <c r="G382" s="2">
        <v>0</v>
      </c>
      <c r="H382" s="2">
        <v>0</v>
      </c>
      <c r="I382" s="2">
        <v>27024</v>
      </c>
      <c r="J382" s="2">
        <f t="shared" si="51"/>
        <v>27024</v>
      </c>
      <c r="K382" s="2">
        <v>0</v>
      </c>
      <c r="L382" s="2">
        <v>0</v>
      </c>
      <c r="M382" s="2">
        <v>0</v>
      </c>
      <c r="N382" s="2">
        <f t="shared" si="52"/>
        <v>0</v>
      </c>
      <c r="O382" s="2">
        <v>0</v>
      </c>
      <c r="P382" s="2">
        <v>0</v>
      </c>
      <c r="Q382" s="2">
        <v>0</v>
      </c>
      <c r="R382" s="2">
        <v>0</v>
      </c>
      <c r="S382" s="2">
        <f t="shared" si="53"/>
        <v>0</v>
      </c>
      <c r="T382" s="2">
        <v>0</v>
      </c>
      <c r="U382" s="2">
        <v>0</v>
      </c>
      <c r="V382" s="2">
        <f t="shared" si="54"/>
        <v>0</v>
      </c>
      <c r="W382" s="2">
        <v>0</v>
      </c>
      <c r="X382" s="2">
        <v>0</v>
      </c>
      <c r="Y382">
        <v>0</v>
      </c>
      <c r="Z382" s="2">
        <v>0</v>
      </c>
      <c r="AA382" s="2">
        <v>0</v>
      </c>
      <c r="AB382" s="2">
        <f t="shared" si="55"/>
        <v>0</v>
      </c>
      <c r="AC382" s="2">
        <v>13</v>
      </c>
      <c r="AD382" s="2">
        <v>0</v>
      </c>
      <c r="AE382" s="2">
        <v>0</v>
      </c>
      <c r="AF382" s="2">
        <v>0</v>
      </c>
      <c r="AG382" s="2">
        <f t="shared" si="56"/>
        <v>27164</v>
      </c>
      <c r="AH382" s="2">
        <f t="shared" si="57"/>
        <v>27164</v>
      </c>
      <c r="AI382" s="2">
        <v>100552</v>
      </c>
      <c r="AJ382" s="2">
        <v>100552</v>
      </c>
      <c r="AK382" s="2">
        <v>0</v>
      </c>
      <c r="AL382" s="2">
        <v>0</v>
      </c>
      <c r="AM382" s="2">
        <v>0</v>
      </c>
      <c r="AN382" s="2">
        <v>0</v>
      </c>
      <c r="AO382" s="2">
        <v>0</v>
      </c>
      <c r="AP382" s="2">
        <v>0</v>
      </c>
      <c r="AQ382" s="2">
        <v>0</v>
      </c>
      <c r="AR382" s="2">
        <v>0</v>
      </c>
      <c r="AS382" s="2">
        <v>0</v>
      </c>
      <c r="AT382" s="2">
        <v>0</v>
      </c>
      <c r="AU382" s="2">
        <v>0</v>
      </c>
      <c r="AV382" s="2">
        <v>0</v>
      </c>
      <c r="AW382" s="2">
        <v>0</v>
      </c>
      <c r="AX382" s="2">
        <v>0</v>
      </c>
      <c r="AY382" s="2">
        <v>0</v>
      </c>
      <c r="AZ382" s="2">
        <v>0</v>
      </c>
      <c r="BA382" s="2">
        <f t="shared" si="58"/>
        <v>27164</v>
      </c>
      <c r="BB382" s="2">
        <f t="shared" si="59"/>
        <v>27164</v>
      </c>
      <c r="BC382" s="2">
        <v>100552</v>
      </c>
      <c r="BD382" s="2">
        <v>100552</v>
      </c>
      <c r="BE382" s="2">
        <v>0</v>
      </c>
      <c r="BF382" s="2">
        <v>0</v>
      </c>
      <c r="BG382" s="2">
        <v>0</v>
      </c>
      <c r="BH382" s="2">
        <v>0</v>
      </c>
      <c r="BI382" s="2">
        <v>0</v>
      </c>
      <c r="BJ382" s="2">
        <v>254</v>
      </c>
      <c r="BK382" s="2">
        <v>-5</v>
      </c>
      <c r="BL382" s="2">
        <v>-30</v>
      </c>
    </row>
    <row r="383" spans="1:64" x14ac:dyDescent="0.25">
      <c r="A383" s="1" t="s">
        <v>378</v>
      </c>
      <c r="B383" t="s">
        <v>824</v>
      </c>
      <c r="C383" t="s">
        <v>976</v>
      </c>
      <c r="D383" s="2">
        <v>0</v>
      </c>
      <c r="E383" s="2">
        <v>125</v>
      </c>
      <c r="F383" s="2">
        <f t="shared" si="50"/>
        <v>125</v>
      </c>
      <c r="G383" s="2">
        <v>0</v>
      </c>
      <c r="H383" s="2">
        <v>0</v>
      </c>
      <c r="I383" s="2">
        <v>13404</v>
      </c>
      <c r="J383" s="2">
        <f t="shared" si="51"/>
        <v>13404</v>
      </c>
      <c r="K383" s="2">
        <v>0</v>
      </c>
      <c r="L383" s="2">
        <v>0</v>
      </c>
      <c r="M383" s="2">
        <v>0</v>
      </c>
      <c r="N383" s="2">
        <f t="shared" si="52"/>
        <v>0</v>
      </c>
      <c r="O383" s="2">
        <v>0</v>
      </c>
      <c r="P383" s="2">
        <v>0</v>
      </c>
      <c r="Q383" s="2">
        <v>0</v>
      </c>
      <c r="R383" s="2">
        <v>0</v>
      </c>
      <c r="S383" s="2">
        <f t="shared" si="53"/>
        <v>0</v>
      </c>
      <c r="T383" s="2">
        <v>0</v>
      </c>
      <c r="U383" s="2">
        <v>0</v>
      </c>
      <c r="V383" s="2">
        <f t="shared" si="54"/>
        <v>0</v>
      </c>
      <c r="W383" s="2">
        <v>0</v>
      </c>
      <c r="X383" s="2">
        <v>0</v>
      </c>
      <c r="Y383">
        <v>0</v>
      </c>
      <c r="Z383" s="2">
        <v>0</v>
      </c>
      <c r="AA383" s="2">
        <v>0</v>
      </c>
      <c r="AB383" s="2">
        <f t="shared" si="55"/>
        <v>0</v>
      </c>
      <c r="AC383" s="2">
        <v>0</v>
      </c>
      <c r="AD383" s="2">
        <v>0</v>
      </c>
      <c r="AE383" s="2">
        <v>0</v>
      </c>
      <c r="AF383" s="2">
        <v>0</v>
      </c>
      <c r="AG383" s="2">
        <f t="shared" si="56"/>
        <v>13529</v>
      </c>
      <c r="AH383" s="2">
        <f t="shared" si="57"/>
        <v>13529</v>
      </c>
      <c r="AI383" s="2">
        <v>57545</v>
      </c>
      <c r="AJ383" s="2">
        <v>57545</v>
      </c>
      <c r="AK383" s="2">
        <v>0</v>
      </c>
      <c r="AL383" s="2">
        <v>0</v>
      </c>
      <c r="AM383" s="2">
        <v>0</v>
      </c>
      <c r="AN383" s="2">
        <v>0</v>
      </c>
      <c r="AO383" s="2">
        <v>0</v>
      </c>
      <c r="AP383" s="2">
        <v>0</v>
      </c>
      <c r="AQ383" s="2">
        <v>0</v>
      </c>
      <c r="AR383" s="2">
        <v>0</v>
      </c>
      <c r="AS383" s="2">
        <v>0</v>
      </c>
      <c r="AT383" s="2">
        <v>0</v>
      </c>
      <c r="AU383" s="2">
        <v>0</v>
      </c>
      <c r="AV383" s="2">
        <v>0</v>
      </c>
      <c r="AW383" s="2">
        <v>0</v>
      </c>
      <c r="AX383" s="2">
        <v>0</v>
      </c>
      <c r="AY383" s="2">
        <v>0</v>
      </c>
      <c r="AZ383" s="2">
        <v>0</v>
      </c>
      <c r="BA383" s="2">
        <f t="shared" si="58"/>
        <v>13529</v>
      </c>
      <c r="BB383" s="2">
        <f t="shared" si="59"/>
        <v>13529</v>
      </c>
      <c r="BC383" s="2">
        <v>57545</v>
      </c>
      <c r="BD383" s="2">
        <v>57545</v>
      </c>
      <c r="BE383" s="2">
        <v>0</v>
      </c>
      <c r="BF383" s="2">
        <v>0</v>
      </c>
      <c r="BG383" s="2">
        <v>0</v>
      </c>
      <c r="BH383" s="2">
        <v>0</v>
      </c>
      <c r="BI383" s="2">
        <v>1038</v>
      </c>
      <c r="BJ383" s="2">
        <v>3854</v>
      </c>
      <c r="BK383" s="2">
        <v>47</v>
      </c>
      <c r="BL383" s="2">
        <v>-372</v>
      </c>
    </row>
    <row r="384" spans="1:64" x14ac:dyDescent="0.25">
      <c r="A384" s="1" t="s">
        <v>379</v>
      </c>
      <c r="B384" t="s">
        <v>825</v>
      </c>
      <c r="C384" t="s">
        <v>976</v>
      </c>
      <c r="D384" s="2">
        <v>0</v>
      </c>
      <c r="E384" s="2">
        <v>128</v>
      </c>
      <c r="F384" s="2">
        <f t="shared" si="50"/>
        <v>128</v>
      </c>
      <c r="G384" s="2">
        <v>0</v>
      </c>
      <c r="H384" s="2">
        <v>0</v>
      </c>
      <c r="I384" s="2">
        <v>10495</v>
      </c>
      <c r="J384" s="2">
        <f t="shared" si="51"/>
        <v>10495</v>
      </c>
      <c r="K384" s="2">
        <v>0</v>
      </c>
      <c r="L384" s="2">
        <v>0</v>
      </c>
      <c r="M384" s="2">
        <v>0</v>
      </c>
      <c r="N384" s="2">
        <f t="shared" si="52"/>
        <v>0</v>
      </c>
      <c r="O384" s="2">
        <v>0</v>
      </c>
      <c r="P384" s="2">
        <v>0</v>
      </c>
      <c r="Q384" s="2">
        <v>0</v>
      </c>
      <c r="R384" s="2">
        <v>0</v>
      </c>
      <c r="S384" s="2">
        <f t="shared" si="53"/>
        <v>0</v>
      </c>
      <c r="T384" s="2">
        <v>0</v>
      </c>
      <c r="U384" s="2">
        <v>0</v>
      </c>
      <c r="V384" s="2">
        <f t="shared" si="54"/>
        <v>0</v>
      </c>
      <c r="W384" s="2">
        <v>0</v>
      </c>
      <c r="X384" s="2">
        <v>0</v>
      </c>
      <c r="Y384">
        <v>0</v>
      </c>
      <c r="Z384" s="2">
        <v>0</v>
      </c>
      <c r="AA384" s="2">
        <v>0</v>
      </c>
      <c r="AB384" s="2">
        <f t="shared" si="55"/>
        <v>0</v>
      </c>
      <c r="AC384" s="2">
        <v>108</v>
      </c>
      <c r="AD384" s="2">
        <v>0</v>
      </c>
      <c r="AE384" s="2">
        <v>0</v>
      </c>
      <c r="AF384" s="2">
        <v>0</v>
      </c>
      <c r="AG384" s="2">
        <f t="shared" si="56"/>
        <v>10731</v>
      </c>
      <c r="AH384" s="2">
        <f t="shared" si="57"/>
        <v>10731</v>
      </c>
      <c r="AI384" s="2">
        <v>46067</v>
      </c>
      <c r="AJ384" s="2">
        <v>46067</v>
      </c>
      <c r="AK384" s="2">
        <v>0</v>
      </c>
      <c r="AL384" s="2">
        <v>0</v>
      </c>
      <c r="AM384" s="2">
        <v>0</v>
      </c>
      <c r="AN384" s="2">
        <v>0</v>
      </c>
      <c r="AO384" s="2">
        <v>0</v>
      </c>
      <c r="AP384" s="2">
        <v>0</v>
      </c>
      <c r="AQ384" s="2">
        <v>0</v>
      </c>
      <c r="AR384" s="2">
        <v>0</v>
      </c>
      <c r="AS384" s="2">
        <v>0</v>
      </c>
      <c r="AT384" s="2">
        <v>0</v>
      </c>
      <c r="AU384" s="2">
        <v>0</v>
      </c>
      <c r="AV384" s="2">
        <v>0</v>
      </c>
      <c r="AW384" s="2">
        <v>0</v>
      </c>
      <c r="AX384" s="2">
        <v>0</v>
      </c>
      <c r="AY384" s="2">
        <v>0</v>
      </c>
      <c r="AZ384" s="2">
        <v>0</v>
      </c>
      <c r="BA384" s="2">
        <f t="shared" si="58"/>
        <v>10731</v>
      </c>
      <c r="BB384" s="2">
        <f t="shared" si="59"/>
        <v>10731</v>
      </c>
      <c r="BC384" s="2">
        <v>46067</v>
      </c>
      <c r="BD384" s="2">
        <v>46067</v>
      </c>
      <c r="BE384" s="2">
        <v>0</v>
      </c>
      <c r="BF384" s="2">
        <v>0</v>
      </c>
      <c r="BG384" s="2">
        <v>0</v>
      </c>
      <c r="BH384" s="2">
        <v>0</v>
      </c>
      <c r="BI384" s="2">
        <v>0</v>
      </c>
      <c r="BJ384" s="2">
        <v>1818</v>
      </c>
      <c r="BK384" s="2">
        <v>-5</v>
      </c>
      <c r="BL384" s="2">
        <v>-85</v>
      </c>
    </row>
    <row r="385" spans="1:64" x14ac:dyDescent="0.25">
      <c r="A385" s="1" t="s">
        <v>380</v>
      </c>
      <c r="B385" t="s">
        <v>826</v>
      </c>
      <c r="C385" t="s">
        <v>976</v>
      </c>
      <c r="D385" s="2">
        <v>0</v>
      </c>
      <c r="E385" s="2">
        <v>242</v>
      </c>
      <c r="F385" s="2">
        <f t="shared" si="50"/>
        <v>242</v>
      </c>
      <c r="G385" s="2">
        <v>0</v>
      </c>
      <c r="H385" s="2">
        <v>0</v>
      </c>
      <c r="I385" s="2">
        <v>11806</v>
      </c>
      <c r="J385" s="2">
        <f t="shared" si="51"/>
        <v>11806</v>
      </c>
      <c r="K385" s="2">
        <v>0</v>
      </c>
      <c r="L385" s="2">
        <v>0</v>
      </c>
      <c r="M385" s="2">
        <v>0</v>
      </c>
      <c r="N385" s="2">
        <f t="shared" si="52"/>
        <v>0</v>
      </c>
      <c r="O385" s="2">
        <v>0</v>
      </c>
      <c r="P385" s="2">
        <v>0</v>
      </c>
      <c r="Q385" s="2">
        <v>0</v>
      </c>
      <c r="R385" s="2">
        <v>0</v>
      </c>
      <c r="S385" s="2">
        <f t="shared" si="53"/>
        <v>0</v>
      </c>
      <c r="T385" s="2">
        <v>0</v>
      </c>
      <c r="U385" s="2">
        <v>0</v>
      </c>
      <c r="V385" s="2">
        <f t="shared" si="54"/>
        <v>0</v>
      </c>
      <c r="W385" s="2">
        <v>0</v>
      </c>
      <c r="X385" s="2">
        <v>0</v>
      </c>
      <c r="Y385">
        <v>0</v>
      </c>
      <c r="Z385" s="2">
        <v>0</v>
      </c>
      <c r="AA385" s="2">
        <v>0</v>
      </c>
      <c r="AB385" s="2">
        <f t="shared" si="55"/>
        <v>0</v>
      </c>
      <c r="AC385" s="2">
        <v>50</v>
      </c>
      <c r="AD385" s="2">
        <v>0</v>
      </c>
      <c r="AE385" s="2">
        <v>0</v>
      </c>
      <c r="AF385" s="2">
        <v>0</v>
      </c>
      <c r="AG385" s="2">
        <f t="shared" si="56"/>
        <v>12098</v>
      </c>
      <c r="AH385" s="2">
        <f t="shared" si="57"/>
        <v>12098</v>
      </c>
      <c r="AI385" s="2">
        <v>50646</v>
      </c>
      <c r="AJ385" s="2">
        <v>50646</v>
      </c>
      <c r="AK385" s="2">
        <v>0</v>
      </c>
      <c r="AL385" s="2">
        <v>0</v>
      </c>
      <c r="AM385" s="2">
        <v>0</v>
      </c>
      <c r="AN385" s="2">
        <v>0</v>
      </c>
      <c r="AO385" s="2">
        <v>0</v>
      </c>
      <c r="AP385" s="2">
        <v>0</v>
      </c>
      <c r="AQ385" s="2">
        <v>0</v>
      </c>
      <c r="AR385" s="2">
        <v>0</v>
      </c>
      <c r="AS385" s="2">
        <v>0</v>
      </c>
      <c r="AT385" s="2">
        <v>0</v>
      </c>
      <c r="AU385" s="2">
        <v>0</v>
      </c>
      <c r="AV385" s="2">
        <v>0</v>
      </c>
      <c r="AW385" s="2">
        <v>7</v>
      </c>
      <c r="AX385" s="2">
        <v>0</v>
      </c>
      <c r="AY385" s="2">
        <v>0</v>
      </c>
      <c r="AZ385" s="2">
        <v>0</v>
      </c>
      <c r="BA385" s="2">
        <f t="shared" si="58"/>
        <v>12105</v>
      </c>
      <c r="BB385" s="2">
        <f t="shared" si="59"/>
        <v>12105</v>
      </c>
      <c r="BC385" s="2">
        <v>50643</v>
      </c>
      <c r="BD385" s="2">
        <v>50643</v>
      </c>
      <c r="BE385" s="2">
        <v>0</v>
      </c>
      <c r="BF385" s="2">
        <v>0</v>
      </c>
      <c r="BG385" s="2">
        <v>0</v>
      </c>
      <c r="BH385" s="2">
        <v>0</v>
      </c>
      <c r="BI385" s="2">
        <v>124</v>
      </c>
      <c r="BJ385" s="2">
        <v>503</v>
      </c>
      <c r="BK385" s="2">
        <v>0</v>
      </c>
      <c r="BL385" s="2">
        <v>-199</v>
      </c>
    </row>
    <row r="386" spans="1:64" x14ac:dyDescent="0.25">
      <c r="A386" s="1" t="s">
        <v>381</v>
      </c>
      <c r="B386" t="s">
        <v>827</v>
      </c>
      <c r="C386" t="s">
        <v>976</v>
      </c>
      <c r="D386" s="2">
        <v>0</v>
      </c>
      <c r="E386" s="2">
        <v>428</v>
      </c>
      <c r="F386" s="2">
        <f t="shared" si="50"/>
        <v>428</v>
      </c>
      <c r="G386" s="2">
        <v>0</v>
      </c>
      <c r="H386" s="2">
        <v>0</v>
      </c>
      <c r="I386" s="2">
        <v>27461</v>
      </c>
      <c r="J386" s="2">
        <f t="shared" si="51"/>
        <v>27461</v>
      </c>
      <c r="K386" s="2">
        <v>0</v>
      </c>
      <c r="L386" s="2">
        <v>0</v>
      </c>
      <c r="M386" s="2">
        <v>0</v>
      </c>
      <c r="N386" s="2">
        <f t="shared" si="52"/>
        <v>0</v>
      </c>
      <c r="O386" s="2">
        <v>0</v>
      </c>
      <c r="P386" s="2">
        <v>0</v>
      </c>
      <c r="Q386" s="2">
        <v>0</v>
      </c>
      <c r="R386" s="2">
        <v>0</v>
      </c>
      <c r="S386" s="2">
        <f t="shared" si="53"/>
        <v>0</v>
      </c>
      <c r="T386" s="2">
        <v>0</v>
      </c>
      <c r="U386" s="2">
        <v>0</v>
      </c>
      <c r="V386" s="2">
        <f t="shared" si="54"/>
        <v>0</v>
      </c>
      <c r="W386" s="2">
        <v>0</v>
      </c>
      <c r="X386" s="2">
        <v>0</v>
      </c>
      <c r="Y386">
        <v>0</v>
      </c>
      <c r="Z386" s="2">
        <v>0</v>
      </c>
      <c r="AA386" s="2">
        <v>0</v>
      </c>
      <c r="AB386" s="2">
        <f t="shared" si="55"/>
        <v>0</v>
      </c>
      <c r="AC386" s="2">
        <v>10</v>
      </c>
      <c r="AD386" s="2">
        <v>0</v>
      </c>
      <c r="AE386" s="2">
        <v>0</v>
      </c>
      <c r="AF386" s="2">
        <v>0</v>
      </c>
      <c r="AG386" s="2">
        <f t="shared" si="56"/>
        <v>27899</v>
      </c>
      <c r="AH386" s="2">
        <f t="shared" si="57"/>
        <v>27899</v>
      </c>
      <c r="AI386" s="2">
        <v>97600</v>
      </c>
      <c r="AJ386" s="2">
        <v>97600</v>
      </c>
      <c r="AK386" s="2">
        <v>0</v>
      </c>
      <c r="AL386" s="2">
        <v>0</v>
      </c>
      <c r="AM386" s="2">
        <v>0</v>
      </c>
      <c r="AN386" s="2">
        <v>0</v>
      </c>
      <c r="AO386" s="2">
        <v>0</v>
      </c>
      <c r="AP386" s="2">
        <v>0</v>
      </c>
      <c r="AQ386" s="2">
        <v>0</v>
      </c>
      <c r="AR386" s="2">
        <v>0</v>
      </c>
      <c r="AS386" s="2">
        <v>0</v>
      </c>
      <c r="AT386" s="2">
        <v>0</v>
      </c>
      <c r="AU386" s="2">
        <v>0</v>
      </c>
      <c r="AV386" s="2">
        <v>0</v>
      </c>
      <c r="AW386" s="2">
        <v>0</v>
      </c>
      <c r="AX386" s="2">
        <v>0</v>
      </c>
      <c r="AY386" s="2">
        <v>0</v>
      </c>
      <c r="AZ386" s="2">
        <v>0</v>
      </c>
      <c r="BA386" s="2">
        <f t="shared" si="58"/>
        <v>27899</v>
      </c>
      <c r="BB386" s="2">
        <f t="shared" si="59"/>
        <v>27899</v>
      </c>
      <c r="BC386" s="2">
        <v>97600</v>
      </c>
      <c r="BD386" s="2">
        <v>97600</v>
      </c>
      <c r="BE386" s="2">
        <v>0</v>
      </c>
      <c r="BF386" s="2">
        <v>0</v>
      </c>
      <c r="BG386" s="2">
        <v>0</v>
      </c>
      <c r="BH386" s="2">
        <v>0</v>
      </c>
      <c r="BI386" s="2">
        <v>402</v>
      </c>
      <c r="BJ386" s="2">
        <v>2341</v>
      </c>
      <c r="BK386" s="2">
        <v>0</v>
      </c>
      <c r="BL386" s="2">
        <v>-265</v>
      </c>
    </row>
    <row r="387" spans="1:64" x14ac:dyDescent="0.25">
      <c r="A387" s="1" t="s">
        <v>382</v>
      </c>
      <c r="B387" t="s">
        <v>828</v>
      </c>
      <c r="C387" t="s">
        <v>976</v>
      </c>
      <c r="D387" s="2">
        <v>0</v>
      </c>
      <c r="E387" s="2">
        <v>104</v>
      </c>
      <c r="F387" s="2">
        <f t="shared" si="50"/>
        <v>104</v>
      </c>
      <c r="G387" s="2">
        <v>0</v>
      </c>
      <c r="H387" s="2">
        <v>0</v>
      </c>
      <c r="I387" s="2">
        <v>16453</v>
      </c>
      <c r="J387" s="2">
        <f t="shared" si="51"/>
        <v>16453</v>
      </c>
      <c r="K387" s="2">
        <v>0</v>
      </c>
      <c r="L387" s="2">
        <v>0</v>
      </c>
      <c r="M387" s="2">
        <v>0</v>
      </c>
      <c r="N387" s="2">
        <f t="shared" si="52"/>
        <v>0</v>
      </c>
      <c r="O387" s="2">
        <v>0</v>
      </c>
      <c r="P387" s="2">
        <v>0</v>
      </c>
      <c r="Q387" s="2">
        <v>0</v>
      </c>
      <c r="R387" s="2">
        <v>0</v>
      </c>
      <c r="S387" s="2">
        <f t="shared" si="53"/>
        <v>0</v>
      </c>
      <c r="T387" s="2">
        <v>0</v>
      </c>
      <c r="U387" s="2">
        <v>0</v>
      </c>
      <c r="V387" s="2">
        <f t="shared" si="54"/>
        <v>0</v>
      </c>
      <c r="W387" s="2">
        <v>0</v>
      </c>
      <c r="X387" s="2">
        <v>0</v>
      </c>
      <c r="Y387">
        <v>0</v>
      </c>
      <c r="Z387" s="2">
        <v>0</v>
      </c>
      <c r="AA387" s="2">
        <v>0</v>
      </c>
      <c r="AB387" s="2">
        <f t="shared" si="55"/>
        <v>0</v>
      </c>
      <c r="AC387" s="2">
        <v>0</v>
      </c>
      <c r="AD387" s="2">
        <v>0</v>
      </c>
      <c r="AE387" s="2">
        <v>0</v>
      </c>
      <c r="AF387" s="2">
        <v>0</v>
      </c>
      <c r="AG387" s="2">
        <f t="shared" si="56"/>
        <v>16557</v>
      </c>
      <c r="AH387" s="2">
        <f t="shared" si="57"/>
        <v>16557</v>
      </c>
      <c r="AI387" s="2">
        <v>79136</v>
      </c>
      <c r="AJ387" s="2">
        <v>79136</v>
      </c>
      <c r="AK387" s="2">
        <v>0</v>
      </c>
      <c r="AL387" s="2">
        <v>0</v>
      </c>
      <c r="AM387" s="2">
        <v>0</v>
      </c>
      <c r="AN387" s="2">
        <v>0</v>
      </c>
      <c r="AO387" s="2">
        <v>0</v>
      </c>
      <c r="AP387" s="2">
        <v>0</v>
      </c>
      <c r="AQ387" s="2">
        <v>0</v>
      </c>
      <c r="AR387" s="2">
        <v>0</v>
      </c>
      <c r="AS387" s="2">
        <v>0</v>
      </c>
      <c r="AT387" s="2">
        <v>0</v>
      </c>
      <c r="AU387" s="2">
        <v>0</v>
      </c>
      <c r="AV387" s="2">
        <v>0</v>
      </c>
      <c r="AW387" s="2">
        <v>0</v>
      </c>
      <c r="AX387" s="2">
        <v>0</v>
      </c>
      <c r="AY387" s="2">
        <v>0</v>
      </c>
      <c r="AZ387" s="2">
        <v>0</v>
      </c>
      <c r="BA387" s="2">
        <f t="shared" si="58"/>
        <v>16557</v>
      </c>
      <c r="BB387" s="2">
        <f t="shared" si="59"/>
        <v>16557</v>
      </c>
      <c r="BC387" s="2">
        <v>79136</v>
      </c>
      <c r="BD387" s="2">
        <v>79136</v>
      </c>
      <c r="BE387" s="2">
        <v>0</v>
      </c>
      <c r="BF387" s="2">
        <v>0</v>
      </c>
      <c r="BG387" s="2">
        <v>0</v>
      </c>
      <c r="BH387" s="2">
        <v>0</v>
      </c>
      <c r="BI387" s="2">
        <v>521</v>
      </c>
      <c r="BJ387" s="2">
        <v>2085</v>
      </c>
      <c r="BK387" s="2">
        <v>-19</v>
      </c>
      <c r="BL387" s="2">
        <v>-75</v>
      </c>
    </row>
    <row r="388" spans="1:64" x14ac:dyDescent="0.25">
      <c r="A388" s="1" t="s">
        <v>383</v>
      </c>
      <c r="B388" t="s">
        <v>829</v>
      </c>
      <c r="C388" t="s">
        <v>976</v>
      </c>
      <c r="D388" s="2">
        <v>0</v>
      </c>
      <c r="E388" s="2">
        <v>159</v>
      </c>
      <c r="F388" s="2">
        <f t="shared" si="50"/>
        <v>159</v>
      </c>
      <c r="G388" s="2">
        <v>0</v>
      </c>
      <c r="H388" s="2">
        <v>0</v>
      </c>
      <c r="I388" s="2">
        <v>16190</v>
      </c>
      <c r="J388" s="2">
        <f t="shared" si="51"/>
        <v>16190</v>
      </c>
      <c r="K388" s="2">
        <v>0</v>
      </c>
      <c r="L388" s="2">
        <v>0</v>
      </c>
      <c r="M388" s="2">
        <v>0</v>
      </c>
      <c r="N388" s="2">
        <f t="shared" si="52"/>
        <v>0</v>
      </c>
      <c r="O388" s="2">
        <v>0</v>
      </c>
      <c r="P388" s="2">
        <v>0</v>
      </c>
      <c r="Q388" s="2">
        <v>0</v>
      </c>
      <c r="R388" s="2">
        <v>0</v>
      </c>
      <c r="S388" s="2">
        <f t="shared" si="53"/>
        <v>0</v>
      </c>
      <c r="T388" s="2">
        <v>0</v>
      </c>
      <c r="U388" s="2">
        <v>0</v>
      </c>
      <c r="V388" s="2">
        <f t="shared" si="54"/>
        <v>0</v>
      </c>
      <c r="W388" s="2">
        <v>0</v>
      </c>
      <c r="X388" s="2">
        <v>0</v>
      </c>
      <c r="Y388">
        <v>0</v>
      </c>
      <c r="Z388" s="2">
        <v>0</v>
      </c>
      <c r="AA388" s="2">
        <v>0</v>
      </c>
      <c r="AB388" s="2">
        <f t="shared" si="55"/>
        <v>0</v>
      </c>
      <c r="AC388" s="2">
        <v>0</v>
      </c>
      <c r="AD388" s="2">
        <v>0</v>
      </c>
      <c r="AE388" s="2">
        <v>0</v>
      </c>
      <c r="AF388" s="2">
        <v>0</v>
      </c>
      <c r="AG388" s="2">
        <f t="shared" si="56"/>
        <v>16349</v>
      </c>
      <c r="AH388" s="2">
        <f t="shared" si="57"/>
        <v>16349</v>
      </c>
      <c r="AI388" s="2">
        <v>73704</v>
      </c>
      <c r="AJ388" s="2">
        <v>73704</v>
      </c>
      <c r="AK388" s="2">
        <v>0</v>
      </c>
      <c r="AL388" s="2">
        <v>0</v>
      </c>
      <c r="AM388" s="2">
        <v>0</v>
      </c>
      <c r="AN388" s="2">
        <v>0</v>
      </c>
      <c r="AO388" s="2">
        <v>0</v>
      </c>
      <c r="AP388" s="2">
        <v>0</v>
      </c>
      <c r="AQ388" s="2">
        <v>0</v>
      </c>
      <c r="AR388" s="2">
        <v>0</v>
      </c>
      <c r="AS388" s="2">
        <v>0</v>
      </c>
      <c r="AT388" s="2">
        <v>0</v>
      </c>
      <c r="AU388" s="2">
        <v>0</v>
      </c>
      <c r="AV388" s="2">
        <v>0</v>
      </c>
      <c r="AW388" s="2">
        <v>0</v>
      </c>
      <c r="AX388" s="2">
        <v>0</v>
      </c>
      <c r="AY388" s="2">
        <v>0</v>
      </c>
      <c r="AZ388" s="2">
        <v>0</v>
      </c>
      <c r="BA388" s="2">
        <f t="shared" si="58"/>
        <v>16349</v>
      </c>
      <c r="BB388" s="2">
        <f t="shared" si="59"/>
        <v>16349</v>
      </c>
      <c r="BC388" s="2">
        <v>73704</v>
      </c>
      <c r="BD388" s="2">
        <v>73704</v>
      </c>
      <c r="BE388" s="2">
        <v>0</v>
      </c>
      <c r="BF388" s="2">
        <v>0</v>
      </c>
      <c r="BG388" s="2">
        <v>0</v>
      </c>
      <c r="BH388" s="2">
        <v>0</v>
      </c>
      <c r="BI388" s="2">
        <v>18</v>
      </c>
      <c r="BJ388" s="2">
        <v>1191</v>
      </c>
      <c r="BK388" s="2">
        <v>-29</v>
      </c>
      <c r="BL388" s="2">
        <v>-119</v>
      </c>
    </row>
    <row r="389" spans="1:64" x14ac:dyDescent="0.25">
      <c r="A389" s="1" t="s">
        <v>384</v>
      </c>
      <c r="B389" t="s">
        <v>830</v>
      </c>
      <c r="C389" t="s">
        <v>977</v>
      </c>
      <c r="D389" s="2">
        <v>0</v>
      </c>
      <c r="E389" s="2">
        <v>0</v>
      </c>
      <c r="F389" s="2">
        <f t="shared" si="50"/>
        <v>0</v>
      </c>
      <c r="G389" s="2">
        <v>0</v>
      </c>
      <c r="H389" s="2">
        <v>0</v>
      </c>
      <c r="I389" s="2">
        <v>0</v>
      </c>
      <c r="J389" s="2">
        <f t="shared" si="51"/>
        <v>0</v>
      </c>
      <c r="K389" s="2">
        <v>0</v>
      </c>
      <c r="L389" s="2">
        <v>0</v>
      </c>
      <c r="M389" s="2">
        <v>0</v>
      </c>
      <c r="N389" s="2">
        <f t="shared" si="52"/>
        <v>0</v>
      </c>
      <c r="O389" s="2">
        <v>16229</v>
      </c>
      <c r="P389" s="2">
        <v>0</v>
      </c>
      <c r="Q389" s="2">
        <v>0</v>
      </c>
      <c r="R389" s="2">
        <v>0</v>
      </c>
      <c r="S389" s="2">
        <f t="shared" si="53"/>
        <v>0</v>
      </c>
      <c r="T389" s="2">
        <v>0</v>
      </c>
      <c r="U389" s="2">
        <v>0</v>
      </c>
      <c r="V389" s="2">
        <f t="shared" si="54"/>
        <v>0</v>
      </c>
      <c r="W389" s="2">
        <v>0</v>
      </c>
      <c r="X389" s="2">
        <v>0</v>
      </c>
      <c r="Y389">
        <v>0</v>
      </c>
      <c r="Z389" s="2">
        <v>0</v>
      </c>
      <c r="AA389" s="2">
        <v>0</v>
      </c>
      <c r="AB389" s="2">
        <f t="shared" si="55"/>
        <v>0</v>
      </c>
      <c r="AC389" s="2">
        <v>0</v>
      </c>
      <c r="AD389" s="2">
        <v>0</v>
      </c>
      <c r="AE389" s="2">
        <v>0</v>
      </c>
      <c r="AF389" s="2">
        <v>0</v>
      </c>
      <c r="AG389" s="2">
        <f t="shared" si="56"/>
        <v>16229</v>
      </c>
      <c r="AH389" s="2">
        <f t="shared" si="57"/>
        <v>16229</v>
      </c>
      <c r="AI389" s="2">
        <v>57562</v>
      </c>
      <c r="AJ389" s="2">
        <v>57562</v>
      </c>
      <c r="AK389" s="2">
        <v>0</v>
      </c>
      <c r="AL389" s="2">
        <v>0</v>
      </c>
      <c r="AM389" s="2">
        <v>0</v>
      </c>
      <c r="AN389" s="2">
        <v>0</v>
      </c>
      <c r="AO389" s="2">
        <v>0</v>
      </c>
      <c r="AP389" s="2">
        <v>0</v>
      </c>
      <c r="AQ389" s="2">
        <v>0</v>
      </c>
      <c r="AR389" s="2">
        <v>-13350</v>
      </c>
      <c r="AS389" s="2">
        <v>0</v>
      </c>
      <c r="AT389" s="2">
        <v>0</v>
      </c>
      <c r="AU389" s="2">
        <v>0</v>
      </c>
      <c r="AV389" s="2">
        <v>0</v>
      </c>
      <c r="AW389" s="2">
        <v>0</v>
      </c>
      <c r="AX389" s="2">
        <v>0</v>
      </c>
      <c r="AY389" s="2">
        <v>0</v>
      </c>
      <c r="AZ389" s="2">
        <v>0</v>
      </c>
      <c r="BA389" s="2">
        <f t="shared" si="58"/>
        <v>2879</v>
      </c>
      <c r="BB389" s="2">
        <f t="shared" si="59"/>
        <v>2879</v>
      </c>
      <c r="BC389" s="2">
        <v>4161</v>
      </c>
      <c r="BD389" s="2">
        <v>4161</v>
      </c>
      <c r="BE389" s="2">
        <v>0</v>
      </c>
      <c r="BF389" s="2">
        <v>0</v>
      </c>
      <c r="BG389" s="2">
        <v>0</v>
      </c>
      <c r="BH389" s="2">
        <v>0</v>
      </c>
      <c r="BI389" s="2">
        <v>31</v>
      </c>
      <c r="BJ389" s="2">
        <v>123</v>
      </c>
      <c r="BK389" s="2">
        <v>-14</v>
      </c>
      <c r="BL389" s="2">
        <v>-54</v>
      </c>
    </row>
    <row r="390" spans="1:64" x14ac:dyDescent="0.25">
      <c r="A390" s="1" t="s">
        <v>385</v>
      </c>
      <c r="B390" t="s">
        <v>831</v>
      </c>
      <c r="C390" t="s">
        <v>977</v>
      </c>
      <c r="D390" s="2">
        <v>0</v>
      </c>
      <c r="E390" s="2">
        <v>47</v>
      </c>
      <c r="F390" s="2">
        <f t="shared" ref="F390:F448" si="60">SUM(D390:E390)</f>
        <v>47</v>
      </c>
      <c r="G390" s="2">
        <v>0</v>
      </c>
      <c r="H390" s="2">
        <v>0</v>
      </c>
      <c r="I390" s="2">
        <v>0</v>
      </c>
      <c r="J390" s="2">
        <f t="shared" ref="J390:J448" si="61">SUM(H390:I390)</f>
        <v>0</v>
      </c>
      <c r="K390" s="2">
        <v>0</v>
      </c>
      <c r="L390" s="2">
        <v>0</v>
      </c>
      <c r="M390" s="2">
        <v>0</v>
      </c>
      <c r="N390" s="2">
        <f t="shared" ref="N390:N448" si="62">SUM(K390:M390)</f>
        <v>0</v>
      </c>
      <c r="O390" s="2">
        <v>43508</v>
      </c>
      <c r="P390" s="2">
        <v>0</v>
      </c>
      <c r="Q390" s="2">
        <v>0</v>
      </c>
      <c r="R390" s="2">
        <v>0</v>
      </c>
      <c r="S390" s="2">
        <f t="shared" ref="S390:S448" si="63">SUM(P390:R390)</f>
        <v>0</v>
      </c>
      <c r="T390" s="2">
        <v>0</v>
      </c>
      <c r="U390" s="2">
        <v>0</v>
      </c>
      <c r="V390" s="2">
        <f t="shared" ref="V390:V448" si="64">SUM(T390:U390)</f>
        <v>0</v>
      </c>
      <c r="W390" s="2">
        <v>0</v>
      </c>
      <c r="X390" s="2">
        <v>0</v>
      </c>
      <c r="Y390">
        <v>0</v>
      </c>
      <c r="Z390" s="2">
        <v>0</v>
      </c>
      <c r="AA390" s="2">
        <v>0</v>
      </c>
      <c r="AB390" s="2">
        <f t="shared" ref="AB390:AB448" si="65">SUM(Z390:AA390)</f>
        <v>0</v>
      </c>
      <c r="AC390" s="2">
        <v>0</v>
      </c>
      <c r="AD390" s="2">
        <v>0</v>
      </c>
      <c r="AE390" s="2">
        <v>0</v>
      </c>
      <c r="AF390" s="2">
        <v>0</v>
      </c>
      <c r="AG390" s="2">
        <f t="shared" ref="AG390:AG448" si="66">AF390+AE390+AD390+AC390+AB390+X390+W390+V390+S390+O390+N390+J390+G390+F390</f>
        <v>43555</v>
      </c>
      <c r="AH390" s="2">
        <f t="shared" ref="AH390:AH448" si="67">AF390+AE390+AD390+AC390+AB390+X390+W390+V390+S390+O390+N390+J390+G390+F390+Y390</f>
        <v>43555</v>
      </c>
      <c r="AI390" s="2">
        <v>176406</v>
      </c>
      <c r="AJ390" s="2">
        <v>176406</v>
      </c>
      <c r="AK390" s="2">
        <v>0</v>
      </c>
      <c r="AL390" s="2">
        <v>0</v>
      </c>
      <c r="AM390" s="2">
        <v>0</v>
      </c>
      <c r="AN390" s="2">
        <v>0</v>
      </c>
      <c r="AO390" s="2">
        <v>0</v>
      </c>
      <c r="AP390" s="2">
        <v>0</v>
      </c>
      <c r="AQ390" s="2">
        <v>0</v>
      </c>
      <c r="AR390" s="2">
        <v>-40276</v>
      </c>
      <c r="AS390" s="2">
        <v>0</v>
      </c>
      <c r="AT390" s="2">
        <v>0</v>
      </c>
      <c r="AU390" s="2">
        <v>0</v>
      </c>
      <c r="AV390" s="2">
        <v>0</v>
      </c>
      <c r="AW390" s="2">
        <v>0</v>
      </c>
      <c r="AX390" s="2">
        <v>0</v>
      </c>
      <c r="AY390" s="2">
        <v>0</v>
      </c>
      <c r="AZ390" s="2">
        <v>0</v>
      </c>
      <c r="BA390" s="2">
        <f t="shared" ref="BA390:BA448" si="68">AG390+AK390+AL390+AM390+AW390+AU390+AN390+AO390+AP390+AQ390+AR390+AS390+AT390+AY390+AZ390</f>
        <v>3279</v>
      </c>
      <c r="BB390" s="2">
        <f t="shared" ref="BB390:BB448" si="69">AH390+AK390+AL390+AM390+AN390+AO390+AP390+AQ390+AR390+AS390+AT390+AY390+AZ390+AU390+AW390</f>
        <v>3279</v>
      </c>
      <c r="BC390" s="2">
        <v>15302</v>
      </c>
      <c r="BD390" s="2">
        <v>15302</v>
      </c>
      <c r="BE390" s="2">
        <v>0</v>
      </c>
      <c r="BF390" s="2">
        <v>0</v>
      </c>
      <c r="BG390" s="2">
        <v>0</v>
      </c>
      <c r="BH390" s="2">
        <v>0</v>
      </c>
      <c r="BI390" s="2">
        <v>973</v>
      </c>
      <c r="BJ390" s="2">
        <v>4024</v>
      </c>
      <c r="BK390" s="2">
        <v>-760</v>
      </c>
      <c r="BL390" s="2">
        <v>-3005</v>
      </c>
    </row>
    <row r="391" spans="1:64" x14ac:dyDescent="0.25">
      <c r="A391" s="1" t="s">
        <v>386</v>
      </c>
      <c r="B391" t="s">
        <v>832</v>
      </c>
      <c r="C391" t="s">
        <v>977</v>
      </c>
      <c r="D391" s="2">
        <v>0</v>
      </c>
      <c r="E391" s="2">
        <v>0</v>
      </c>
      <c r="F391" s="2">
        <f t="shared" si="60"/>
        <v>0</v>
      </c>
      <c r="G391" s="2">
        <v>0</v>
      </c>
      <c r="H391" s="2">
        <v>0</v>
      </c>
      <c r="I391" s="2">
        <v>0</v>
      </c>
      <c r="J391" s="2">
        <f t="shared" si="61"/>
        <v>0</v>
      </c>
      <c r="K391" s="2">
        <v>0</v>
      </c>
      <c r="L391" s="2">
        <v>0</v>
      </c>
      <c r="M391" s="2">
        <v>0</v>
      </c>
      <c r="N391" s="2">
        <f t="shared" si="62"/>
        <v>0</v>
      </c>
      <c r="O391" s="2">
        <v>3021</v>
      </c>
      <c r="P391" s="2">
        <v>0</v>
      </c>
      <c r="Q391" s="2">
        <v>0</v>
      </c>
      <c r="R391" s="2">
        <v>0</v>
      </c>
      <c r="S391" s="2">
        <f t="shared" si="63"/>
        <v>0</v>
      </c>
      <c r="T391" s="2">
        <v>0</v>
      </c>
      <c r="U391" s="2">
        <v>0</v>
      </c>
      <c r="V391" s="2">
        <f t="shared" si="64"/>
        <v>0</v>
      </c>
      <c r="W391" s="2">
        <v>0</v>
      </c>
      <c r="X391" s="2">
        <v>0</v>
      </c>
      <c r="Y391">
        <v>0</v>
      </c>
      <c r="Z391" s="2">
        <v>0</v>
      </c>
      <c r="AA391" s="2">
        <v>0</v>
      </c>
      <c r="AB391" s="2">
        <f t="shared" si="65"/>
        <v>0</v>
      </c>
      <c r="AC391" s="2">
        <v>0</v>
      </c>
      <c r="AD391" s="2">
        <v>0</v>
      </c>
      <c r="AE391" s="2">
        <v>0</v>
      </c>
      <c r="AF391" s="2">
        <v>0</v>
      </c>
      <c r="AG391" s="2">
        <f t="shared" si="66"/>
        <v>3021</v>
      </c>
      <c r="AH391" s="2">
        <f t="shared" si="67"/>
        <v>3021</v>
      </c>
      <c r="AI391" s="2">
        <v>71634</v>
      </c>
      <c r="AJ391" s="2">
        <v>71634</v>
      </c>
      <c r="AK391" s="2">
        <v>0</v>
      </c>
      <c r="AL391" s="2">
        <v>0</v>
      </c>
      <c r="AM391" s="2">
        <v>0</v>
      </c>
      <c r="AN391" s="2">
        <v>0</v>
      </c>
      <c r="AO391" s="2">
        <v>0</v>
      </c>
      <c r="AP391" s="2">
        <v>0</v>
      </c>
      <c r="AQ391" s="2">
        <v>0</v>
      </c>
      <c r="AR391" s="2">
        <v>-7400</v>
      </c>
      <c r="AS391" s="2">
        <v>0</v>
      </c>
      <c r="AT391" s="2">
        <v>0</v>
      </c>
      <c r="AU391" s="2">
        <v>0</v>
      </c>
      <c r="AV391" s="2">
        <v>0</v>
      </c>
      <c r="AW391" s="2">
        <v>0</v>
      </c>
      <c r="AX391" s="2">
        <v>0</v>
      </c>
      <c r="AY391" s="2">
        <v>0</v>
      </c>
      <c r="AZ391" s="2">
        <v>0</v>
      </c>
      <c r="BA391" s="2">
        <f t="shared" si="68"/>
        <v>-4379</v>
      </c>
      <c r="BB391" s="2">
        <f t="shared" si="69"/>
        <v>-4379</v>
      </c>
      <c r="BC391" s="2">
        <v>71634</v>
      </c>
      <c r="BD391" s="2">
        <v>71634</v>
      </c>
      <c r="BE391" s="2">
        <v>0</v>
      </c>
      <c r="BF391" s="2">
        <v>0</v>
      </c>
      <c r="BG391" s="2">
        <v>0</v>
      </c>
      <c r="BH391" s="2">
        <v>0</v>
      </c>
      <c r="BI391" s="2">
        <v>153</v>
      </c>
      <c r="BJ391" s="2">
        <v>1050</v>
      </c>
      <c r="BK391" s="2">
        <v>0</v>
      </c>
      <c r="BL391" s="2">
        <v>-4204</v>
      </c>
    </row>
    <row r="392" spans="1:64" x14ac:dyDescent="0.25">
      <c r="A392" s="1" t="s">
        <v>387</v>
      </c>
      <c r="B392" t="s">
        <v>833</v>
      </c>
      <c r="C392" t="s">
        <v>977</v>
      </c>
      <c r="D392" s="2">
        <v>0</v>
      </c>
      <c r="E392" s="2">
        <v>0</v>
      </c>
      <c r="F392" s="2">
        <f t="shared" si="60"/>
        <v>0</v>
      </c>
      <c r="G392" s="2">
        <v>0</v>
      </c>
      <c r="H392" s="2">
        <v>0</v>
      </c>
      <c r="I392" s="2">
        <v>0</v>
      </c>
      <c r="J392" s="2">
        <f t="shared" si="61"/>
        <v>0</v>
      </c>
      <c r="K392" s="2">
        <v>0</v>
      </c>
      <c r="L392" s="2">
        <v>0</v>
      </c>
      <c r="M392" s="2">
        <v>0</v>
      </c>
      <c r="N392" s="2">
        <f t="shared" si="62"/>
        <v>0</v>
      </c>
      <c r="O392" s="2">
        <v>12062</v>
      </c>
      <c r="P392" s="2">
        <v>0</v>
      </c>
      <c r="Q392" s="2">
        <v>0</v>
      </c>
      <c r="R392" s="2">
        <v>0</v>
      </c>
      <c r="S392" s="2">
        <f t="shared" si="63"/>
        <v>0</v>
      </c>
      <c r="T392" s="2">
        <v>0</v>
      </c>
      <c r="U392" s="2">
        <v>0</v>
      </c>
      <c r="V392" s="2">
        <f t="shared" si="64"/>
        <v>0</v>
      </c>
      <c r="W392" s="2">
        <v>0</v>
      </c>
      <c r="X392" s="2">
        <v>0</v>
      </c>
      <c r="Y392">
        <v>0</v>
      </c>
      <c r="Z392" s="2">
        <v>0</v>
      </c>
      <c r="AA392" s="2">
        <v>0</v>
      </c>
      <c r="AB392" s="2">
        <f t="shared" si="65"/>
        <v>0</v>
      </c>
      <c r="AC392" s="2">
        <v>0</v>
      </c>
      <c r="AD392" s="2">
        <v>0</v>
      </c>
      <c r="AE392" s="2">
        <v>0</v>
      </c>
      <c r="AF392" s="2">
        <v>0</v>
      </c>
      <c r="AG392" s="2">
        <f t="shared" si="66"/>
        <v>12062</v>
      </c>
      <c r="AH392" s="2">
        <f t="shared" si="67"/>
        <v>12062</v>
      </c>
      <c r="AI392" s="2">
        <v>48247</v>
      </c>
      <c r="AJ392" s="2">
        <v>48247</v>
      </c>
      <c r="AK392" s="2">
        <v>0</v>
      </c>
      <c r="AL392" s="2">
        <v>0</v>
      </c>
      <c r="AM392" s="2">
        <v>0</v>
      </c>
      <c r="AN392" s="2">
        <v>0</v>
      </c>
      <c r="AO392" s="2">
        <v>0</v>
      </c>
      <c r="AP392" s="2">
        <v>0</v>
      </c>
      <c r="AQ392" s="2">
        <v>0</v>
      </c>
      <c r="AR392" s="2">
        <v>-11613</v>
      </c>
      <c r="AS392" s="2">
        <v>0</v>
      </c>
      <c r="AT392" s="2">
        <v>0</v>
      </c>
      <c r="AU392" s="2">
        <v>0</v>
      </c>
      <c r="AV392" s="2">
        <v>0</v>
      </c>
      <c r="AW392" s="2">
        <v>0</v>
      </c>
      <c r="AX392" s="2">
        <v>0</v>
      </c>
      <c r="AY392" s="2">
        <v>0</v>
      </c>
      <c r="AZ392" s="2">
        <v>0</v>
      </c>
      <c r="BA392" s="2">
        <f t="shared" si="68"/>
        <v>449</v>
      </c>
      <c r="BB392" s="2">
        <f t="shared" si="69"/>
        <v>449</v>
      </c>
      <c r="BC392" s="2">
        <v>1795</v>
      </c>
      <c r="BD392" s="2">
        <v>1795</v>
      </c>
      <c r="BE392" s="2">
        <v>0</v>
      </c>
      <c r="BF392" s="2">
        <v>0</v>
      </c>
      <c r="BG392" s="2">
        <v>0</v>
      </c>
      <c r="BH392" s="2">
        <v>0</v>
      </c>
      <c r="BI392" s="2">
        <v>568</v>
      </c>
      <c r="BJ392" s="2">
        <v>2861</v>
      </c>
      <c r="BK392" s="2">
        <v>-14</v>
      </c>
      <c r="BL392" s="2">
        <v>-55</v>
      </c>
    </row>
    <row r="393" spans="1:64" x14ac:dyDescent="0.25">
      <c r="A393" s="1" t="s">
        <v>388</v>
      </c>
      <c r="B393" t="s">
        <v>834</v>
      </c>
      <c r="C393" t="s">
        <v>977</v>
      </c>
      <c r="D393" s="2">
        <v>0</v>
      </c>
      <c r="E393" s="2">
        <v>0</v>
      </c>
      <c r="F393" s="2">
        <f t="shared" si="60"/>
        <v>0</v>
      </c>
      <c r="G393" s="2">
        <v>0</v>
      </c>
      <c r="H393" s="2">
        <v>0</v>
      </c>
      <c r="I393" s="2">
        <v>0</v>
      </c>
      <c r="J393" s="2">
        <f t="shared" si="61"/>
        <v>0</v>
      </c>
      <c r="K393" s="2">
        <v>0</v>
      </c>
      <c r="L393" s="2">
        <v>0</v>
      </c>
      <c r="M393" s="2">
        <v>0</v>
      </c>
      <c r="N393" s="2">
        <f t="shared" si="62"/>
        <v>0</v>
      </c>
      <c r="O393" s="2">
        <v>1605</v>
      </c>
      <c r="P393" s="2">
        <v>0</v>
      </c>
      <c r="Q393" s="2">
        <v>0</v>
      </c>
      <c r="R393" s="2">
        <v>0</v>
      </c>
      <c r="S393" s="2">
        <f t="shared" si="63"/>
        <v>0</v>
      </c>
      <c r="T393" s="2">
        <v>0</v>
      </c>
      <c r="U393" s="2">
        <v>0</v>
      </c>
      <c r="V393" s="2">
        <f t="shared" si="64"/>
        <v>0</v>
      </c>
      <c r="W393" s="2">
        <v>0</v>
      </c>
      <c r="X393" s="2">
        <v>0</v>
      </c>
      <c r="Y393">
        <v>0</v>
      </c>
      <c r="Z393" s="2">
        <v>0</v>
      </c>
      <c r="AA393" s="2">
        <v>0</v>
      </c>
      <c r="AB393" s="2">
        <f t="shared" si="65"/>
        <v>0</v>
      </c>
      <c r="AC393" s="2">
        <v>0</v>
      </c>
      <c r="AD393" s="2">
        <v>0</v>
      </c>
      <c r="AE393" s="2">
        <v>0</v>
      </c>
      <c r="AF393" s="2">
        <v>0</v>
      </c>
      <c r="AG393" s="2">
        <f t="shared" si="66"/>
        <v>1605</v>
      </c>
      <c r="AH393" s="2">
        <f t="shared" si="67"/>
        <v>1605</v>
      </c>
      <c r="AI393" s="2">
        <v>6417</v>
      </c>
      <c r="AJ393" s="2">
        <v>6417</v>
      </c>
      <c r="AK393" s="2">
        <v>0</v>
      </c>
      <c r="AL393" s="2">
        <v>0</v>
      </c>
      <c r="AM393" s="2">
        <v>0</v>
      </c>
      <c r="AN393" s="2">
        <v>0</v>
      </c>
      <c r="AO393" s="2">
        <v>0</v>
      </c>
      <c r="AP393" s="2">
        <v>0</v>
      </c>
      <c r="AQ393" s="2">
        <v>0</v>
      </c>
      <c r="AR393" s="2">
        <v>-1728</v>
      </c>
      <c r="AS393" s="2">
        <v>0</v>
      </c>
      <c r="AT393" s="2">
        <v>0</v>
      </c>
      <c r="AU393" s="2">
        <v>0</v>
      </c>
      <c r="AV393" s="2">
        <v>0</v>
      </c>
      <c r="AW393" s="2">
        <v>0</v>
      </c>
      <c r="AX393" s="2">
        <v>0</v>
      </c>
      <c r="AY393" s="2">
        <v>0</v>
      </c>
      <c r="AZ393" s="2">
        <v>0</v>
      </c>
      <c r="BA393" s="2">
        <f t="shared" si="68"/>
        <v>-123</v>
      </c>
      <c r="BB393" s="2">
        <f t="shared" si="69"/>
        <v>-123</v>
      </c>
      <c r="BC393" s="2">
        <v>-493</v>
      </c>
      <c r="BD393" s="2">
        <v>-493</v>
      </c>
      <c r="BE393" s="2">
        <v>0</v>
      </c>
      <c r="BF393" s="2">
        <v>0</v>
      </c>
      <c r="BG393" s="2">
        <v>0</v>
      </c>
      <c r="BH393" s="2">
        <v>0</v>
      </c>
      <c r="BI393" s="2">
        <v>141</v>
      </c>
      <c r="BJ393" s="2">
        <v>563</v>
      </c>
      <c r="BK393" s="2">
        <v>-18</v>
      </c>
      <c r="BL393" s="2">
        <v>-70</v>
      </c>
    </row>
    <row r="394" spans="1:64" x14ac:dyDescent="0.25">
      <c r="A394" s="1" t="s">
        <v>389</v>
      </c>
      <c r="B394" t="s">
        <v>835</v>
      </c>
      <c r="C394" t="s">
        <v>977</v>
      </c>
      <c r="D394" s="2">
        <v>0</v>
      </c>
      <c r="E394" s="2">
        <v>0</v>
      </c>
      <c r="F394" s="2">
        <f t="shared" si="60"/>
        <v>0</v>
      </c>
      <c r="G394" s="2">
        <v>0</v>
      </c>
      <c r="H394" s="2">
        <v>0</v>
      </c>
      <c r="I394" s="2">
        <v>0</v>
      </c>
      <c r="J394" s="2">
        <f t="shared" si="61"/>
        <v>0</v>
      </c>
      <c r="K394" s="2">
        <v>0</v>
      </c>
      <c r="L394" s="2">
        <v>0</v>
      </c>
      <c r="M394" s="2">
        <v>0</v>
      </c>
      <c r="N394" s="2">
        <f t="shared" si="62"/>
        <v>0</v>
      </c>
      <c r="O394" s="2">
        <v>14379</v>
      </c>
      <c r="P394" s="2">
        <v>0</v>
      </c>
      <c r="Q394" s="2">
        <v>0</v>
      </c>
      <c r="R394" s="2">
        <v>0</v>
      </c>
      <c r="S394" s="2">
        <f t="shared" si="63"/>
        <v>0</v>
      </c>
      <c r="T394" s="2">
        <v>0</v>
      </c>
      <c r="U394" s="2">
        <v>0</v>
      </c>
      <c r="V394" s="2">
        <f t="shared" si="64"/>
        <v>0</v>
      </c>
      <c r="W394" s="2">
        <v>0</v>
      </c>
      <c r="X394" s="2">
        <v>0</v>
      </c>
      <c r="Y394">
        <v>0</v>
      </c>
      <c r="Z394" s="2">
        <v>0</v>
      </c>
      <c r="AA394" s="2">
        <v>0</v>
      </c>
      <c r="AB394" s="2">
        <f t="shared" si="65"/>
        <v>0</v>
      </c>
      <c r="AC394" s="2">
        <v>0</v>
      </c>
      <c r="AD394" s="2">
        <v>0</v>
      </c>
      <c r="AE394" s="2">
        <v>0</v>
      </c>
      <c r="AF394" s="2">
        <v>0</v>
      </c>
      <c r="AG394" s="2">
        <f t="shared" si="66"/>
        <v>14379</v>
      </c>
      <c r="AH394" s="2">
        <f t="shared" si="67"/>
        <v>14379</v>
      </c>
      <c r="AI394" s="2">
        <v>57593</v>
      </c>
      <c r="AJ394" s="2">
        <v>57593</v>
      </c>
      <c r="AK394" s="2">
        <v>0</v>
      </c>
      <c r="AL394" s="2">
        <v>0</v>
      </c>
      <c r="AM394" s="2">
        <v>0</v>
      </c>
      <c r="AN394" s="2">
        <v>0</v>
      </c>
      <c r="AO394" s="2">
        <v>0</v>
      </c>
      <c r="AP394" s="2">
        <v>0</v>
      </c>
      <c r="AQ394" s="2">
        <v>0</v>
      </c>
      <c r="AR394" s="2">
        <v>-15054</v>
      </c>
      <c r="AS394" s="2">
        <v>0</v>
      </c>
      <c r="AT394" s="2">
        <v>0</v>
      </c>
      <c r="AU394" s="2">
        <v>0</v>
      </c>
      <c r="AV394" s="2">
        <v>0</v>
      </c>
      <c r="AW394" s="2">
        <v>0</v>
      </c>
      <c r="AX394" s="2">
        <v>0</v>
      </c>
      <c r="AY394" s="2">
        <v>0</v>
      </c>
      <c r="AZ394" s="2">
        <v>0</v>
      </c>
      <c r="BA394" s="2">
        <f t="shared" si="68"/>
        <v>-675</v>
      </c>
      <c r="BB394" s="2">
        <f t="shared" si="69"/>
        <v>-675</v>
      </c>
      <c r="BC394" s="2">
        <v>-1851</v>
      </c>
      <c r="BD394" s="2">
        <v>-1851</v>
      </c>
      <c r="BE394" s="2">
        <v>0</v>
      </c>
      <c r="BF394" s="2">
        <v>0</v>
      </c>
      <c r="BG394" s="2">
        <v>0</v>
      </c>
      <c r="BH394" s="2">
        <v>0</v>
      </c>
      <c r="BI394" s="2">
        <v>0</v>
      </c>
      <c r="BJ394" s="2">
        <v>0</v>
      </c>
      <c r="BK394" s="2">
        <v>-11</v>
      </c>
      <c r="BL394" s="2">
        <v>-48</v>
      </c>
    </row>
    <row r="395" spans="1:64" x14ac:dyDescent="0.25">
      <c r="A395" s="1" t="s">
        <v>390</v>
      </c>
      <c r="B395" t="s">
        <v>836</v>
      </c>
      <c r="C395" t="s">
        <v>977</v>
      </c>
      <c r="D395" s="2">
        <v>0</v>
      </c>
      <c r="E395" s="2">
        <v>0</v>
      </c>
      <c r="F395" s="2">
        <f t="shared" si="60"/>
        <v>0</v>
      </c>
      <c r="G395" s="2">
        <v>0</v>
      </c>
      <c r="H395" s="2">
        <v>0</v>
      </c>
      <c r="I395" s="2">
        <v>0</v>
      </c>
      <c r="J395" s="2">
        <f t="shared" si="61"/>
        <v>0</v>
      </c>
      <c r="K395" s="2">
        <v>26262</v>
      </c>
      <c r="L395" s="2">
        <v>0</v>
      </c>
      <c r="M395" s="2">
        <v>0</v>
      </c>
      <c r="N395" s="2">
        <f t="shared" si="62"/>
        <v>26262</v>
      </c>
      <c r="O395" s="2">
        <v>0</v>
      </c>
      <c r="P395" s="2">
        <v>0</v>
      </c>
      <c r="Q395" s="2">
        <v>0</v>
      </c>
      <c r="R395" s="2">
        <v>0</v>
      </c>
      <c r="S395" s="2">
        <f t="shared" si="63"/>
        <v>0</v>
      </c>
      <c r="T395" s="2">
        <v>0</v>
      </c>
      <c r="U395" s="2">
        <v>0</v>
      </c>
      <c r="V395" s="2">
        <f t="shared" si="64"/>
        <v>0</v>
      </c>
      <c r="W395" s="2">
        <v>0</v>
      </c>
      <c r="X395" s="2">
        <v>0</v>
      </c>
      <c r="Y395">
        <v>0</v>
      </c>
      <c r="Z395" s="2">
        <v>0</v>
      </c>
      <c r="AA395" s="2">
        <v>0</v>
      </c>
      <c r="AB395" s="2">
        <f t="shared" si="65"/>
        <v>0</v>
      </c>
      <c r="AC395" s="2">
        <v>1791</v>
      </c>
      <c r="AD395" s="2">
        <v>0</v>
      </c>
      <c r="AE395" s="2">
        <v>0</v>
      </c>
      <c r="AF395" s="2">
        <v>0</v>
      </c>
      <c r="AG395" s="2">
        <f t="shared" si="66"/>
        <v>28053</v>
      </c>
      <c r="AH395" s="2">
        <f t="shared" si="67"/>
        <v>28053</v>
      </c>
      <c r="AI395" s="2">
        <v>113930</v>
      </c>
      <c r="AJ395" s="2">
        <v>113930</v>
      </c>
      <c r="AK395" s="2">
        <v>0</v>
      </c>
      <c r="AL395" s="2">
        <v>0</v>
      </c>
      <c r="AM395" s="2">
        <v>0</v>
      </c>
      <c r="AN395" s="2">
        <v>0</v>
      </c>
      <c r="AO395" s="2">
        <v>0</v>
      </c>
      <c r="AP395" s="2">
        <v>0</v>
      </c>
      <c r="AQ395" s="2">
        <v>-32850</v>
      </c>
      <c r="AR395" s="2">
        <v>0</v>
      </c>
      <c r="AS395" s="2">
        <v>0</v>
      </c>
      <c r="AT395" s="2">
        <v>0</v>
      </c>
      <c r="AU395" s="2">
        <v>0</v>
      </c>
      <c r="AV395" s="2">
        <v>0</v>
      </c>
      <c r="AW395" s="2">
        <v>0</v>
      </c>
      <c r="AX395" s="2">
        <v>0</v>
      </c>
      <c r="AY395" s="2">
        <v>0</v>
      </c>
      <c r="AZ395" s="2">
        <v>0</v>
      </c>
      <c r="BA395" s="2">
        <f t="shared" si="68"/>
        <v>-4797</v>
      </c>
      <c r="BB395" s="2">
        <f t="shared" si="69"/>
        <v>-4797</v>
      </c>
      <c r="BC395" s="2">
        <v>-17470</v>
      </c>
      <c r="BD395" s="2">
        <v>-17470</v>
      </c>
      <c r="BE395" s="2">
        <v>0</v>
      </c>
      <c r="BF395" s="2">
        <v>0</v>
      </c>
      <c r="BG395" s="2">
        <v>0</v>
      </c>
      <c r="BH395" s="2">
        <v>0</v>
      </c>
      <c r="BI395" s="2">
        <v>2495</v>
      </c>
      <c r="BJ395" s="2">
        <v>9909</v>
      </c>
      <c r="BK395" s="2">
        <v>-61</v>
      </c>
      <c r="BL395" s="2">
        <v>-112</v>
      </c>
    </row>
    <row r="396" spans="1:64" x14ac:dyDescent="0.25">
      <c r="A396" s="1" t="s">
        <v>391</v>
      </c>
      <c r="B396" t="s">
        <v>837</v>
      </c>
      <c r="C396" t="s">
        <v>977</v>
      </c>
      <c r="D396" s="2">
        <v>0</v>
      </c>
      <c r="E396" s="2">
        <v>109</v>
      </c>
      <c r="F396" s="2">
        <f t="shared" si="60"/>
        <v>109</v>
      </c>
      <c r="G396" s="2">
        <v>0</v>
      </c>
      <c r="H396" s="2">
        <v>0</v>
      </c>
      <c r="I396" s="2">
        <v>0</v>
      </c>
      <c r="J396" s="2">
        <f t="shared" si="61"/>
        <v>0</v>
      </c>
      <c r="K396" s="2">
        <v>35611</v>
      </c>
      <c r="L396" s="2">
        <v>0</v>
      </c>
      <c r="M396" s="2">
        <v>4569</v>
      </c>
      <c r="N396" s="2">
        <f t="shared" si="62"/>
        <v>40180</v>
      </c>
      <c r="O396" s="2">
        <v>0</v>
      </c>
      <c r="P396" s="2">
        <v>0</v>
      </c>
      <c r="Q396" s="2">
        <v>0</v>
      </c>
      <c r="R396" s="2">
        <v>0</v>
      </c>
      <c r="S396" s="2">
        <f t="shared" si="63"/>
        <v>0</v>
      </c>
      <c r="T396" s="2">
        <v>0</v>
      </c>
      <c r="U396" s="2">
        <v>0</v>
      </c>
      <c r="V396" s="2">
        <f t="shared" si="64"/>
        <v>0</v>
      </c>
      <c r="W396" s="2">
        <v>0</v>
      </c>
      <c r="X396" s="2">
        <v>0</v>
      </c>
      <c r="Y396">
        <v>0</v>
      </c>
      <c r="Z396" s="2">
        <v>0</v>
      </c>
      <c r="AA396" s="2">
        <v>0</v>
      </c>
      <c r="AB396" s="2">
        <f t="shared" si="65"/>
        <v>0</v>
      </c>
      <c r="AC396" s="2">
        <v>0</v>
      </c>
      <c r="AD396" s="2">
        <v>0</v>
      </c>
      <c r="AE396" s="2">
        <v>0</v>
      </c>
      <c r="AF396" s="2">
        <v>0</v>
      </c>
      <c r="AG396" s="2">
        <f t="shared" si="66"/>
        <v>40289</v>
      </c>
      <c r="AH396" s="2">
        <f t="shared" si="67"/>
        <v>40289</v>
      </c>
      <c r="AI396" s="2">
        <v>161155</v>
      </c>
      <c r="AJ396" s="2">
        <v>161155</v>
      </c>
      <c r="AK396" s="2">
        <v>0</v>
      </c>
      <c r="AL396" s="2">
        <v>0</v>
      </c>
      <c r="AM396" s="2">
        <v>0</v>
      </c>
      <c r="AN396" s="2">
        <v>0</v>
      </c>
      <c r="AO396" s="2">
        <v>0</v>
      </c>
      <c r="AP396" s="2">
        <v>0</v>
      </c>
      <c r="AQ396" s="2">
        <v>-58537</v>
      </c>
      <c r="AR396" s="2">
        <v>0</v>
      </c>
      <c r="AS396" s="2">
        <v>0</v>
      </c>
      <c r="AT396" s="2">
        <v>0</v>
      </c>
      <c r="AU396" s="2">
        <v>0</v>
      </c>
      <c r="AV396" s="2">
        <v>0</v>
      </c>
      <c r="AW396" s="2">
        <v>0</v>
      </c>
      <c r="AX396" s="2">
        <v>0</v>
      </c>
      <c r="AY396" s="2">
        <v>0</v>
      </c>
      <c r="AZ396" s="2">
        <v>0</v>
      </c>
      <c r="BA396" s="2">
        <f t="shared" si="68"/>
        <v>-18248</v>
      </c>
      <c r="BB396" s="2">
        <f t="shared" si="69"/>
        <v>-18248</v>
      </c>
      <c r="BC396" s="2">
        <v>-33968</v>
      </c>
      <c r="BD396" s="2">
        <v>-33968</v>
      </c>
      <c r="BE396" s="2">
        <v>0</v>
      </c>
      <c r="BF396" s="2">
        <v>0</v>
      </c>
      <c r="BG396" s="2">
        <v>0</v>
      </c>
      <c r="BH396" s="2">
        <v>0</v>
      </c>
      <c r="BI396" s="2">
        <v>10179</v>
      </c>
      <c r="BJ396" s="2">
        <v>45687</v>
      </c>
      <c r="BK396" s="2">
        <v>-649</v>
      </c>
      <c r="BL396" s="2">
        <v>-2596</v>
      </c>
    </row>
    <row r="397" spans="1:64" x14ac:dyDescent="0.25">
      <c r="A397" s="1" t="s">
        <v>392</v>
      </c>
      <c r="B397" t="s">
        <v>838</v>
      </c>
      <c r="C397" t="s">
        <v>977</v>
      </c>
      <c r="D397" s="2">
        <v>0</v>
      </c>
      <c r="E397" s="2">
        <v>55</v>
      </c>
      <c r="F397" s="2">
        <f t="shared" si="60"/>
        <v>55</v>
      </c>
      <c r="G397" s="2">
        <v>0</v>
      </c>
      <c r="H397" s="2">
        <v>0</v>
      </c>
      <c r="I397" s="2">
        <v>0</v>
      </c>
      <c r="J397" s="2">
        <f t="shared" si="61"/>
        <v>0</v>
      </c>
      <c r="K397" s="2">
        <v>43026</v>
      </c>
      <c r="L397" s="2">
        <v>0</v>
      </c>
      <c r="M397" s="2">
        <v>0</v>
      </c>
      <c r="N397" s="2">
        <f t="shared" si="62"/>
        <v>43026</v>
      </c>
      <c r="O397" s="2">
        <v>0</v>
      </c>
      <c r="P397" s="2">
        <v>0</v>
      </c>
      <c r="Q397" s="2">
        <v>0</v>
      </c>
      <c r="R397" s="2">
        <v>0</v>
      </c>
      <c r="S397" s="2">
        <f t="shared" si="63"/>
        <v>0</v>
      </c>
      <c r="T397" s="2">
        <v>0</v>
      </c>
      <c r="U397" s="2">
        <v>0</v>
      </c>
      <c r="V397" s="2">
        <f t="shared" si="64"/>
        <v>0</v>
      </c>
      <c r="W397" s="2">
        <v>0</v>
      </c>
      <c r="X397" s="2">
        <v>0</v>
      </c>
      <c r="Y397">
        <v>0</v>
      </c>
      <c r="Z397" s="2">
        <v>0</v>
      </c>
      <c r="AA397" s="2">
        <v>0</v>
      </c>
      <c r="AB397" s="2">
        <f t="shared" si="65"/>
        <v>0</v>
      </c>
      <c r="AC397" s="2">
        <v>0</v>
      </c>
      <c r="AD397" s="2">
        <v>0</v>
      </c>
      <c r="AE397" s="2">
        <v>0</v>
      </c>
      <c r="AF397" s="2">
        <v>0</v>
      </c>
      <c r="AG397" s="2">
        <f t="shared" si="66"/>
        <v>43081</v>
      </c>
      <c r="AH397" s="2">
        <f t="shared" si="67"/>
        <v>43081</v>
      </c>
      <c r="AI397" s="2">
        <v>174588</v>
      </c>
      <c r="AJ397" s="2">
        <v>174588</v>
      </c>
      <c r="AK397" s="2">
        <v>0</v>
      </c>
      <c r="AL397" s="2">
        <v>0</v>
      </c>
      <c r="AM397" s="2">
        <v>0</v>
      </c>
      <c r="AN397" s="2">
        <v>0</v>
      </c>
      <c r="AO397" s="2">
        <v>0</v>
      </c>
      <c r="AP397" s="2">
        <v>0</v>
      </c>
      <c r="AQ397" s="2">
        <v>-28425</v>
      </c>
      <c r="AR397" s="2">
        <v>0</v>
      </c>
      <c r="AS397" s="2">
        <v>0</v>
      </c>
      <c r="AT397" s="2">
        <v>0</v>
      </c>
      <c r="AU397" s="2">
        <v>-2000</v>
      </c>
      <c r="AV397" s="2">
        <v>0</v>
      </c>
      <c r="AW397" s="2">
        <v>0</v>
      </c>
      <c r="AX397" s="2">
        <v>0</v>
      </c>
      <c r="AY397" s="2">
        <v>0</v>
      </c>
      <c r="AZ397" s="2">
        <v>0</v>
      </c>
      <c r="BA397" s="2">
        <f t="shared" si="68"/>
        <v>12656</v>
      </c>
      <c r="BB397" s="2">
        <f t="shared" si="69"/>
        <v>12656</v>
      </c>
      <c r="BC397" s="2">
        <v>53169</v>
      </c>
      <c r="BD397" s="2">
        <v>53169</v>
      </c>
      <c r="BE397" s="2">
        <v>-1230</v>
      </c>
      <c r="BF397" s="2">
        <v>0</v>
      </c>
      <c r="BG397" s="2">
        <v>0</v>
      </c>
      <c r="BH397" s="2">
        <v>0</v>
      </c>
      <c r="BI397" s="2">
        <v>5701</v>
      </c>
      <c r="BJ397" s="2">
        <v>22802</v>
      </c>
      <c r="BK397" s="2">
        <v>-408</v>
      </c>
      <c r="BL397" s="2">
        <v>-1488</v>
      </c>
    </row>
    <row r="398" spans="1:64" x14ac:dyDescent="0.25">
      <c r="A398" s="1" t="s">
        <v>393</v>
      </c>
      <c r="B398" t="s">
        <v>839</v>
      </c>
      <c r="C398" t="s">
        <v>977</v>
      </c>
      <c r="D398" s="2">
        <v>0</v>
      </c>
      <c r="E398" s="2">
        <v>30</v>
      </c>
      <c r="F398" s="2">
        <f t="shared" si="60"/>
        <v>30</v>
      </c>
      <c r="G398" s="2">
        <v>0</v>
      </c>
      <c r="H398" s="2">
        <v>0</v>
      </c>
      <c r="I398" s="2">
        <v>0</v>
      </c>
      <c r="J398" s="2">
        <f t="shared" si="61"/>
        <v>0</v>
      </c>
      <c r="K398" s="2">
        <v>17833</v>
      </c>
      <c r="L398" s="2">
        <v>0</v>
      </c>
      <c r="M398" s="2">
        <v>431</v>
      </c>
      <c r="N398" s="2">
        <f t="shared" si="62"/>
        <v>18264</v>
      </c>
      <c r="O398" s="2">
        <v>0</v>
      </c>
      <c r="P398" s="2">
        <v>0</v>
      </c>
      <c r="Q398" s="2">
        <v>0</v>
      </c>
      <c r="R398" s="2">
        <v>0</v>
      </c>
      <c r="S398" s="2">
        <f t="shared" si="63"/>
        <v>0</v>
      </c>
      <c r="T398" s="2">
        <v>0</v>
      </c>
      <c r="U398" s="2">
        <v>0</v>
      </c>
      <c r="V398" s="2">
        <f t="shared" si="64"/>
        <v>0</v>
      </c>
      <c r="W398" s="2">
        <v>0</v>
      </c>
      <c r="X398" s="2">
        <v>0</v>
      </c>
      <c r="Y398">
        <v>0</v>
      </c>
      <c r="Z398" s="2">
        <v>0</v>
      </c>
      <c r="AA398" s="2">
        <v>0</v>
      </c>
      <c r="AB398" s="2">
        <f t="shared" si="65"/>
        <v>0</v>
      </c>
      <c r="AC398" s="2">
        <v>0</v>
      </c>
      <c r="AD398" s="2">
        <v>0</v>
      </c>
      <c r="AE398" s="2">
        <v>0</v>
      </c>
      <c r="AF398" s="2">
        <v>0</v>
      </c>
      <c r="AG398" s="2">
        <f t="shared" si="66"/>
        <v>18294</v>
      </c>
      <c r="AH398" s="2">
        <f t="shared" si="67"/>
        <v>18294</v>
      </c>
      <c r="AI398" s="2">
        <v>82996</v>
      </c>
      <c r="AJ398" s="2">
        <v>82996</v>
      </c>
      <c r="AK398" s="2">
        <v>0</v>
      </c>
      <c r="AL398" s="2">
        <v>0</v>
      </c>
      <c r="AM398" s="2">
        <v>0</v>
      </c>
      <c r="AN398" s="2">
        <v>0</v>
      </c>
      <c r="AO398" s="2">
        <v>0</v>
      </c>
      <c r="AP398" s="2">
        <v>0</v>
      </c>
      <c r="AQ398" s="2">
        <v>-17097</v>
      </c>
      <c r="AR398" s="2">
        <v>0</v>
      </c>
      <c r="AS398" s="2">
        <v>0</v>
      </c>
      <c r="AT398" s="2">
        <v>0</v>
      </c>
      <c r="AU398" s="2">
        <v>0</v>
      </c>
      <c r="AV398" s="2">
        <v>0</v>
      </c>
      <c r="AW398" s="2">
        <v>0</v>
      </c>
      <c r="AX398" s="2">
        <v>0</v>
      </c>
      <c r="AY398" s="2">
        <v>0</v>
      </c>
      <c r="AZ398" s="2">
        <v>0</v>
      </c>
      <c r="BA398" s="2">
        <f t="shared" si="68"/>
        <v>1197</v>
      </c>
      <c r="BB398" s="2">
        <f t="shared" si="69"/>
        <v>1197</v>
      </c>
      <c r="BC398" s="2">
        <v>14615</v>
      </c>
      <c r="BD398" s="2">
        <v>14615</v>
      </c>
      <c r="BE398" s="2">
        <v>0</v>
      </c>
      <c r="BF398" s="2">
        <v>0</v>
      </c>
      <c r="BG398" s="2">
        <v>0</v>
      </c>
      <c r="BH398" s="2">
        <v>0</v>
      </c>
      <c r="BI398" s="2">
        <v>0</v>
      </c>
      <c r="BJ398" s="2">
        <v>1388</v>
      </c>
      <c r="BK398" s="2">
        <v>-137</v>
      </c>
      <c r="BL398" s="2">
        <v>-1470</v>
      </c>
    </row>
    <row r="399" spans="1:64" x14ac:dyDescent="0.25">
      <c r="A399" s="1" t="s">
        <v>394</v>
      </c>
      <c r="B399" t="s">
        <v>840</v>
      </c>
      <c r="C399" t="s">
        <v>977</v>
      </c>
      <c r="D399" s="2">
        <v>0</v>
      </c>
      <c r="E399" s="2">
        <v>585</v>
      </c>
      <c r="F399" s="2">
        <f t="shared" si="60"/>
        <v>585</v>
      </c>
      <c r="G399" s="2">
        <v>0</v>
      </c>
      <c r="H399" s="2">
        <v>0</v>
      </c>
      <c r="I399" s="2">
        <v>0</v>
      </c>
      <c r="J399" s="2">
        <f t="shared" si="61"/>
        <v>0</v>
      </c>
      <c r="K399" s="2">
        <v>25500</v>
      </c>
      <c r="L399" s="2">
        <v>0</v>
      </c>
      <c r="M399" s="2">
        <v>919</v>
      </c>
      <c r="N399" s="2">
        <f t="shared" si="62"/>
        <v>26419</v>
      </c>
      <c r="O399" s="2">
        <v>0</v>
      </c>
      <c r="P399" s="2">
        <v>0</v>
      </c>
      <c r="Q399" s="2">
        <v>0</v>
      </c>
      <c r="R399" s="2">
        <v>0</v>
      </c>
      <c r="S399" s="2">
        <f t="shared" si="63"/>
        <v>0</v>
      </c>
      <c r="T399" s="2">
        <v>0</v>
      </c>
      <c r="U399" s="2">
        <v>0</v>
      </c>
      <c r="V399" s="2">
        <f t="shared" si="64"/>
        <v>0</v>
      </c>
      <c r="W399" s="2">
        <v>0</v>
      </c>
      <c r="X399" s="2">
        <v>0</v>
      </c>
      <c r="Y399">
        <v>0</v>
      </c>
      <c r="Z399" s="2">
        <v>0</v>
      </c>
      <c r="AA399" s="2">
        <v>0</v>
      </c>
      <c r="AB399" s="2">
        <f t="shared" si="65"/>
        <v>0</v>
      </c>
      <c r="AC399" s="2">
        <v>1294</v>
      </c>
      <c r="AD399" s="2">
        <v>0</v>
      </c>
      <c r="AE399" s="2">
        <v>0</v>
      </c>
      <c r="AF399" s="2">
        <v>0</v>
      </c>
      <c r="AG399" s="2">
        <f t="shared" si="66"/>
        <v>28298</v>
      </c>
      <c r="AH399" s="2">
        <f t="shared" si="67"/>
        <v>28298</v>
      </c>
      <c r="AI399" s="2">
        <v>113192</v>
      </c>
      <c r="AJ399" s="2">
        <v>113192</v>
      </c>
      <c r="AK399" s="2">
        <v>0</v>
      </c>
      <c r="AL399" s="2">
        <v>0</v>
      </c>
      <c r="AM399" s="2">
        <v>0</v>
      </c>
      <c r="AN399" s="2">
        <v>0</v>
      </c>
      <c r="AO399" s="2">
        <v>0</v>
      </c>
      <c r="AP399" s="2">
        <v>0</v>
      </c>
      <c r="AQ399" s="2">
        <v>-22294</v>
      </c>
      <c r="AR399" s="2">
        <v>0</v>
      </c>
      <c r="AS399" s="2">
        <v>0</v>
      </c>
      <c r="AT399" s="2">
        <v>0</v>
      </c>
      <c r="AU399" s="2">
        <v>0</v>
      </c>
      <c r="AV399" s="2">
        <v>0</v>
      </c>
      <c r="AW399" s="2">
        <v>0</v>
      </c>
      <c r="AX399" s="2">
        <v>0</v>
      </c>
      <c r="AY399" s="2">
        <v>0</v>
      </c>
      <c r="AZ399" s="2">
        <v>0</v>
      </c>
      <c r="BA399" s="2">
        <f t="shared" si="68"/>
        <v>6004</v>
      </c>
      <c r="BB399" s="2">
        <f t="shared" si="69"/>
        <v>6004</v>
      </c>
      <c r="BC399" s="2">
        <v>24015</v>
      </c>
      <c r="BD399" s="2">
        <v>24015</v>
      </c>
      <c r="BE399" s="2">
        <v>0</v>
      </c>
      <c r="BF399" s="2">
        <v>0</v>
      </c>
      <c r="BG399" s="2">
        <v>0</v>
      </c>
      <c r="BH399" s="2">
        <v>0</v>
      </c>
      <c r="BI399" s="2">
        <v>2057</v>
      </c>
      <c r="BJ399" s="2">
        <v>8228</v>
      </c>
      <c r="BK399" s="2">
        <v>-150</v>
      </c>
      <c r="BL399" s="2">
        <v>-600</v>
      </c>
    </row>
    <row r="400" spans="1:64" x14ac:dyDescent="0.25">
      <c r="A400" s="1" t="s">
        <v>395</v>
      </c>
      <c r="B400" t="s">
        <v>841</v>
      </c>
      <c r="C400" t="s">
        <v>977</v>
      </c>
      <c r="D400" s="2">
        <v>0</v>
      </c>
      <c r="E400" s="2">
        <v>508</v>
      </c>
      <c r="F400" s="2">
        <f t="shared" si="60"/>
        <v>508</v>
      </c>
      <c r="G400" s="2">
        <v>0</v>
      </c>
      <c r="H400" s="2">
        <v>0</v>
      </c>
      <c r="I400" s="2">
        <v>0</v>
      </c>
      <c r="J400" s="2">
        <f t="shared" si="61"/>
        <v>0</v>
      </c>
      <c r="K400" s="2">
        <v>33782</v>
      </c>
      <c r="L400" s="2">
        <v>0</v>
      </c>
      <c r="M400" s="2">
        <v>0</v>
      </c>
      <c r="N400" s="2">
        <f t="shared" si="62"/>
        <v>33782</v>
      </c>
      <c r="O400" s="2">
        <v>0</v>
      </c>
      <c r="P400" s="2">
        <v>0</v>
      </c>
      <c r="Q400" s="2">
        <v>0</v>
      </c>
      <c r="R400" s="2">
        <v>0</v>
      </c>
      <c r="S400" s="2">
        <f t="shared" si="63"/>
        <v>0</v>
      </c>
      <c r="T400" s="2">
        <v>0</v>
      </c>
      <c r="U400" s="2">
        <v>0</v>
      </c>
      <c r="V400" s="2">
        <f t="shared" si="64"/>
        <v>0</v>
      </c>
      <c r="W400" s="2">
        <v>0</v>
      </c>
      <c r="X400" s="2">
        <v>0</v>
      </c>
      <c r="Y400">
        <v>0</v>
      </c>
      <c r="Z400" s="2">
        <v>0</v>
      </c>
      <c r="AA400" s="2">
        <v>0</v>
      </c>
      <c r="AB400" s="2">
        <f t="shared" si="65"/>
        <v>0</v>
      </c>
      <c r="AC400" s="2">
        <v>369</v>
      </c>
      <c r="AD400" s="2">
        <v>0</v>
      </c>
      <c r="AE400" s="2">
        <v>0</v>
      </c>
      <c r="AF400" s="2">
        <v>0</v>
      </c>
      <c r="AG400" s="2">
        <f t="shared" si="66"/>
        <v>34659</v>
      </c>
      <c r="AH400" s="2">
        <f t="shared" si="67"/>
        <v>34659</v>
      </c>
      <c r="AI400" s="2">
        <v>138587</v>
      </c>
      <c r="AJ400" s="2">
        <v>138587</v>
      </c>
      <c r="AK400" s="2">
        <v>0</v>
      </c>
      <c r="AL400" s="2">
        <v>0</v>
      </c>
      <c r="AM400" s="2">
        <v>0</v>
      </c>
      <c r="AN400" s="2">
        <v>0</v>
      </c>
      <c r="AO400" s="2">
        <v>0</v>
      </c>
      <c r="AP400" s="2">
        <v>0</v>
      </c>
      <c r="AQ400" s="2">
        <v>-32100</v>
      </c>
      <c r="AR400" s="2">
        <v>0</v>
      </c>
      <c r="AS400" s="2">
        <v>0</v>
      </c>
      <c r="AT400" s="2">
        <v>0</v>
      </c>
      <c r="AU400" s="2">
        <v>0</v>
      </c>
      <c r="AV400" s="2">
        <v>0</v>
      </c>
      <c r="AW400" s="2">
        <v>0</v>
      </c>
      <c r="AX400" s="2">
        <v>0</v>
      </c>
      <c r="AY400" s="2">
        <v>0</v>
      </c>
      <c r="AZ400" s="2">
        <v>0</v>
      </c>
      <c r="BA400" s="2">
        <f t="shared" si="68"/>
        <v>2559</v>
      </c>
      <c r="BB400" s="2">
        <f t="shared" si="69"/>
        <v>2559</v>
      </c>
      <c r="BC400" s="2">
        <v>37106</v>
      </c>
      <c r="BD400" s="2">
        <v>37106</v>
      </c>
      <c r="BE400" s="2">
        <v>970</v>
      </c>
      <c r="BF400" s="2">
        <v>0</v>
      </c>
      <c r="BG400" s="2">
        <v>0</v>
      </c>
      <c r="BH400" s="2">
        <v>0</v>
      </c>
      <c r="BI400" s="2">
        <v>1173</v>
      </c>
      <c r="BJ400" s="2">
        <v>3267</v>
      </c>
      <c r="BK400" s="2">
        <v>-64</v>
      </c>
      <c r="BL400" s="2">
        <v>-457</v>
      </c>
    </row>
    <row r="401" spans="1:64" x14ac:dyDescent="0.25">
      <c r="A401" s="1" t="s">
        <v>396</v>
      </c>
      <c r="B401" t="s">
        <v>842</v>
      </c>
      <c r="C401" t="s">
        <v>977</v>
      </c>
      <c r="D401" s="2">
        <v>0</v>
      </c>
      <c r="E401" s="2">
        <v>128</v>
      </c>
      <c r="F401" s="2">
        <f t="shared" si="60"/>
        <v>128</v>
      </c>
      <c r="G401" s="2">
        <v>0</v>
      </c>
      <c r="H401" s="2">
        <v>0</v>
      </c>
      <c r="I401" s="2">
        <v>0</v>
      </c>
      <c r="J401" s="2">
        <f t="shared" si="61"/>
        <v>0</v>
      </c>
      <c r="K401" s="2">
        <v>-4</v>
      </c>
      <c r="L401" s="2">
        <v>0</v>
      </c>
      <c r="M401" s="2">
        <v>127</v>
      </c>
      <c r="N401" s="2">
        <f t="shared" si="62"/>
        <v>123</v>
      </c>
      <c r="O401" s="2">
        <v>26</v>
      </c>
      <c r="P401" s="2">
        <v>0</v>
      </c>
      <c r="Q401" s="2">
        <v>0</v>
      </c>
      <c r="R401" s="2">
        <v>256</v>
      </c>
      <c r="S401" s="2">
        <f t="shared" si="63"/>
        <v>256</v>
      </c>
      <c r="T401" s="2">
        <v>0</v>
      </c>
      <c r="U401" s="2">
        <v>0</v>
      </c>
      <c r="V401" s="2">
        <f t="shared" si="64"/>
        <v>0</v>
      </c>
      <c r="W401" s="2">
        <v>802</v>
      </c>
      <c r="X401" s="2">
        <v>0</v>
      </c>
      <c r="Y401">
        <v>0</v>
      </c>
      <c r="Z401" s="2">
        <v>0</v>
      </c>
      <c r="AA401" s="2">
        <v>0</v>
      </c>
      <c r="AB401" s="2">
        <f t="shared" si="65"/>
        <v>0</v>
      </c>
      <c r="AC401" s="2">
        <v>0</v>
      </c>
      <c r="AD401" s="2">
        <v>0</v>
      </c>
      <c r="AE401" s="2">
        <v>0</v>
      </c>
      <c r="AF401" s="2">
        <v>0</v>
      </c>
      <c r="AG401" s="2">
        <f t="shared" si="66"/>
        <v>1335</v>
      </c>
      <c r="AH401" s="2">
        <f t="shared" si="67"/>
        <v>1335</v>
      </c>
      <c r="AI401" s="2">
        <v>3863</v>
      </c>
      <c r="AJ401" s="2">
        <v>3863</v>
      </c>
      <c r="AK401" s="2">
        <v>0</v>
      </c>
      <c r="AL401" s="2">
        <v>0</v>
      </c>
      <c r="AM401" s="2">
        <v>0</v>
      </c>
      <c r="AN401" s="2">
        <v>0</v>
      </c>
      <c r="AO401" s="2">
        <v>0</v>
      </c>
      <c r="AP401" s="2">
        <v>0</v>
      </c>
      <c r="AQ401" s="2">
        <v>0</v>
      </c>
      <c r="AR401" s="2">
        <v>0</v>
      </c>
      <c r="AS401" s="2">
        <v>0</v>
      </c>
      <c r="AT401" s="2">
        <v>0</v>
      </c>
      <c r="AU401" s="2">
        <v>0</v>
      </c>
      <c r="AV401" s="2">
        <v>0</v>
      </c>
      <c r="AW401" s="2">
        <v>0</v>
      </c>
      <c r="AX401" s="2">
        <v>0</v>
      </c>
      <c r="AY401" s="2">
        <v>0</v>
      </c>
      <c r="AZ401" s="2">
        <v>0</v>
      </c>
      <c r="BA401" s="2">
        <f t="shared" si="68"/>
        <v>1335</v>
      </c>
      <c r="BB401" s="2">
        <f t="shared" si="69"/>
        <v>1335</v>
      </c>
      <c r="BC401" s="2">
        <v>3863</v>
      </c>
      <c r="BD401" s="2">
        <v>3863</v>
      </c>
      <c r="BE401" s="2">
        <v>0</v>
      </c>
      <c r="BF401" s="2">
        <v>0</v>
      </c>
      <c r="BG401" s="2">
        <v>0</v>
      </c>
      <c r="BH401" s="2">
        <v>0</v>
      </c>
      <c r="BI401" s="2">
        <v>0</v>
      </c>
      <c r="BJ401" s="2">
        <v>0</v>
      </c>
      <c r="BK401" s="2">
        <v>-2</v>
      </c>
      <c r="BL401" s="2">
        <v>-12</v>
      </c>
    </row>
    <row r="402" spans="1:64" x14ac:dyDescent="0.25">
      <c r="A402" s="1" t="s">
        <v>397</v>
      </c>
      <c r="B402" t="s">
        <v>843</v>
      </c>
      <c r="C402" t="s">
        <v>977</v>
      </c>
      <c r="D402" s="2">
        <v>0</v>
      </c>
      <c r="E402" s="2">
        <v>289</v>
      </c>
      <c r="F402" s="2">
        <f t="shared" si="60"/>
        <v>289</v>
      </c>
      <c r="G402" s="2">
        <v>0</v>
      </c>
      <c r="H402" s="2">
        <v>0</v>
      </c>
      <c r="I402" s="2">
        <v>0</v>
      </c>
      <c r="J402" s="2">
        <f t="shared" si="61"/>
        <v>0</v>
      </c>
      <c r="K402" s="2">
        <v>-4</v>
      </c>
      <c r="L402" s="2">
        <v>0</v>
      </c>
      <c r="M402" s="2">
        <v>0</v>
      </c>
      <c r="N402" s="2">
        <f t="shared" si="62"/>
        <v>-4</v>
      </c>
      <c r="O402" s="2">
        <v>0</v>
      </c>
      <c r="P402" s="2">
        <v>0</v>
      </c>
      <c r="Q402" s="2">
        <v>0</v>
      </c>
      <c r="R402" s="2">
        <v>113</v>
      </c>
      <c r="S402" s="2">
        <f t="shared" si="63"/>
        <v>113</v>
      </c>
      <c r="T402" s="2">
        <v>0</v>
      </c>
      <c r="U402" s="2">
        <v>0</v>
      </c>
      <c r="V402" s="2">
        <f t="shared" si="64"/>
        <v>0</v>
      </c>
      <c r="W402" s="2">
        <v>382</v>
      </c>
      <c r="X402" s="2">
        <v>0</v>
      </c>
      <c r="Y402">
        <v>0</v>
      </c>
      <c r="Z402" s="2">
        <v>0</v>
      </c>
      <c r="AA402" s="2">
        <v>0</v>
      </c>
      <c r="AB402" s="2">
        <f t="shared" si="65"/>
        <v>0</v>
      </c>
      <c r="AC402" s="2">
        <v>0</v>
      </c>
      <c r="AD402" s="2">
        <v>0</v>
      </c>
      <c r="AE402" s="2">
        <v>0</v>
      </c>
      <c r="AF402" s="2">
        <v>0</v>
      </c>
      <c r="AG402" s="2">
        <f t="shared" si="66"/>
        <v>780</v>
      </c>
      <c r="AH402" s="2">
        <f t="shared" si="67"/>
        <v>780</v>
      </c>
      <c r="AI402" s="2">
        <v>3000</v>
      </c>
      <c r="AJ402" s="2">
        <v>3000</v>
      </c>
      <c r="AK402" s="2">
        <v>0</v>
      </c>
      <c r="AL402" s="2">
        <v>0</v>
      </c>
      <c r="AM402" s="2">
        <v>0</v>
      </c>
      <c r="AN402" s="2">
        <v>0</v>
      </c>
      <c r="AO402" s="2">
        <v>0</v>
      </c>
      <c r="AP402" s="2">
        <v>0</v>
      </c>
      <c r="AQ402" s="2">
        <v>0</v>
      </c>
      <c r="AR402" s="2">
        <v>0</v>
      </c>
      <c r="AS402" s="2">
        <v>0</v>
      </c>
      <c r="AT402" s="2">
        <v>0</v>
      </c>
      <c r="AU402" s="2">
        <v>0</v>
      </c>
      <c r="AV402" s="2">
        <v>0</v>
      </c>
      <c r="AW402" s="2">
        <v>0</v>
      </c>
      <c r="AX402" s="2">
        <v>0</v>
      </c>
      <c r="AY402" s="2">
        <v>0</v>
      </c>
      <c r="AZ402" s="2">
        <v>0</v>
      </c>
      <c r="BA402" s="2">
        <f t="shared" si="68"/>
        <v>780</v>
      </c>
      <c r="BB402" s="2">
        <f t="shared" si="69"/>
        <v>780</v>
      </c>
      <c r="BC402" s="2">
        <v>3000</v>
      </c>
      <c r="BD402" s="2">
        <v>3000</v>
      </c>
      <c r="BE402" s="2">
        <v>0</v>
      </c>
      <c r="BF402" s="2">
        <v>0</v>
      </c>
      <c r="BG402" s="2">
        <v>0</v>
      </c>
      <c r="BH402" s="2">
        <v>0</v>
      </c>
      <c r="BI402" s="2">
        <v>0</v>
      </c>
      <c r="BJ402" s="2">
        <v>0</v>
      </c>
      <c r="BK402" s="2">
        <v>-5</v>
      </c>
      <c r="BL402" s="2">
        <v>-20</v>
      </c>
    </row>
    <row r="403" spans="1:64" x14ac:dyDescent="0.25">
      <c r="A403" s="1" t="s">
        <v>398</v>
      </c>
      <c r="B403" t="s">
        <v>844</v>
      </c>
      <c r="C403" t="s">
        <v>977</v>
      </c>
      <c r="D403" s="2">
        <v>0</v>
      </c>
      <c r="E403" s="2">
        <v>109</v>
      </c>
      <c r="F403" s="2">
        <f t="shared" si="60"/>
        <v>109</v>
      </c>
      <c r="G403" s="2">
        <v>0</v>
      </c>
      <c r="H403" s="2">
        <v>0</v>
      </c>
      <c r="I403" s="2">
        <v>0</v>
      </c>
      <c r="J403" s="2">
        <f t="shared" si="61"/>
        <v>0</v>
      </c>
      <c r="K403" s="2">
        <v>-10</v>
      </c>
      <c r="L403" s="2">
        <v>0</v>
      </c>
      <c r="M403" s="2">
        <v>120</v>
      </c>
      <c r="N403" s="2">
        <f t="shared" si="62"/>
        <v>110</v>
      </c>
      <c r="O403" s="2">
        <v>51</v>
      </c>
      <c r="P403" s="2">
        <v>0</v>
      </c>
      <c r="Q403" s="2">
        <v>0</v>
      </c>
      <c r="R403" s="2">
        <v>401</v>
      </c>
      <c r="S403" s="2">
        <f t="shared" si="63"/>
        <v>401</v>
      </c>
      <c r="T403" s="2">
        <v>0</v>
      </c>
      <c r="U403" s="2">
        <v>0</v>
      </c>
      <c r="V403" s="2">
        <f t="shared" si="64"/>
        <v>0</v>
      </c>
      <c r="W403" s="2">
        <v>576</v>
      </c>
      <c r="X403" s="2">
        <v>0</v>
      </c>
      <c r="Y403">
        <v>0</v>
      </c>
      <c r="Z403" s="2">
        <v>0</v>
      </c>
      <c r="AA403" s="2">
        <v>0</v>
      </c>
      <c r="AB403" s="2">
        <f t="shared" si="65"/>
        <v>0</v>
      </c>
      <c r="AC403" s="2">
        <v>0</v>
      </c>
      <c r="AD403" s="2">
        <v>0</v>
      </c>
      <c r="AE403" s="2">
        <v>0</v>
      </c>
      <c r="AF403" s="2">
        <v>0</v>
      </c>
      <c r="AG403" s="2">
        <f t="shared" si="66"/>
        <v>1247</v>
      </c>
      <c r="AH403" s="2">
        <f t="shared" si="67"/>
        <v>1247</v>
      </c>
      <c r="AI403" s="2">
        <v>5218</v>
      </c>
      <c r="AJ403" s="2">
        <v>5218</v>
      </c>
      <c r="AK403" s="2">
        <v>0</v>
      </c>
      <c r="AL403" s="2">
        <v>0</v>
      </c>
      <c r="AM403" s="2">
        <v>0</v>
      </c>
      <c r="AN403" s="2">
        <v>0</v>
      </c>
      <c r="AO403" s="2">
        <v>0</v>
      </c>
      <c r="AP403" s="2">
        <v>0</v>
      </c>
      <c r="AQ403" s="2">
        <v>0</v>
      </c>
      <c r="AR403" s="2">
        <v>0</v>
      </c>
      <c r="AS403" s="2">
        <v>0</v>
      </c>
      <c r="AT403" s="2">
        <v>0</v>
      </c>
      <c r="AU403" s="2">
        <v>0</v>
      </c>
      <c r="AV403" s="2">
        <v>0</v>
      </c>
      <c r="AW403" s="2">
        <v>0</v>
      </c>
      <c r="AX403" s="2">
        <v>0</v>
      </c>
      <c r="AY403" s="2">
        <v>0</v>
      </c>
      <c r="AZ403" s="2">
        <v>0</v>
      </c>
      <c r="BA403" s="2">
        <f t="shared" si="68"/>
        <v>1247</v>
      </c>
      <c r="BB403" s="2">
        <f t="shared" si="69"/>
        <v>1247</v>
      </c>
      <c r="BC403" s="2">
        <v>5248</v>
      </c>
      <c r="BD403" s="2">
        <v>5248</v>
      </c>
      <c r="BE403" s="2">
        <v>0</v>
      </c>
      <c r="BF403" s="2">
        <v>0</v>
      </c>
      <c r="BG403" s="2">
        <v>0</v>
      </c>
      <c r="BH403" s="2">
        <v>0</v>
      </c>
      <c r="BI403" s="2">
        <v>0</v>
      </c>
      <c r="BJ403" s="2">
        <v>0</v>
      </c>
      <c r="BK403" s="2">
        <v>-3</v>
      </c>
      <c r="BL403" s="2">
        <v>-10</v>
      </c>
    </row>
    <row r="404" spans="1:64" x14ac:dyDescent="0.25">
      <c r="A404" s="1" t="s">
        <v>399</v>
      </c>
      <c r="B404" t="s">
        <v>845</v>
      </c>
      <c r="C404" t="s">
        <v>977</v>
      </c>
      <c r="D404" s="2">
        <v>0</v>
      </c>
      <c r="E404" s="2">
        <v>143</v>
      </c>
      <c r="F404" s="2">
        <f t="shared" si="60"/>
        <v>143</v>
      </c>
      <c r="G404" s="2">
        <v>0</v>
      </c>
      <c r="H404" s="2">
        <v>0</v>
      </c>
      <c r="I404" s="2">
        <v>0</v>
      </c>
      <c r="J404" s="2">
        <f t="shared" si="61"/>
        <v>0</v>
      </c>
      <c r="K404" s="2">
        <v>-123</v>
      </c>
      <c r="L404" s="2">
        <v>0</v>
      </c>
      <c r="M404" s="2">
        <v>118</v>
      </c>
      <c r="N404" s="2">
        <f t="shared" si="62"/>
        <v>-5</v>
      </c>
      <c r="O404" s="2">
        <v>5</v>
      </c>
      <c r="P404" s="2">
        <v>0</v>
      </c>
      <c r="Q404" s="2">
        <v>0</v>
      </c>
      <c r="R404" s="2">
        <v>103</v>
      </c>
      <c r="S404" s="2">
        <f t="shared" si="63"/>
        <v>103</v>
      </c>
      <c r="T404" s="2">
        <v>0</v>
      </c>
      <c r="U404" s="2">
        <v>0</v>
      </c>
      <c r="V404" s="2">
        <f t="shared" si="64"/>
        <v>0</v>
      </c>
      <c r="W404" s="2">
        <v>508</v>
      </c>
      <c r="X404" s="2">
        <v>0</v>
      </c>
      <c r="Y404">
        <v>0</v>
      </c>
      <c r="Z404" s="2">
        <v>0</v>
      </c>
      <c r="AA404" s="2">
        <v>0</v>
      </c>
      <c r="AB404" s="2">
        <f t="shared" si="65"/>
        <v>0</v>
      </c>
      <c r="AC404" s="2">
        <v>0</v>
      </c>
      <c r="AD404" s="2">
        <v>0</v>
      </c>
      <c r="AE404" s="2">
        <v>0</v>
      </c>
      <c r="AF404" s="2">
        <v>0</v>
      </c>
      <c r="AG404" s="2">
        <f t="shared" si="66"/>
        <v>754</v>
      </c>
      <c r="AH404" s="2">
        <f t="shared" si="67"/>
        <v>754</v>
      </c>
      <c r="AI404" s="2">
        <v>4144</v>
      </c>
      <c r="AJ404" s="2">
        <v>4144</v>
      </c>
      <c r="AK404" s="2">
        <v>0</v>
      </c>
      <c r="AL404" s="2">
        <v>0</v>
      </c>
      <c r="AM404" s="2">
        <v>0</v>
      </c>
      <c r="AN404" s="2">
        <v>0</v>
      </c>
      <c r="AO404" s="2">
        <v>0</v>
      </c>
      <c r="AP404" s="2">
        <v>0</v>
      </c>
      <c r="AQ404" s="2">
        <v>0</v>
      </c>
      <c r="AR404" s="2">
        <v>0</v>
      </c>
      <c r="AS404" s="2">
        <v>0</v>
      </c>
      <c r="AT404" s="2">
        <v>0</v>
      </c>
      <c r="AU404" s="2">
        <v>0</v>
      </c>
      <c r="AV404" s="2">
        <v>0</v>
      </c>
      <c r="AW404" s="2">
        <v>0</v>
      </c>
      <c r="AX404" s="2">
        <v>0</v>
      </c>
      <c r="AY404" s="2">
        <v>0</v>
      </c>
      <c r="AZ404" s="2">
        <v>0</v>
      </c>
      <c r="BA404" s="2">
        <f t="shared" si="68"/>
        <v>754</v>
      </c>
      <c r="BB404" s="2">
        <f t="shared" si="69"/>
        <v>754</v>
      </c>
      <c r="BC404" s="2">
        <v>4144</v>
      </c>
      <c r="BD404" s="2">
        <v>4144</v>
      </c>
      <c r="BE404" s="2">
        <v>0</v>
      </c>
      <c r="BF404" s="2">
        <v>0</v>
      </c>
      <c r="BG404" s="2">
        <v>0</v>
      </c>
      <c r="BH404" s="2">
        <v>0</v>
      </c>
      <c r="BI404" s="2">
        <v>4</v>
      </c>
      <c r="BJ404" s="2">
        <v>16</v>
      </c>
      <c r="BK404" s="2">
        <v>3</v>
      </c>
      <c r="BL404" s="2">
        <v>15</v>
      </c>
    </row>
    <row r="405" spans="1:64" x14ac:dyDescent="0.25">
      <c r="A405" s="1" t="s">
        <v>400</v>
      </c>
      <c r="B405" t="s">
        <v>846</v>
      </c>
      <c r="C405" t="s">
        <v>977</v>
      </c>
      <c r="D405" s="2">
        <v>0</v>
      </c>
      <c r="E405" s="2">
        <v>153</v>
      </c>
      <c r="F405" s="2">
        <f t="shared" si="60"/>
        <v>153</v>
      </c>
      <c r="G405" s="2">
        <v>0</v>
      </c>
      <c r="H405" s="2">
        <v>0</v>
      </c>
      <c r="I405" s="2">
        <v>5</v>
      </c>
      <c r="J405" s="2">
        <f t="shared" si="61"/>
        <v>5</v>
      </c>
      <c r="K405" s="2">
        <v>0</v>
      </c>
      <c r="L405" s="2">
        <v>0</v>
      </c>
      <c r="M405" s="2">
        <v>257</v>
      </c>
      <c r="N405" s="2">
        <f t="shared" si="62"/>
        <v>257</v>
      </c>
      <c r="O405" s="2">
        <v>0</v>
      </c>
      <c r="P405" s="2">
        <v>0</v>
      </c>
      <c r="Q405" s="2">
        <v>0</v>
      </c>
      <c r="R405" s="2">
        <v>35</v>
      </c>
      <c r="S405" s="2">
        <f t="shared" si="63"/>
        <v>35</v>
      </c>
      <c r="T405" s="2">
        <v>0</v>
      </c>
      <c r="U405" s="2">
        <v>0</v>
      </c>
      <c r="V405" s="2">
        <f t="shared" si="64"/>
        <v>0</v>
      </c>
      <c r="W405" s="2">
        <v>333</v>
      </c>
      <c r="X405" s="2">
        <v>0</v>
      </c>
      <c r="Y405">
        <v>0</v>
      </c>
      <c r="Z405" s="2">
        <v>0</v>
      </c>
      <c r="AA405" s="2">
        <v>0</v>
      </c>
      <c r="AB405" s="2">
        <f t="shared" si="65"/>
        <v>0</v>
      </c>
      <c r="AC405" s="2">
        <v>0</v>
      </c>
      <c r="AD405" s="2">
        <v>0</v>
      </c>
      <c r="AE405" s="2">
        <v>0</v>
      </c>
      <c r="AF405" s="2">
        <v>0</v>
      </c>
      <c r="AG405" s="2">
        <f t="shared" si="66"/>
        <v>783</v>
      </c>
      <c r="AH405" s="2">
        <f t="shared" si="67"/>
        <v>783</v>
      </c>
      <c r="AI405" s="2">
        <v>2933</v>
      </c>
      <c r="AJ405" s="2">
        <v>2933</v>
      </c>
      <c r="AK405" s="2">
        <v>0</v>
      </c>
      <c r="AL405" s="2">
        <v>0</v>
      </c>
      <c r="AM405" s="2">
        <v>0</v>
      </c>
      <c r="AN405" s="2">
        <v>0</v>
      </c>
      <c r="AO405" s="2">
        <v>0</v>
      </c>
      <c r="AP405" s="2">
        <v>0</v>
      </c>
      <c r="AQ405" s="2">
        <v>0</v>
      </c>
      <c r="AR405" s="2">
        <v>0</v>
      </c>
      <c r="AS405" s="2">
        <v>0</v>
      </c>
      <c r="AT405" s="2">
        <v>0</v>
      </c>
      <c r="AU405" s="2">
        <v>0</v>
      </c>
      <c r="AV405" s="2">
        <v>0</v>
      </c>
      <c r="AW405" s="2">
        <v>0</v>
      </c>
      <c r="AX405" s="2">
        <v>0</v>
      </c>
      <c r="AY405" s="2">
        <v>0</v>
      </c>
      <c r="AZ405" s="2">
        <v>0</v>
      </c>
      <c r="BA405" s="2">
        <f t="shared" si="68"/>
        <v>783</v>
      </c>
      <c r="BB405" s="2">
        <f t="shared" si="69"/>
        <v>783</v>
      </c>
      <c r="BC405" s="2">
        <v>2933</v>
      </c>
      <c r="BD405" s="2">
        <v>2933</v>
      </c>
      <c r="BE405" s="2">
        <v>0</v>
      </c>
      <c r="BF405" s="2">
        <v>0</v>
      </c>
      <c r="BG405" s="2">
        <v>0</v>
      </c>
      <c r="BH405" s="2">
        <v>0</v>
      </c>
      <c r="BI405" s="2">
        <v>0</v>
      </c>
      <c r="BJ405" s="2">
        <v>0</v>
      </c>
      <c r="BK405" s="2">
        <v>3</v>
      </c>
      <c r="BL405" s="2">
        <v>16</v>
      </c>
    </row>
    <row r="406" spans="1:64" x14ac:dyDescent="0.25">
      <c r="A406" s="1" t="s">
        <v>401</v>
      </c>
      <c r="B406" t="s">
        <v>847</v>
      </c>
      <c r="C406" t="s">
        <v>977</v>
      </c>
      <c r="D406" s="2">
        <v>0</v>
      </c>
      <c r="E406" s="2">
        <v>497</v>
      </c>
      <c r="F406" s="2">
        <f t="shared" si="60"/>
        <v>497</v>
      </c>
      <c r="G406" s="2">
        <v>0</v>
      </c>
      <c r="H406" s="2">
        <v>0</v>
      </c>
      <c r="I406" s="2">
        <v>0</v>
      </c>
      <c r="J406" s="2">
        <f t="shared" si="61"/>
        <v>0</v>
      </c>
      <c r="K406" s="2">
        <v>-74</v>
      </c>
      <c r="L406" s="2">
        <v>0</v>
      </c>
      <c r="M406" s="2">
        <v>52</v>
      </c>
      <c r="N406" s="2">
        <f t="shared" si="62"/>
        <v>-22</v>
      </c>
      <c r="O406" s="2">
        <v>39</v>
      </c>
      <c r="P406" s="2">
        <v>0</v>
      </c>
      <c r="Q406" s="2">
        <v>0</v>
      </c>
      <c r="R406" s="2">
        <v>211</v>
      </c>
      <c r="S406" s="2">
        <f t="shared" si="63"/>
        <v>211</v>
      </c>
      <c r="T406" s="2">
        <v>0</v>
      </c>
      <c r="U406" s="2">
        <v>0</v>
      </c>
      <c r="V406" s="2">
        <f t="shared" si="64"/>
        <v>0</v>
      </c>
      <c r="W406" s="2">
        <v>1365</v>
      </c>
      <c r="X406" s="2">
        <v>0</v>
      </c>
      <c r="Y406">
        <v>0</v>
      </c>
      <c r="Z406" s="2">
        <v>0</v>
      </c>
      <c r="AA406" s="2">
        <v>0</v>
      </c>
      <c r="AB406" s="2">
        <f t="shared" si="65"/>
        <v>0</v>
      </c>
      <c r="AC406" s="2">
        <v>0</v>
      </c>
      <c r="AD406" s="2">
        <v>0</v>
      </c>
      <c r="AE406" s="2">
        <v>0</v>
      </c>
      <c r="AF406" s="2">
        <v>0</v>
      </c>
      <c r="AG406" s="2">
        <f t="shared" si="66"/>
        <v>2090</v>
      </c>
      <c r="AH406" s="2">
        <f t="shared" si="67"/>
        <v>2090</v>
      </c>
      <c r="AI406" s="2">
        <v>7790</v>
      </c>
      <c r="AJ406" s="2">
        <v>7790</v>
      </c>
      <c r="AK406" s="2">
        <v>0</v>
      </c>
      <c r="AL406" s="2">
        <v>0</v>
      </c>
      <c r="AM406" s="2">
        <v>0</v>
      </c>
      <c r="AN406" s="2">
        <v>0</v>
      </c>
      <c r="AO406" s="2">
        <v>0</v>
      </c>
      <c r="AP406" s="2">
        <v>0</v>
      </c>
      <c r="AQ406" s="2">
        <v>0</v>
      </c>
      <c r="AR406" s="2">
        <v>0</v>
      </c>
      <c r="AS406" s="2">
        <v>0</v>
      </c>
      <c r="AT406" s="2">
        <v>0</v>
      </c>
      <c r="AU406" s="2">
        <v>9</v>
      </c>
      <c r="AV406" s="2">
        <v>0</v>
      </c>
      <c r="AW406" s="2">
        <v>0</v>
      </c>
      <c r="AX406" s="2">
        <v>0</v>
      </c>
      <c r="AY406" s="2">
        <v>0</v>
      </c>
      <c r="AZ406" s="2">
        <v>0</v>
      </c>
      <c r="BA406" s="2">
        <f t="shared" si="68"/>
        <v>2099</v>
      </c>
      <c r="BB406" s="2">
        <f t="shared" si="69"/>
        <v>2099</v>
      </c>
      <c r="BC406" s="2">
        <v>7761</v>
      </c>
      <c r="BD406" s="2">
        <v>7761</v>
      </c>
      <c r="BE406" s="2">
        <v>0</v>
      </c>
      <c r="BF406" s="2">
        <v>0</v>
      </c>
      <c r="BG406" s="2">
        <v>0</v>
      </c>
      <c r="BH406" s="2">
        <v>0</v>
      </c>
      <c r="BI406" s="2">
        <v>0</v>
      </c>
      <c r="BJ406" s="2">
        <v>33</v>
      </c>
      <c r="BK406" s="2">
        <v>0</v>
      </c>
      <c r="BL406" s="2">
        <v>-30</v>
      </c>
    </row>
    <row r="407" spans="1:64" x14ac:dyDescent="0.25">
      <c r="A407" s="1" t="s">
        <v>402</v>
      </c>
      <c r="B407" t="s">
        <v>848</v>
      </c>
      <c r="C407" t="s">
        <v>977</v>
      </c>
      <c r="D407" s="2">
        <v>0</v>
      </c>
      <c r="E407" s="2">
        <v>73</v>
      </c>
      <c r="F407" s="2">
        <f t="shared" si="60"/>
        <v>73</v>
      </c>
      <c r="G407" s="2">
        <v>0</v>
      </c>
      <c r="H407" s="2">
        <v>0</v>
      </c>
      <c r="I407" s="2">
        <v>0</v>
      </c>
      <c r="J407" s="2">
        <f t="shared" si="61"/>
        <v>0</v>
      </c>
      <c r="K407" s="2">
        <v>0</v>
      </c>
      <c r="L407" s="2">
        <v>0</v>
      </c>
      <c r="M407" s="2">
        <v>101</v>
      </c>
      <c r="N407" s="2">
        <f t="shared" si="62"/>
        <v>101</v>
      </c>
      <c r="O407" s="2">
        <v>53</v>
      </c>
      <c r="P407" s="2">
        <v>0</v>
      </c>
      <c r="Q407" s="2">
        <v>0</v>
      </c>
      <c r="R407" s="2">
        <v>111</v>
      </c>
      <c r="S407" s="2">
        <f t="shared" si="63"/>
        <v>111</v>
      </c>
      <c r="T407" s="2">
        <v>0</v>
      </c>
      <c r="U407" s="2">
        <v>0</v>
      </c>
      <c r="V407" s="2">
        <f t="shared" si="64"/>
        <v>0</v>
      </c>
      <c r="W407" s="2">
        <v>780</v>
      </c>
      <c r="X407" s="2">
        <v>0</v>
      </c>
      <c r="Y407">
        <v>0</v>
      </c>
      <c r="Z407" s="2">
        <v>0</v>
      </c>
      <c r="AA407" s="2">
        <v>0</v>
      </c>
      <c r="AB407" s="2">
        <f t="shared" si="65"/>
        <v>0</v>
      </c>
      <c r="AC407" s="2">
        <v>0</v>
      </c>
      <c r="AD407" s="2">
        <v>0</v>
      </c>
      <c r="AE407" s="2">
        <v>0</v>
      </c>
      <c r="AF407" s="2">
        <v>0</v>
      </c>
      <c r="AG407" s="2">
        <f t="shared" si="66"/>
        <v>1118</v>
      </c>
      <c r="AH407" s="2">
        <f t="shared" si="67"/>
        <v>1118</v>
      </c>
      <c r="AI407" s="2">
        <v>4372</v>
      </c>
      <c r="AJ407" s="2">
        <v>4372</v>
      </c>
      <c r="AK407" s="2">
        <v>0</v>
      </c>
      <c r="AL407" s="2">
        <v>0</v>
      </c>
      <c r="AM407" s="2">
        <v>0</v>
      </c>
      <c r="AN407" s="2">
        <v>0</v>
      </c>
      <c r="AO407" s="2">
        <v>0</v>
      </c>
      <c r="AP407" s="2">
        <v>0</v>
      </c>
      <c r="AQ407" s="2">
        <v>0</v>
      </c>
      <c r="AR407" s="2">
        <v>0</v>
      </c>
      <c r="AS407" s="2">
        <v>0</v>
      </c>
      <c r="AT407" s="2">
        <v>0</v>
      </c>
      <c r="AU407" s="2">
        <v>0</v>
      </c>
      <c r="AV407" s="2">
        <v>0</v>
      </c>
      <c r="AW407" s="2">
        <v>0</v>
      </c>
      <c r="AX407" s="2">
        <v>0</v>
      </c>
      <c r="AY407" s="2">
        <v>0</v>
      </c>
      <c r="AZ407" s="2">
        <v>0</v>
      </c>
      <c r="BA407" s="2">
        <f t="shared" si="68"/>
        <v>1118</v>
      </c>
      <c r="BB407" s="2">
        <f t="shared" si="69"/>
        <v>1118</v>
      </c>
      <c r="BC407" s="2">
        <v>4372</v>
      </c>
      <c r="BD407" s="2">
        <v>4372</v>
      </c>
      <c r="BE407" s="2">
        <v>0</v>
      </c>
      <c r="BF407" s="2">
        <v>0</v>
      </c>
      <c r="BG407" s="2">
        <v>0</v>
      </c>
      <c r="BH407" s="2">
        <v>0</v>
      </c>
      <c r="BI407" s="2">
        <v>0</v>
      </c>
      <c r="BJ407" s="2">
        <v>0</v>
      </c>
      <c r="BK407" s="2">
        <v>-4</v>
      </c>
      <c r="BL407" s="2">
        <v>-20</v>
      </c>
    </row>
    <row r="408" spans="1:64" x14ac:dyDescent="0.25">
      <c r="A408" s="1" t="s">
        <v>403</v>
      </c>
      <c r="B408" t="s">
        <v>849</v>
      </c>
      <c r="C408" t="s">
        <v>977</v>
      </c>
      <c r="D408" s="2">
        <v>0</v>
      </c>
      <c r="E408" s="2">
        <v>28</v>
      </c>
      <c r="F408" s="2">
        <f t="shared" si="60"/>
        <v>28</v>
      </c>
      <c r="G408" s="2">
        <v>4.3</v>
      </c>
      <c r="H408" s="2">
        <v>0</v>
      </c>
      <c r="I408" s="2">
        <v>0</v>
      </c>
      <c r="J408" s="2">
        <f t="shared" si="61"/>
        <v>0</v>
      </c>
      <c r="K408" s="2">
        <v>0</v>
      </c>
      <c r="L408" s="2">
        <v>0</v>
      </c>
      <c r="M408" s="2">
        <v>272</v>
      </c>
      <c r="N408" s="2">
        <f t="shared" si="62"/>
        <v>272</v>
      </c>
      <c r="O408" s="2">
        <v>0</v>
      </c>
      <c r="P408" s="2">
        <v>0</v>
      </c>
      <c r="Q408" s="2">
        <v>0</v>
      </c>
      <c r="R408" s="2">
        <v>132</v>
      </c>
      <c r="S408" s="2">
        <f t="shared" si="63"/>
        <v>132</v>
      </c>
      <c r="T408" s="2">
        <v>0</v>
      </c>
      <c r="U408" s="2">
        <v>0</v>
      </c>
      <c r="V408" s="2">
        <f t="shared" si="64"/>
        <v>0</v>
      </c>
      <c r="W408" s="2">
        <v>1213</v>
      </c>
      <c r="X408" s="2">
        <v>0</v>
      </c>
      <c r="Y408">
        <v>0</v>
      </c>
      <c r="Z408" s="2">
        <v>0</v>
      </c>
      <c r="AA408" s="2">
        <v>0</v>
      </c>
      <c r="AB408" s="2">
        <f t="shared" si="65"/>
        <v>0</v>
      </c>
      <c r="AC408" s="2">
        <v>0</v>
      </c>
      <c r="AD408" s="2">
        <v>0</v>
      </c>
      <c r="AE408" s="2">
        <v>0</v>
      </c>
      <c r="AF408" s="2">
        <v>0</v>
      </c>
      <c r="AG408" s="2">
        <f t="shared" si="66"/>
        <v>1649.3</v>
      </c>
      <c r="AH408" s="2">
        <f t="shared" si="67"/>
        <v>1649.3</v>
      </c>
      <c r="AI408" s="2">
        <v>6141</v>
      </c>
      <c r="AJ408" s="2">
        <v>6141</v>
      </c>
      <c r="AK408" s="2">
        <v>0</v>
      </c>
      <c r="AL408" s="2">
        <v>0</v>
      </c>
      <c r="AM408" s="2">
        <v>0</v>
      </c>
      <c r="AN408" s="2">
        <v>0</v>
      </c>
      <c r="AO408" s="2">
        <v>0</v>
      </c>
      <c r="AP408" s="2">
        <v>0</v>
      </c>
      <c r="AQ408" s="2">
        <v>0</v>
      </c>
      <c r="AR408" s="2">
        <v>0</v>
      </c>
      <c r="AS408" s="2">
        <v>0</v>
      </c>
      <c r="AT408" s="2">
        <v>-2609</v>
      </c>
      <c r="AU408" s="2">
        <v>0</v>
      </c>
      <c r="AV408" s="2">
        <v>0</v>
      </c>
      <c r="AW408" s="2">
        <v>0</v>
      </c>
      <c r="AX408" s="2">
        <v>0</v>
      </c>
      <c r="AY408" s="2">
        <v>0</v>
      </c>
      <c r="AZ408" s="2">
        <v>0</v>
      </c>
      <c r="BA408" s="2">
        <f t="shared" si="68"/>
        <v>-959.7</v>
      </c>
      <c r="BB408" s="2">
        <f t="shared" si="69"/>
        <v>-959.7</v>
      </c>
      <c r="BC408" s="2">
        <v>3146</v>
      </c>
      <c r="BD408" s="2">
        <v>3146</v>
      </c>
      <c r="BE408" s="2">
        <v>0</v>
      </c>
      <c r="BF408" s="2">
        <v>0</v>
      </c>
      <c r="BG408" s="2">
        <v>0</v>
      </c>
      <c r="BH408" s="2">
        <v>0</v>
      </c>
      <c r="BI408" s="2">
        <v>8</v>
      </c>
      <c r="BJ408" s="2">
        <v>15</v>
      </c>
      <c r="BK408" s="2">
        <v>0</v>
      </c>
      <c r="BL408" s="2">
        <v>-35</v>
      </c>
    </row>
    <row r="409" spans="1:64" x14ac:dyDescent="0.25">
      <c r="A409" s="1" t="s">
        <v>404</v>
      </c>
      <c r="B409" t="s">
        <v>850</v>
      </c>
      <c r="C409" t="s">
        <v>977</v>
      </c>
      <c r="D409" s="2">
        <v>0</v>
      </c>
      <c r="E409" s="2">
        <v>169</v>
      </c>
      <c r="F409" s="2">
        <f t="shared" si="60"/>
        <v>169</v>
      </c>
      <c r="G409" s="2">
        <v>0</v>
      </c>
      <c r="H409" s="2">
        <v>0</v>
      </c>
      <c r="I409" s="2">
        <v>0</v>
      </c>
      <c r="J409" s="2">
        <f t="shared" si="61"/>
        <v>0</v>
      </c>
      <c r="K409" s="2">
        <v>3</v>
      </c>
      <c r="L409" s="2">
        <v>0</v>
      </c>
      <c r="M409" s="2">
        <v>21</v>
      </c>
      <c r="N409" s="2">
        <f t="shared" si="62"/>
        <v>24</v>
      </c>
      <c r="O409" s="2">
        <v>0</v>
      </c>
      <c r="P409" s="2">
        <v>0</v>
      </c>
      <c r="Q409" s="2">
        <v>0</v>
      </c>
      <c r="R409" s="2">
        <v>341</v>
      </c>
      <c r="S409" s="2">
        <f t="shared" si="63"/>
        <v>341</v>
      </c>
      <c r="T409" s="2">
        <v>0</v>
      </c>
      <c r="U409" s="2">
        <v>0</v>
      </c>
      <c r="V409" s="2">
        <f t="shared" si="64"/>
        <v>0</v>
      </c>
      <c r="W409" s="2">
        <v>232</v>
      </c>
      <c r="X409" s="2">
        <v>0</v>
      </c>
      <c r="Y409">
        <v>0</v>
      </c>
      <c r="Z409" s="2">
        <v>0</v>
      </c>
      <c r="AA409" s="2">
        <v>0</v>
      </c>
      <c r="AB409" s="2">
        <f t="shared" si="65"/>
        <v>0</v>
      </c>
      <c r="AC409" s="2">
        <v>0</v>
      </c>
      <c r="AD409" s="2">
        <v>0</v>
      </c>
      <c r="AE409" s="2">
        <v>0</v>
      </c>
      <c r="AF409" s="2">
        <v>0</v>
      </c>
      <c r="AG409" s="2">
        <f t="shared" si="66"/>
        <v>766</v>
      </c>
      <c r="AH409" s="2">
        <f t="shared" si="67"/>
        <v>766</v>
      </c>
      <c r="AI409" s="2">
        <v>3213</v>
      </c>
      <c r="AJ409" s="2">
        <v>3213</v>
      </c>
      <c r="AK409" s="2">
        <v>0</v>
      </c>
      <c r="AL409" s="2">
        <v>0</v>
      </c>
      <c r="AM409" s="2">
        <v>0</v>
      </c>
      <c r="AN409" s="2">
        <v>0</v>
      </c>
      <c r="AO409" s="2">
        <v>0</v>
      </c>
      <c r="AP409" s="2">
        <v>0</v>
      </c>
      <c r="AQ409" s="2">
        <v>0</v>
      </c>
      <c r="AR409" s="2">
        <v>0</v>
      </c>
      <c r="AS409" s="2">
        <v>0</v>
      </c>
      <c r="AT409" s="2">
        <v>0</v>
      </c>
      <c r="AU409" s="2">
        <v>0</v>
      </c>
      <c r="AV409" s="2">
        <v>0</v>
      </c>
      <c r="AW409" s="2">
        <v>0</v>
      </c>
      <c r="AX409" s="2">
        <v>0</v>
      </c>
      <c r="AY409" s="2">
        <v>0</v>
      </c>
      <c r="AZ409" s="2">
        <v>0</v>
      </c>
      <c r="BA409" s="2">
        <f t="shared" si="68"/>
        <v>766</v>
      </c>
      <c r="BB409" s="2">
        <f t="shared" si="69"/>
        <v>766</v>
      </c>
      <c r="BC409" s="2">
        <v>3213</v>
      </c>
      <c r="BD409" s="2">
        <v>3213</v>
      </c>
      <c r="BE409" s="2">
        <v>0</v>
      </c>
      <c r="BF409" s="2">
        <v>0</v>
      </c>
      <c r="BG409" s="2">
        <v>0</v>
      </c>
      <c r="BH409" s="2">
        <v>0</v>
      </c>
      <c r="BI409" s="2">
        <v>0</v>
      </c>
      <c r="BJ409" s="2">
        <v>0</v>
      </c>
      <c r="BK409" s="2">
        <v>-4</v>
      </c>
      <c r="BL409" s="2">
        <v>-15</v>
      </c>
    </row>
    <row r="410" spans="1:64" x14ac:dyDescent="0.25">
      <c r="A410" s="1" t="s">
        <v>405</v>
      </c>
      <c r="B410" t="s">
        <v>851</v>
      </c>
      <c r="C410" t="s">
        <v>977</v>
      </c>
      <c r="D410" s="2">
        <v>0</v>
      </c>
      <c r="E410" s="2">
        <v>549</v>
      </c>
      <c r="F410" s="2">
        <f t="shared" si="60"/>
        <v>549</v>
      </c>
      <c r="G410" s="2">
        <v>0</v>
      </c>
      <c r="H410" s="2">
        <v>0</v>
      </c>
      <c r="I410" s="2">
        <v>0</v>
      </c>
      <c r="J410" s="2">
        <f t="shared" si="61"/>
        <v>0</v>
      </c>
      <c r="K410" s="2">
        <v>0</v>
      </c>
      <c r="L410" s="2">
        <v>0</v>
      </c>
      <c r="M410" s="2">
        <v>0</v>
      </c>
      <c r="N410" s="2">
        <f t="shared" si="62"/>
        <v>0</v>
      </c>
      <c r="O410" s="2">
        <v>549</v>
      </c>
      <c r="P410" s="2">
        <v>0</v>
      </c>
      <c r="Q410" s="2">
        <v>0</v>
      </c>
      <c r="R410" s="2">
        <v>983</v>
      </c>
      <c r="S410" s="2">
        <f t="shared" si="63"/>
        <v>983</v>
      </c>
      <c r="T410" s="2">
        <v>0</v>
      </c>
      <c r="U410" s="2">
        <v>0</v>
      </c>
      <c r="V410" s="2">
        <f t="shared" si="64"/>
        <v>0</v>
      </c>
      <c r="W410" s="2">
        <v>444</v>
      </c>
      <c r="X410" s="2">
        <v>0</v>
      </c>
      <c r="Y410">
        <v>0</v>
      </c>
      <c r="Z410" s="2">
        <v>0</v>
      </c>
      <c r="AA410" s="2">
        <v>0</v>
      </c>
      <c r="AB410" s="2">
        <f t="shared" si="65"/>
        <v>0</v>
      </c>
      <c r="AC410" s="2">
        <v>0</v>
      </c>
      <c r="AD410" s="2">
        <v>0</v>
      </c>
      <c r="AE410" s="2">
        <v>0</v>
      </c>
      <c r="AF410" s="2">
        <v>0</v>
      </c>
      <c r="AG410" s="2">
        <f t="shared" si="66"/>
        <v>2525</v>
      </c>
      <c r="AH410" s="2">
        <f t="shared" si="67"/>
        <v>2525</v>
      </c>
      <c r="AI410" s="2">
        <v>11928</v>
      </c>
      <c r="AJ410" s="2">
        <v>11928</v>
      </c>
      <c r="AK410" s="2">
        <v>0</v>
      </c>
      <c r="AL410" s="2">
        <v>0</v>
      </c>
      <c r="AM410" s="2">
        <v>0</v>
      </c>
      <c r="AN410" s="2">
        <v>0</v>
      </c>
      <c r="AO410" s="2">
        <v>0</v>
      </c>
      <c r="AP410" s="2">
        <v>0</v>
      </c>
      <c r="AQ410" s="2">
        <v>0</v>
      </c>
      <c r="AR410" s="2">
        <v>0</v>
      </c>
      <c r="AS410" s="2">
        <v>0</v>
      </c>
      <c r="AT410" s="2">
        <v>0</v>
      </c>
      <c r="AU410" s="2">
        <v>0</v>
      </c>
      <c r="AV410" s="2">
        <v>0</v>
      </c>
      <c r="AW410" s="2">
        <v>0</v>
      </c>
      <c r="AX410" s="2">
        <v>0</v>
      </c>
      <c r="AY410" s="2">
        <v>0</v>
      </c>
      <c r="AZ410" s="2">
        <v>0</v>
      </c>
      <c r="BA410" s="2">
        <f t="shared" si="68"/>
        <v>2525</v>
      </c>
      <c r="BB410" s="2">
        <f t="shared" si="69"/>
        <v>2525</v>
      </c>
      <c r="BC410" s="2">
        <v>11928</v>
      </c>
      <c r="BD410" s="2">
        <v>11928</v>
      </c>
      <c r="BE410" s="2">
        <v>0</v>
      </c>
      <c r="BF410" s="2">
        <v>0</v>
      </c>
      <c r="BG410" s="2">
        <v>0</v>
      </c>
      <c r="BH410" s="2">
        <v>0</v>
      </c>
      <c r="BI410" s="2">
        <v>0</v>
      </c>
      <c r="BJ410" s="2">
        <v>0</v>
      </c>
      <c r="BK410" s="2">
        <v>0</v>
      </c>
      <c r="BL410" s="2">
        <v>-20</v>
      </c>
    </row>
    <row r="411" spans="1:64" x14ac:dyDescent="0.25">
      <c r="A411" s="1" t="s">
        <v>406</v>
      </c>
      <c r="B411" t="s">
        <v>852</v>
      </c>
      <c r="C411" t="s">
        <v>977</v>
      </c>
      <c r="D411" s="2">
        <v>0</v>
      </c>
      <c r="E411" s="2">
        <v>282</v>
      </c>
      <c r="F411" s="2">
        <f t="shared" si="60"/>
        <v>282</v>
      </c>
      <c r="G411" s="2">
        <v>0</v>
      </c>
      <c r="H411" s="2">
        <v>0</v>
      </c>
      <c r="I411" s="2">
        <v>0</v>
      </c>
      <c r="J411" s="2">
        <f t="shared" si="61"/>
        <v>0</v>
      </c>
      <c r="K411" s="2">
        <v>0</v>
      </c>
      <c r="L411" s="2">
        <v>0</v>
      </c>
      <c r="M411" s="2">
        <v>314</v>
      </c>
      <c r="N411" s="2">
        <f t="shared" si="62"/>
        <v>314</v>
      </c>
      <c r="O411" s="2">
        <v>0</v>
      </c>
      <c r="P411" s="2">
        <v>0</v>
      </c>
      <c r="Q411" s="2">
        <v>0</v>
      </c>
      <c r="R411" s="2">
        <v>0</v>
      </c>
      <c r="S411" s="2">
        <f t="shared" si="63"/>
        <v>0</v>
      </c>
      <c r="T411" s="2">
        <v>0</v>
      </c>
      <c r="U411" s="2">
        <v>0</v>
      </c>
      <c r="V411" s="2">
        <f t="shared" si="64"/>
        <v>0</v>
      </c>
      <c r="W411" s="2">
        <v>1969</v>
      </c>
      <c r="X411" s="2">
        <v>0</v>
      </c>
      <c r="Y411">
        <v>0</v>
      </c>
      <c r="Z411" s="2">
        <v>0</v>
      </c>
      <c r="AA411" s="2">
        <v>0</v>
      </c>
      <c r="AB411" s="2">
        <f t="shared" si="65"/>
        <v>0</v>
      </c>
      <c r="AC411" s="2">
        <v>6</v>
      </c>
      <c r="AD411" s="2">
        <v>0</v>
      </c>
      <c r="AE411" s="2">
        <v>0</v>
      </c>
      <c r="AF411" s="2">
        <v>0</v>
      </c>
      <c r="AG411" s="2">
        <f t="shared" si="66"/>
        <v>2571</v>
      </c>
      <c r="AH411" s="2">
        <f t="shared" si="67"/>
        <v>2571</v>
      </c>
      <c r="AI411" s="2">
        <v>9142</v>
      </c>
      <c r="AJ411" s="2">
        <v>9142</v>
      </c>
      <c r="AK411" s="2">
        <v>0</v>
      </c>
      <c r="AL411" s="2">
        <v>0</v>
      </c>
      <c r="AM411" s="2">
        <v>0</v>
      </c>
      <c r="AN411" s="2">
        <v>0</v>
      </c>
      <c r="AO411" s="2">
        <v>0</v>
      </c>
      <c r="AP411" s="2">
        <v>0</v>
      </c>
      <c r="AQ411" s="2">
        <v>0</v>
      </c>
      <c r="AR411" s="2">
        <v>0</v>
      </c>
      <c r="AS411" s="2">
        <v>0</v>
      </c>
      <c r="AT411" s="2">
        <v>-2765</v>
      </c>
      <c r="AU411" s="2">
        <v>0</v>
      </c>
      <c r="AV411" s="2">
        <v>0</v>
      </c>
      <c r="AW411" s="2">
        <v>0</v>
      </c>
      <c r="AX411" s="2">
        <v>0</v>
      </c>
      <c r="AY411" s="2">
        <v>0</v>
      </c>
      <c r="AZ411" s="2">
        <v>0</v>
      </c>
      <c r="BA411" s="2">
        <f t="shared" si="68"/>
        <v>-194</v>
      </c>
      <c r="BB411" s="2">
        <f t="shared" si="69"/>
        <v>-194</v>
      </c>
      <c r="BC411" s="2">
        <v>-1918</v>
      </c>
      <c r="BD411" s="2">
        <v>-1918</v>
      </c>
      <c r="BE411" s="2">
        <v>0</v>
      </c>
      <c r="BF411" s="2">
        <v>0</v>
      </c>
      <c r="BG411" s="2">
        <v>0</v>
      </c>
      <c r="BH411" s="2">
        <v>0</v>
      </c>
      <c r="BI411" s="2">
        <v>0</v>
      </c>
      <c r="BJ411" s="2">
        <v>0</v>
      </c>
      <c r="BK411" s="2">
        <v>0</v>
      </c>
      <c r="BL411" s="2">
        <v>0</v>
      </c>
    </row>
    <row r="412" spans="1:64" x14ac:dyDescent="0.25">
      <c r="A412" s="1" t="s">
        <v>407</v>
      </c>
      <c r="B412" t="s">
        <v>853</v>
      </c>
      <c r="C412" t="s">
        <v>978</v>
      </c>
      <c r="D412" s="2">
        <v>0</v>
      </c>
      <c r="E412" s="2">
        <v>0</v>
      </c>
      <c r="F412" s="2">
        <f t="shared" si="60"/>
        <v>0</v>
      </c>
      <c r="G412" s="2">
        <v>0</v>
      </c>
      <c r="H412" s="2">
        <v>0</v>
      </c>
      <c r="I412" s="2">
        <v>27342</v>
      </c>
      <c r="J412" s="2">
        <f t="shared" si="61"/>
        <v>27342</v>
      </c>
      <c r="K412" s="2">
        <v>0</v>
      </c>
      <c r="L412" s="2">
        <v>0</v>
      </c>
      <c r="M412" s="2">
        <v>0</v>
      </c>
      <c r="N412" s="2">
        <f t="shared" si="62"/>
        <v>0</v>
      </c>
      <c r="O412" s="2">
        <v>0</v>
      </c>
      <c r="P412" s="2">
        <v>0</v>
      </c>
      <c r="Q412" s="2">
        <v>0</v>
      </c>
      <c r="R412" s="2">
        <v>0</v>
      </c>
      <c r="S412" s="2">
        <f t="shared" si="63"/>
        <v>0</v>
      </c>
      <c r="T412" s="2">
        <v>0</v>
      </c>
      <c r="U412" s="2">
        <v>0</v>
      </c>
      <c r="V412" s="2">
        <f t="shared" si="64"/>
        <v>0</v>
      </c>
      <c r="W412" s="2">
        <v>0</v>
      </c>
      <c r="X412" s="2">
        <v>0</v>
      </c>
      <c r="Y412">
        <v>0</v>
      </c>
      <c r="Z412" s="2">
        <v>0</v>
      </c>
      <c r="AA412" s="2">
        <v>0</v>
      </c>
      <c r="AB412" s="2">
        <f t="shared" si="65"/>
        <v>0</v>
      </c>
      <c r="AC412" s="2">
        <v>0</v>
      </c>
      <c r="AD412" s="2">
        <v>0</v>
      </c>
      <c r="AE412" s="2">
        <v>0</v>
      </c>
      <c r="AF412" s="2">
        <v>0</v>
      </c>
      <c r="AG412" s="2">
        <f t="shared" si="66"/>
        <v>27342</v>
      </c>
      <c r="AH412" s="2">
        <f t="shared" si="67"/>
        <v>27342</v>
      </c>
      <c r="AI412" s="2">
        <v>114533</v>
      </c>
      <c r="AJ412" s="2">
        <v>114533</v>
      </c>
      <c r="AK412" s="2">
        <v>0</v>
      </c>
      <c r="AL412" s="2">
        <v>0</v>
      </c>
      <c r="AM412" s="2">
        <v>0</v>
      </c>
      <c r="AN412" s="2">
        <v>0</v>
      </c>
      <c r="AO412" s="2">
        <v>0</v>
      </c>
      <c r="AP412" s="2">
        <v>0</v>
      </c>
      <c r="AQ412" s="2">
        <v>0</v>
      </c>
      <c r="AR412" s="2">
        <v>0</v>
      </c>
      <c r="AS412" s="2">
        <v>0</v>
      </c>
      <c r="AT412" s="2">
        <v>0</v>
      </c>
      <c r="AU412" s="2">
        <v>0</v>
      </c>
      <c r="AV412" s="2">
        <v>0</v>
      </c>
      <c r="AW412" s="2">
        <v>0</v>
      </c>
      <c r="AX412" s="2">
        <v>0</v>
      </c>
      <c r="AY412" s="2">
        <v>0</v>
      </c>
      <c r="AZ412" s="2">
        <v>0</v>
      </c>
      <c r="BA412" s="2">
        <f t="shared" si="68"/>
        <v>27342</v>
      </c>
      <c r="BB412" s="2">
        <f t="shared" si="69"/>
        <v>27342</v>
      </c>
      <c r="BC412" s="2">
        <v>114533</v>
      </c>
      <c r="BD412" s="2">
        <v>114533</v>
      </c>
      <c r="BE412" s="2">
        <v>0</v>
      </c>
      <c r="BF412" s="2">
        <v>0</v>
      </c>
      <c r="BG412" s="2">
        <v>0</v>
      </c>
      <c r="BH412" s="2">
        <v>0</v>
      </c>
      <c r="BI412" s="2">
        <v>163</v>
      </c>
      <c r="BJ412" s="2">
        <v>651</v>
      </c>
      <c r="BK412" s="2">
        <v>-26</v>
      </c>
      <c r="BL412" s="2">
        <v>-160</v>
      </c>
    </row>
    <row r="413" spans="1:64" x14ac:dyDescent="0.25">
      <c r="A413" s="1" t="s">
        <v>408</v>
      </c>
      <c r="B413" t="s">
        <v>854</v>
      </c>
      <c r="C413" t="s">
        <v>978</v>
      </c>
      <c r="D413" s="2">
        <v>0</v>
      </c>
      <c r="E413" s="2">
        <v>466</v>
      </c>
      <c r="F413" s="2">
        <f t="shared" si="60"/>
        <v>466</v>
      </c>
      <c r="G413" s="2">
        <v>0</v>
      </c>
      <c r="H413" s="2">
        <v>0</v>
      </c>
      <c r="I413" s="2">
        <v>25450.170268000005</v>
      </c>
      <c r="J413" s="2">
        <f t="shared" si="61"/>
        <v>25450.170268000005</v>
      </c>
      <c r="K413" s="2">
        <v>0</v>
      </c>
      <c r="L413" s="2">
        <v>0</v>
      </c>
      <c r="M413" s="2">
        <v>0</v>
      </c>
      <c r="N413" s="2">
        <f t="shared" si="62"/>
        <v>0</v>
      </c>
      <c r="O413" s="2">
        <v>0</v>
      </c>
      <c r="P413" s="2">
        <v>0</v>
      </c>
      <c r="Q413" s="2">
        <v>0</v>
      </c>
      <c r="R413" s="2">
        <v>0</v>
      </c>
      <c r="S413" s="2">
        <f t="shared" si="63"/>
        <v>0</v>
      </c>
      <c r="T413" s="2">
        <v>0</v>
      </c>
      <c r="U413" s="2">
        <v>0</v>
      </c>
      <c r="V413" s="2">
        <f t="shared" si="64"/>
        <v>0</v>
      </c>
      <c r="W413" s="2">
        <v>0</v>
      </c>
      <c r="X413" s="2">
        <v>0</v>
      </c>
      <c r="Y413">
        <v>0</v>
      </c>
      <c r="Z413" s="2">
        <v>0</v>
      </c>
      <c r="AA413" s="2">
        <v>0</v>
      </c>
      <c r="AB413" s="2">
        <f t="shared" si="65"/>
        <v>0</v>
      </c>
      <c r="AC413" s="2">
        <v>0</v>
      </c>
      <c r="AD413" s="2">
        <v>0</v>
      </c>
      <c r="AE413" s="2">
        <v>0</v>
      </c>
      <c r="AF413" s="2">
        <v>0</v>
      </c>
      <c r="AG413" s="2">
        <f t="shared" si="66"/>
        <v>25916.170268000005</v>
      </c>
      <c r="AH413" s="2">
        <f t="shared" si="67"/>
        <v>25916.170268000005</v>
      </c>
      <c r="AI413" s="2">
        <v>129137</v>
      </c>
      <c r="AJ413" s="2">
        <v>129137</v>
      </c>
      <c r="AK413" s="2">
        <v>0</v>
      </c>
      <c r="AL413" s="2">
        <v>0</v>
      </c>
      <c r="AM413" s="2">
        <v>0</v>
      </c>
      <c r="AN413" s="2">
        <v>0</v>
      </c>
      <c r="AO413" s="2">
        <v>0</v>
      </c>
      <c r="AP413" s="2">
        <v>0</v>
      </c>
      <c r="AQ413" s="2">
        <v>0</v>
      </c>
      <c r="AR413" s="2">
        <v>0</v>
      </c>
      <c r="AS413" s="2">
        <v>0</v>
      </c>
      <c r="AT413" s="2">
        <v>0</v>
      </c>
      <c r="AU413" s="2">
        <v>0</v>
      </c>
      <c r="AV413" s="2">
        <v>0</v>
      </c>
      <c r="AW413" s="2">
        <v>0</v>
      </c>
      <c r="AX413" s="2">
        <v>0</v>
      </c>
      <c r="AY413" s="2">
        <v>0</v>
      </c>
      <c r="AZ413" s="2">
        <v>0</v>
      </c>
      <c r="BA413" s="2">
        <f t="shared" si="68"/>
        <v>25916.170268000005</v>
      </c>
      <c r="BB413" s="2">
        <f t="shared" si="69"/>
        <v>25916.170268000005</v>
      </c>
      <c r="BC413" s="2">
        <v>129137</v>
      </c>
      <c r="BD413" s="2">
        <v>129137</v>
      </c>
      <c r="BE413" s="2">
        <v>0</v>
      </c>
      <c r="BF413" s="2">
        <v>0</v>
      </c>
      <c r="BG413" s="2">
        <v>0</v>
      </c>
      <c r="BH413" s="2">
        <v>0</v>
      </c>
      <c r="BI413" s="2">
        <v>8</v>
      </c>
      <c r="BJ413" s="2">
        <v>455</v>
      </c>
      <c r="BK413" s="2">
        <v>-14</v>
      </c>
      <c r="BL413" s="2">
        <v>-70</v>
      </c>
    </row>
    <row r="414" spans="1:64" x14ac:dyDescent="0.25">
      <c r="A414" s="1" t="s">
        <v>409</v>
      </c>
      <c r="B414" t="s">
        <v>855</v>
      </c>
      <c r="C414" t="s">
        <v>978</v>
      </c>
      <c r="D414" s="2">
        <v>0</v>
      </c>
      <c r="E414" s="2">
        <v>373</v>
      </c>
      <c r="F414" s="2">
        <f t="shared" si="60"/>
        <v>373</v>
      </c>
      <c r="G414" s="2">
        <v>0</v>
      </c>
      <c r="H414" s="2">
        <v>0</v>
      </c>
      <c r="I414" s="2">
        <v>49792</v>
      </c>
      <c r="J414" s="2">
        <f t="shared" si="61"/>
        <v>49792</v>
      </c>
      <c r="K414" s="2">
        <v>0</v>
      </c>
      <c r="L414" s="2">
        <v>0</v>
      </c>
      <c r="M414" s="2">
        <v>0</v>
      </c>
      <c r="N414" s="2">
        <f t="shared" si="62"/>
        <v>0</v>
      </c>
      <c r="O414" s="2">
        <v>0</v>
      </c>
      <c r="P414" s="2">
        <v>0</v>
      </c>
      <c r="Q414" s="2">
        <v>0</v>
      </c>
      <c r="R414" s="2">
        <v>0</v>
      </c>
      <c r="S414" s="2">
        <f t="shared" si="63"/>
        <v>0</v>
      </c>
      <c r="T414" s="2">
        <v>0</v>
      </c>
      <c r="U414" s="2">
        <v>0</v>
      </c>
      <c r="V414" s="2">
        <f t="shared" si="64"/>
        <v>0</v>
      </c>
      <c r="W414" s="2">
        <v>0</v>
      </c>
      <c r="X414" s="2">
        <v>0</v>
      </c>
      <c r="Y414">
        <v>0</v>
      </c>
      <c r="Z414" s="2">
        <v>0</v>
      </c>
      <c r="AA414" s="2">
        <v>0</v>
      </c>
      <c r="AB414" s="2">
        <f t="shared" si="65"/>
        <v>0</v>
      </c>
      <c r="AC414" s="2">
        <v>0</v>
      </c>
      <c r="AD414" s="2">
        <v>0</v>
      </c>
      <c r="AE414" s="2">
        <v>0</v>
      </c>
      <c r="AF414" s="2">
        <v>0</v>
      </c>
      <c r="AG414" s="2">
        <f t="shared" si="66"/>
        <v>50165</v>
      </c>
      <c r="AH414" s="2">
        <f t="shared" si="67"/>
        <v>50165</v>
      </c>
      <c r="AI414" s="2">
        <v>160769</v>
      </c>
      <c r="AJ414" s="2">
        <v>160769</v>
      </c>
      <c r="AK414" s="2">
        <v>0</v>
      </c>
      <c r="AL414" s="2">
        <v>0</v>
      </c>
      <c r="AM414" s="2">
        <v>0</v>
      </c>
      <c r="AN414" s="2">
        <v>0</v>
      </c>
      <c r="AO414" s="2">
        <v>0</v>
      </c>
      <c r="AP414" s="2">
        <v>0</v>
      </c>
      <c r="AQ414" s="2">
        <v>0</v>
      </c>
      <c r="AR414" s="2">
        <v>0</v>
      </c>
      <c r="AS414" s="2">
        <v>0</v>
      </c>
      <c r="AT414" s="2">
        <v>0</v>
      </c>
      <c r="AU414" s="2">
        <v>0</v>
      </c>
      <c r="AV414" s="2">
        <v>0</v>
      </c>
      <c r="AW414" s="2">
        <v>0</v>
      </c>
      <c r="AX414" s="2">
        <v>0</v>
      </c>
      <c r="AY414" s="2">
        <v>0</v>
      </c>
      <c r="AZ414" s="2">
        <v>0</v>
      </c>
      <c r="BA414" s="2">
        <f t="shared" si="68"/>
        <v>50165</v>
      </c>
      <c r="BB414" s="2">
        <f t="shared" si="69"/>
        <v>50165</v>
      </c>
      <c r="BC414" s="2">
        <v>160769</v>
      </c>
      <c r="BD414" s="2">
        <v>160769</v>
      </c>
      <c r="BE414" s="2">
        <v>0</v>
      </c>
      <c r="BF414" s="2">
        <v>0</v>
      </c>
      <c r="BG414" s="2">
        <v>0</v>
      </c>
      <c r="BH414" s="2">
        <v>0</v>
      </c>
      <c r="BI414" s="2">
        <v>120</v>
      </c>
      <c r="BJ414" s="2">
        <v>725</v>
      </c>
      <c r="BK414" s="2">
        <v>-19</v>
      </c>
      <c r="BL414" s="2">
        <v>-100</v>
      </c>
    </row>
    <row r="415" spans="1:64" x14ac:dyDescent="0.25">
      <c r="A415" s="1" t="s">
        <v>410</v>
      </c>
      <c r="B415" t="s">
        <v>856</v>
      </c>
      <c r="C415" t="s">
        <v>978</v>
      </c>
      <c r="D415" s="2">
        <v>0</v>
      </c>
      <c r="E415" s="2">
        <v>294</v>
      </c>
      <c r="F415" s="2">
        <f t="shared" si="60"/>
        <v>294</v>
      </c>
      <c r="G415" s="2">
        <v>0</v>
      </c>
      <c r="H415" s="2">
        <v>0</v>
      </c>
      <c r="I415" s="2">
        <v>29570</v>
      </c>
      <c r="J415" s="2">
        <f t="shared" si="61"/>
        <v>29570</v>
      </c>
      <c r="K415" s="2">
        <v>0</v>
      </c>
      <c r="L415" s="2">
        <v>0</v>
      </c>
      <c r="M415" s="2">
        <v>0</v>
      </c>
      <c r="N415" s="2">
        <f t="shared" si="62"/>
        <v>0</v>
      </c>
      <c r="O415" s="2">
        <v>0</v>
      </c>
      <c r="P415" s="2">
        <v>0</v>
      </c>
      <c r="Q415" s="2">
        <v>0</v>
      </c>
      <c r="R415" s="2">
        <v>0</v>
      </c>
      <c r="S415" s="2">
        <f t="shared" si="63"/>
        <v>0</v>
      </c>
      <c r="T415" s="2">
        <v>0</v>
      </c>
      <c r="U415" s="2">
        <v>0</v>
      </c>
      <c r="V415" s="2">
        <f t="shared" si="64"/>
        <v>0</v>
      </c>
      <c r="W415" s="2">
        <v>0</v>
      </c>
      <c r="X415" s="2">
        <v>0</v>
      </c>
      <c r="Y415">
        <v>0</v>
      </c>
      <c r="Z415" s="2">
        <v>0</v>
      </c>
      <c r="AA415" s="2">
        <v>0</v>
      </c>
      <c r="AB415" s="2">
        <f t="shared" si="65"/>
        <v>0</v>
      </c>
      <c r="AC415" s="2">
        <v>6</v>
      </c>
      <c r="AD415" s="2">
        <v>0</v>
      </c>
      <c r="AE415" s="2">
        <v>0</v>
      </c>
      <c r="AF415" s="2">
        <v>0</v>
      </c>
      <c r="AG415" s="2">
        <f t="shared" si="66"/>
        <v>29870</v>
      </c>
      <c r="AH415" s="2">
        <f t="shared" si="67"/>
        <v>29870</v>
      </c>
      <c r="AI415" s="2">
        <v>119480</v>
      </c>
      <c r="AJ415" s="2">
        <v>119480</v>
      </c>
      <c r="AK415" s="2">
        <v>0</v>
      </c>
      <c r="AL415" s="2">
        <v>0</v>
      </c>
      <c r="AM415" s="2">
        <v>0</v>
      </c>
      <c r="AN415" s="2">
        <v>0</v>
      </c>
      <c r="AO415" s="2">
        <v>0</v>
      </c>
      <c r="AP415" s="2">
        <v>0</v>
      </c>
      <c r="AQ415" s="2">
        <v>0</v>
      </c>
      <c r="AR415" s="2">
        <v>0</v>
      </c>
      <c r="AS415" s="2">
        <v>0</v>
      </c>
      <c r="AT415" s="2">
        <v>77.8</v>
      </c>
      <c r="AU415" s="2">
        <v>0</v>
      </c>
      <c r="AV415" s="2">
        <v>0</v>
      </c>
      <c r="AW415" s="2">
        <v>0</v>
      </c>
      <c r="AX415" s="2">
        <v>0</v>
      </c>
      <c r="AY415" s="2">
        <v>0</v>
      </c>
      <c r="AZ415" s="2">
        <v>0</v>
      </c>
      <c r="BA415" s="2">
        <f t="shared" si="68"/>
        <v>29947.8</v>
      </c>
      <c r="BB415" s="2">
        <f t="shared" si="69"/>
        <v>29947.8</v>
      </c>
      <c r="BC415" s="2">
        <v>119792</v>
      </c>
      <c r="BD415" s="2">
        <v>119792</v>
      </c>
      <c r="BE415" s="2">
        <v>0</v>
      </c>
      <c r="BF415" s="2">
        <v>0</v>
      </c>
      <c r="BG415" s="2">
        <v>0</v>
      </c>
      <c r="BH415" s="2">
        <v>0</v>
      </c>
      <c r="BI415" s="2">
        <v>203.8</v>
      </c>
      <c r="BJ415" s="2">
        <v>816</v>
      </c>
      <c r="BK415" s="2">
        <v>2.5</v>
      </c>
      <c r="BL415" s="2">
        <v>10</v>
      </c>
    </row>
    <row r="416" spans="1:64" x14ac:dyDescent="0.25">
      <c r="A416" s="1" t="s">
        <v>411</v>
      </c>
      <c r="B416" t="s">
        <v>857</v>
      </c>
      <c r="C416" t="s">
        <v>978</v>
      </c>
      <c r="D416" s="2">
        <v>0</v>
      </c>
      <c r="E416" s="2">
        <v>214</v>
      </c>
      <c r="F416" s="2">
        <f t="shared" si="60"/>
        <v>214</v>
      </c>
      <c r="G416" s="2">
        <v>0</v>
      </c>
      <c r="H416" s="2">
        <v>0</v>
      </c>
      <c r="I416" s="2">
        <v>28740</v>
      </c>
      <c r="J416" s="2">
        <f t="shared" si="61"/>
        <v>28740</v>
      </c>
      <c r="K416" s="2">
        <v>0</v>
      </c>
      <c r="L416" s="2">
        <v>0</v>
      </c>
      <c r="M416" s="2">
        <v>0</v>
      </c>
      <c r="N416" s="2">
        <f t="shared" si="62"/>
        <v>0</v>
      </c>
      <c r="O416" s="2">
        <v>0</v>
      </c>
      <c r="P416" s="2">
        <v>0</v>
      </c>
      <c r="Q416" s="2">
        <v>0</v>
      </c>
      <c r="R416" s="2">
        <v>0</v>
      </c>
      <c r="S416" s="2">
        <f t="shared" si="63"/>
        <v>0</v>
      </c>
      <c r="T416" s="2">
        <v>0</v>
      </c>
      <c r="U416" s="2">
        <v>0</v>
      </c>
      <c r="V416" s="2">
        <f t="shared" si="64"/>
        <v>0</v>
      </c>
      <c r="W416" s="2">
        <v>0</v>
      </c>
      <c r="X416" s="2">
        <v>0</v>
      </c>
      <c r="Y416">
        <v>0</v>
      </c>
      <c r="Z416" s="2">
        <v>0</v>
      </c>
      <c r="AA416" s="2">
        <v>0</v>
      </c>
      <c r="AB416" s="2">
        <f t="shared" si="65"/>
        <v>0</v>
      </c>
      <c r="AC416" s="2">
        <v>0</v>
      </c>
      <c r="AD416" s="2">
        <v>0</v>
      </c>
      <c r="AE416" s="2">
        <v>0</v>
      </c>
      <c r="AF416" s="2">
        <v>0</v>
      </c>
      <c r="AG416" s="2">
        <f t="shared" si="66"/>
        <v>28954</v>
      </c>
      <c r="AH416" s="2">
        <f t="shared" si="67"/>
        <v>28954</v>
      </c>
      <c r="AI416" s="2">
        <v>101256</v>
      </c>
      <c r="AJ416" s="2">
        <v>101256</v>
      </c>
      <c r="AK416" s="2">
        <v>0</v>
      </c>
      <c r="AL416" s="2">
        <v>0</v>
      </c>
      <c r="AM416" s="2">
        <v>0</v>
      </c>
      <c r="AN416" s="2">
        <v>0</v>
      </c>
      <c r="AO416" s="2">
        <v>0</v>
      </c>
      <c r="AP416" s="2">
        <v>0</v>
      </c>
      <c r="AQ416" s="2">
        <v>0</v>
      </c>
      <c r="AR416" s="2">
        <v>0</v>
      </c>
      <c r="AS416" s="2">
        <v>0</v>
      </c>
      <c r="AT416" s="2">
        <v>0</v>
      </c>
      <c r="AU416" s="2">
        <v>0</v>
      </c>
      <c r="AV416" s="2">
        <v>0</v>
      </c>
      <c r="AW416" s="2">
        <v>0</v>
      </c>
      <c r="AX416" s="2">
        <v>0</v>
      </c>
      <c r="AY416" s="2">
        <v>0</v>
      </c>
      <c r="AZ416" s="2">
        <v>0</v>
      </c>
      <c r="BA416" s="2">
        <f t="shared" si="68"/>
        <v>28954</v>
      </c>
      <c r="BB416" s="2">
        <f t="shared" si="69"/>
        <v>28954</v>
      </c>
      <c r="BC416" s="2">
        <v>10256</v>
      </c>
      <c r="BD416" s="2">
        <v>10256</v>
      </c>
      <c r="BE416" s="2">
        <v>0</v>
      </c>
      <c r="BF416" s="2">
        <v>0</v>
      </c>
      <c r="BG416" s="2">
        <v>0</v>
      </c>
      <c r="BH416" s="2">
        <v>0</v>
      </c>
      <c r="BI416" s="2">
        <v>0</v>
      </c>
      <c r="BJ416" s="2">
        <v>0</v>
      </c>
      <c r="BK416" s="2">
        <v>13</v>
      </c>
      <c r="BL416" s="2">
        <v>125</v>
      </c>
    </row>
    <row r="417" spans="1:64" x14ac:dyDescent="0.25">
      <c r="A417" s="1" t="s">
        <v>412</v>
      </c>
      <c r="B417" t="s">
        <v>858</v>
      </c>
      <c r="C417" t="s">
        <v>978</v>
      </c>
      <c r="D417" s="2">
        <v>0</v>
      </c>
      <c r="E417" s="2">
        <v>601</v>
      </c>
      <c r="F417" s="2">
        <f t="shared" si="60"/>
        <v>601</v>
      </c>
      <c r="G417" s="2">
        <v>0</v>
      </c>
      <c r="H417" s="2">
        <v>0</v>
      </c>
      <c r="I417" s="2">
        <v>42177</v>
      </c>
      <c r="J417" s="2">
        <f t="shared" si="61"/>
        <v>42177</v>
      </c>
      <c r="K417" s="2">
        <v>0</v>
      </c>
      <c r="L417" s="2">
        <v>0</v>
      </c>
      <c r="M417" s="2">
        <v>0</v>
      </c>
      <c r="N417" s="2">
        <f t="shared" si="62"/>
        <v>0</v>
      </c>
      <c r="O417" s="2">
        <v>0</v>
      </c>
      <c r="P417" s="2">
        <v>0</v>
      </c>
      <c r="Q417" s="2">
        <v>0</v>
      </c>
      <c r="R417" s="2">
        <v>0</v>
      </c>
      <c r="S417" s="2">
        <f t="shared" si="63"/>
        <v>0</v>
      </c>
      <c r="T417" s="2">
        <v>0</v>
      </c>
      <c r="U417" s="2">
        <v>0</v>
      </c>
      <c r="V417" s="2">
        <f t="shared" si="64"/>
        <v>0</v>
      </c>
      <c r="W417" s="2">
        <v>0</v>
      </c>
      <c r="X417" s="2">
        <v>0</v>
      </c>
      <c r="Y417">
        <v>0</v>
      </c>
      <c r="Z417" s="2">
        <v>0</v>
      </c>
      <c r="AA417" s="2">
        <v>0</v>
      </c>
      <c r="AB417" s="2">
        <f t="shared" si="65"/>
        <v>0</v>
      </c>
      <c r="AC417" s="2">
        <v>0</v>
      </c>
      <c r="AD417" s="2">
        <v>0</v>
      </c>
      <c r="AE417" s="2">
        <v>0</v>
      </c>
      <c r="AF417" s="2">
        <v>0</v>
      </c>
      <c r="AG417" s="2">
        <f t="shared" si="66"/>
        <v>42778</v>
      </c>
      <c r="AH417" s="2">
        <f t="shared" si="67"/>
        <v>42778</v>
      </c>
      <c r="AI417" s="2">
        <v>171812</v>
      </c>
      <c r="AJ417" s="2">
        <v>171812</v>
      </c>
      <c r="AK417" s="2">
        <v>0</v>
      </c>
      <c r="AL417" s="2">
        <v>0</v>
      </c>
      <c r="AM417" s="2">
        <v>0</v>
      </c>
      <c r="AN417" s="2">
        <v>0</v>
      </c>
      <c r="AO417" s="2">
        <v>0</v>
      </c>
      <c r="AP417" s="2">
        <v>0</v>
      </c>
      <c r="AQ417" s="2">
        <v>0</v>
      </c>
      <c r="AR417" s="2">
        <v>0</v>
      </c>
      <c r="AS417" s="2">
        <v>0</v>
      </c>
      <c r="AT417" s="2">
        <v>0</v>
      </c>
      <c r="AU417" s="2">
        <v>0</v>
      </c>
      <c r="AV417" s="2">
        <v>0</v>
      </c>
      <c r="AW417" s="2">
        <v>0</v>
      </c>
      <c r="AX417" s="2">
        <v>0</v>
      </c>
      <c r="AY417" s="2">
        <v>0</v>
      </c>
      <c r="AZ417" s="2">
        <v>0</v>
      </c>
      <c r="BA417" s="2">
        <f t="shared" si="68"/>
        <v>42778</v>
      </c>
      <c r="BB417" s="2">
        <f t="shared" si="69"/>
        <v>42778</v>
      </c>
      <c r="BC417" s="2">
        <v>171812</v>
      </c>
      <c r="BD417" s="2">
        <v>171812</v>
      </c>
      <c r="BE417" s="2">
        <v>0</v>
      </c>
      <c r="BF417" s="2">
        <v>0</v>
      </c>
      <c r="BG417" s="2">
        <v>0</v>
      </c>
      <c r="BH417" s="2">
        <v>0</v>
      </c>
      <c r="BI417" s="2">
        <v>80</v>
      </c>
      <c r="BJ417" s="2">
        <v>321</v>
      </c>
      <c r="BK417" s="2">
        <v>-70</v>
      </c>
      <c r="BL417" s="2">
        <v>-280</v>
      </c>
    </row>
    <row r="418" spans="1:64" x14ac:dyDescent="0.25">
      <c r="A418" s="1" t="s">
        <v>413</v>
      </c>
      <c r="B418" t="s">
        <v>859</v>
      </c>
      <c r="C418" t="s">
        <v>978</v>
      </c>
      <c r="D418" s="2">
        <v>0</v>
      </c>
      <c r="E418" s="2">
        <v>763</v>
      </c>
      <c r="F418" s="2">
        <f t="shared" si="60"/>
        <v>763</v>
      </c>
      <c r="G418" s="2">
        <v>0</v>
      </c>
      <c r="H418" s="2">
        <v>0</v>
      </c>
      <c r="I418" s="2">
        <v>23775</v>
      </c>
      <c r="J418" s="2">
        <f t="shared" si="61"/>
        <v>23775</v>
      </c>
      <c r="K418" s="2">
        <v>0</v>
      </c>
      <c r="L418" s="2">
        <v>0</v>
      </c>
      <c r="M418" s="2">
        <v>0</v>
      </c>
      <c r="N418" s="2">
        <f t="shared" si="62"/>
        <v>0</v>
      </c>
      <c r="O418" s="2">
        <v>0</v>
      </c>
      <c r="P418" s="2">
        <v>0</v>
      </c>
      <c r="Q418" s="2">
        <v>0</v>
      </c>
      <c r="R418" s="2">
        <v>0</v>
      </c>
      <c r="S418" s="2">
        <f t="shared" si="63"/>
        <v>0</v>
      </c>
      <c r="T418" s="2">
        <v>0</v>
      </c>
      <c r="U418" s="2">
        <v>0</v>
      </c>
      <c r="V418" s="2">
        <f t="shared" si="64"/>
        <v>0</v>
      </c>
      <c r="W418" s="2">
        <v>0</v>
      </c>
      <c r="X418" s="2">
        <v>0</v>
      </c>
      <c r="Y418">
        <v>0</v>
      </c>
      <c r="Z418" s="2">
        <v>0</v>
      </c>
      <c r="AA418" s="2">
        <v>0</v>
      </c>
      <c r="AB418" s="2">
        <f t="shared" si="65"/>
        <v>0</v>
      </c>
      <c r="AC418" s="2">
        <v>0</v>
      </c>
      <c r="AD418" s="2">
        <v>0</v>
      </c>
      <c r="AE418" s="2">
        <v>0</v>
      </c>
      <c r="AF418" s="2">
        <v>0</v>
      </c>
      <c r="AG418" s="2">
        <f t="shared" si="66"/>
        <v>24538</v>
      </c>
      <c r="AH418" s="2">
        <f t="shared" si="67"/>
        <v>24538</v>
      </c>
      <c r="AI418" s="2">
        <v>111691</v>
      </c>
      <c r="AJ418" s="2">
        <v>111691</v>
      </c>
      <c r="AK418" s="2">
        <v>0</v>
      </c>
      <c r="AL418" s="2">
        <v>0</v>
      </c>
      <c r="AM418" s="2">
        <v>0</v>
      </c>
      <c r="AN418" s="2">
        <v>0</v>
      </c>
      <c r="AO418" s="2">
        <v>0</v>
      </c>
      <c r="AP418" s="2">
        <v>0</v>
      </c>
      <c r="AQ418" s="2">
        <v>0</v>
      </c>
      <c r="AR418" s="2">
        <v>0</v>
      </c>
      <c r="AS418" s="2">
        <v>0</v>
      </c>
      <c r="AT418" s="2">
        <v>0</v>
      </c>
      <c r="AU418" s="2">
        <v>0</v>
      </c>
      <c r="AV418" s="2">
        <v>0</v>
      </c>
      <c r="AW418" s="2">
        <v>0</v>
      </c>
      <c r="AX418" s="2">
        <v>0</v>
      </c>
      <c r="AY418" s="2">
        <v>0</v>
      </c>
      <c r="AZ418" s="2">
        <v>0</v>
      </c>
      <c r="BA418" s="2">
        <f t="shared" si="68"/>
        <v>24538</v>
      </c>
      <c r="BB418" s="2">
        <f t="shared" si="69"/>
        <v>24538</v>
      </c>
      <c r="BC418" s="2">
        <v>111691</v>
      </c>
      <c r="BD418" s="2">
        <v>111691</v>
      </c>
      <c r="BE418" s="2">
        <v>0</v>
      </c>
      <c r="BF418" s="2">
        <v>0</v>
      </c>
      <c r="BG418" s="2">
        <v>0</v>
      </c>
      <c r="BH418" s="2">
        <v>0</v>
      </c>
      <c r="BI418" s="2">
        <v>0</v>
      </c>
      <c r="BJ418" s="2">
        <v>0</v>
      </c>
      <c r="BK418" s="2">
        <v>-20</v>
      </c>
      <c r="BL418" s="2">
        <v>-58</v>
      </c>
    </row>
    <row r="419" spans="1:64" x14ac:dyDescent="0.25">
      <c r="A419" s="1" t="s">
        <v>414</v>
      </c>
      <c r="B419" t="s">
        <v>860</v>
      </c>
      <c r="C419" t="s">
        <v>978</v>
      </c>
      <c r="D419" s="2">
        <v>0</v>
      </c>
      <c r="E419" s="2">
        <v>242</v>
      </c>
      <c r="F419" s="2">
        <f t="shared" si="60"/>
        <v>242</v>
      </c>
      <c r="G419" s="2">
        <v>0</v>
      </c>
      <c r="H419" s="2">
        <v>0</v>
      </c>
      <c r="I419" s="2">
        <v>28280</v>
      </c>
      <c r="J419" s="2">
        <f t="shared" si="61"/>
        <v>28280</v>
      </c>
      <c r="K419" s="2">
        <v>0</v>
      </c>
      <c r="L419" s="2">
        <v>0</v>
      </c>
      <c r="M419" s="2">
        <v>0</v>
      </c>
      <c r="N419" s="2">
        <f t="shared" si="62"/>
        <v>0</v>
      </c>
      <c r="O419" s="2">
        <v>0</v>
      </c>
      <c r="P419" s="2">
        <v>0</v>
      </c>
      <c r="Q419" s="2">
        <v>0</v>
      </c>
      <c r="R419" s="2">
        <v>0</v>
      </c>
      <c r="S419" s="2">
        <f t="shared" si="63"/>
        <v>0</v>
      </c>
      <c r="T419" s="2">
        <v>0</v>
      </c>
      <c r="U419" s="2">
        <v>0</v>
      </c>
      <c r="V419" s="2">
        <f t="shared" si="64"/>
        <v>0</v>
      </c>
      <c r="W419" s="2">
        <v>0</v>
      </c>
      <c r="X419" s="2">
        <v>0</v>
      </c>
      <c r="Y419">
        <v>0</v>
      </c>
      <c r="Z419" s="2">
        <v>0</v>
      </c>
      <c r="AA419" s="2">
        <v>0</v>
      </c>
      <c r="AB419" s="2">
        <f t="shared" si="65"/>
        <v>0</v>
      </c>
      <c r="AC419" s="2">
        <v>0</v>
      </c>
      <c r="AD419" s="2">
        <v>0</v>
      </c>
      <c r="AE419" s="2">
        <v>0</v>
      </c>
      <c r="AF419" s="2">
        <v>0</v>
      </c>
      <c r="AG419" s="2">
        <f t="shared" si="66"/>
        <v>28522</v>
      </c>
      <c r="AH419" s="2">
        <f t="shared" si="67"/>
        <v>28522</v>
      </c>
      <c r="AI419" s="2">
        <v>113384</v>
      </c>
      <c r="AJ419" s="2">
        <v>113384</v>
      </c>
      <c r="AK419" s="2">
        <v>0</v>
      </c>
      <c r="AL419" s="2">
        <v>0</v>
      </c>
      <c r="AM419" s="2">
        <v>0</v>
      </c>
      <c r="AN419" s="2">
        <v>0</v>
      </c>
      <c r="AO419" s="2">
        <v>0</v>
      </c>
      <c r="AP419" s="2">
        <v>0</v>
      </c>
      <c r="AQ419" s="2">
        <v>0</v>
      </c>
      <c r="AR419" s="2">
        <v>0</v>
      </c>
      <c r="AS419" s="2">
        <v>0</v>
      </c>
      <c r="AT419" s="2">
        <v>0</v>
      </c>
      <c r="AU419" s="2">
        <v>0</v>
      </c>
      <c r="AV419" s="2">
        <v>0</v>
      </c>
      <c r="AW419" s="2">
        <v>0</v>
      </c>
      <c r="AX419" s="2">
        <v>0</v>
      </c>
      <c r="AY419" s="2">
        <v>0</v>
      </c>
      <c r="AZ419" s="2">
        <v>0</v>
      </c>
      <c r="BA419" s="2">
        <f t="shared" si="68"/>
        <v>28522</v>
      </c>
      <c r="BB419" s="2">
        <f t="shared" si="69"/>
        <v>28522</v>
      </c>
      <c r="BC419" s="2">
        <v>113384</v>
      </c>
      <c r="BD419" s="2">
        <v>113384</v>
      </c>
      <c r="BE419" s="2">
        <v>0</v>
      </c>
      <c r="BF419" s="2">
        <v>0</v>
      </c>
      <c r="BG419" s="2">
        <v>0</v>
      </c>
      <c r="BH419" s="2">
        <v>0</v>
      </c>
      <c r="BI419" s="2">
        <v>0</v>
      </c>
      <c r="BJ419" s="2">
        <v>0</v>
      </c>
      <c r="BK419" s="2">
        <v>0</v>
      </c>
      <c r="BL419" s="2">
        <v>0</v>
      </c>
    </row>
    <row r="420" spans="1:64" x14ac:dyDescent="0.25">
      <c r="A420" s="1" t="s">
        <v>415</v>
      </c>
      <c r="B420" t="s">
        <v>861</v>
      </c>
      <c r="C420" t="s">
        <v>978</v>
      </c>
      <c r="D420" s="2">
        <v>0</v>
      </c>
      <c r="E420" s="2">
        <v>217</v>
      </c>
      <c r="F420" s="2">
        <f t="shared" si="60"/>
        <v>217</v>
      </c>
      <c r="G420" s="2">
        <v>0</v>
      </c>
      <c r="H420" s="2">
        <v>0</v>
      </c>
      <c r="I420" s="2">
        <v>65163</v>
      </c>
      <c r="J420" s="2">
        <f t="shared" si="61"/>
        <v>65163</v>
      </c>
      <c r="K420" s="2">
        <v>0</v>
      </c>
      <c r="L420" s="2">
        <v>0</v>
      </c>
      <c r="M420" s="2">
        <v>0</v>
      </c>
      <c r="N420" s="2">
        <f t="shared" si="62"/>
        <v>0</v>
      </c>
      <c r="O420" s="2">
        <v>0</v>
      </c>
      <c r="P420" s="2">
        <v>0</v>
      </c>
      <c r="Q420" s="2">
        <v>0</v>
      </c>
      <c r="R420" s="2">
        <v>0</v>
      </c>
      <c r="S420" s="2">
        <f t="shared" si="63"/>
        <v>0</v>
      </c>
      <c r="T420" s="2">
        <v>0</v>
      </c>
      <c r="U420" s="2">
        <v>0</v>
      </c>
      <c r="V420" s="2">
        <f t="shared" si="64"/>
        <v>0</v>
      </c>
      <c r="W420" s="2">
        <v>0</v>
      </c>
      <c r="X420" s="2">
        <v>0</v>
      </c>
      <c r="Y420">
        <v>0</v>
      </c>
      <c r="Z420" s="2">
        <v>0</v>
      </c>
      <c r="AA420" s="2">
        <v>0</v>
      </c>
      <c r="AB420" s="2">
        <f t="shared" si="65"/>
        <v>0</v>
      </c>
      <c r="AC420" s="2">
        <v>0</v>
      </c>
      <c r="AD420" s="2">
        <v>0</v>
      </c>
      <c r="AE420" s="2">
        <v>0</v>
      </c>
      <c r="AF420" s="2">
        <v>0</v>
      </c>
      <c r="AG420" s="2">
        <f t="shared" si="66"/>
        <v>65380</v>
      </c>
      <c r="AH420" s="2">
        <f t="shared" si="67"/>
        <v>65380</v>
      </c>
      <c r="AI420" s="2">
        <v>262512</v>
      </c>
      <c r="AJ420" s="2">
        <v>262512</v>
      </c>
      <c r="AK420" s="2">
        <v>0</v>
      </c>
      <c r="AL420" s="2">
        <v>0</v>
      </c>
      <c r="AM420" s="2">
        <v>0</v>
      </c>
      <c r="AN420" s="2">
        <v>0</v>
      </c>
      <c r="AO420" s="2">
        <v>0</v>
      </c>
      <c r="AP420" s="2">
        <v>0</v>
      </c>
      <c r="AQ420" s="2">
        <v>0</v>
      </c>
      <c r="AR420" s="2">
        <v>0</v>
      </c>
      <c r="AS420" s="2">
        <v>0</v>
      </c>
      <c r="AT420" s="2">
        <v>0</v>
      </c>
      <c r="AU420" s="2">
        <v>0</v>
      </c>
      <c r="AV420" s="2">
        <v>0</v>
      </c>
      <c r="AW420" s="2">
        <v>0</v>
      </c>
      <c r="AX420" s="2">
        <v>0</v>
      </c>
      <c r="AY420" s="2">
        <v>0</v>
      </c>
      <c r="AZ420" s="2">
        <v>0</v>
      </c>
      <c r="BA420" s="2">
        <f t="shared" si="68"/>
        <v>65380</v>
      </c>
      <c r="BB420" s="2">
        <f t="shared" si="69"/>
        <v>65380</v>
      </c>
      <c r="BC420" s="2">
        <v>262512</v>
      </c>
      <c r="BD420" s="2">
        <v>262512</v>
      </c>
      <c r="BE420" s="2">
        <v>0</v>
      </c>
      <c r="BF420" s="2">
        <v>0</v>
      </c>
      <c r="BG420" s="2">
        <v>0</v>
      </c>
      <c r="BH420" s="2">
        <v>0</v>
      </c>
      <c r="BI420" s="2">
        <v>0</v>
      </c>
      <c r="BJ420" s="2">
        <v>0</v>
      </c>
      <c r="BK420" s="2">
        <v>5</v>
      </c>
      <c r="BL420" s="2">
        <v>-253</v>
      </c>
    </row>
    <row r="421" spans="1:64" x14ac:dyDescent="0.25">
      <c r="A421" s="1" t="s">
        <v>416</v>
      </c>
      <c r="B421" t="s">
        <v>862</v>
      </c>
      <c r="C421" t="s">
        <v>978</v>
      </c>
      <c r="D421" s="2">
        <v>0</v>
      </c>
      <c r="E421" s="2">
        <v>227</v>
      </c>
      <c r="F421" s="2">
        <f t="shared" si="60"/>
        <v>227</v>
      </c>
      <c r="G421" s="2">
        <v>0</v>
      </c>
      <c r="H421" s="2">
        <v>327</v>
      </c>
      <c r="I421" s="2">
        <v>25860</v>
      </c>
      <c r="J421" s="2">
        <f t="shared" si="61"/>
        <v>26187</v>
      </c>
      <c r="K421" s="2">
        <v>0</v>
      </c>
      <c r="L421" s="2">
        <v>0</v>
      </c>
      <c r="M421" s="2">
        <v>0</v>
      </c>
      <c r="N421" s="2">
        <f t="shared" si="62"/>
        <v>0</v>
      </c>
      <c r="O421" s="2">
        <v>0</v>
      </c>
      <c r="P421" s="2">
        <v>0</v>
      </c>
      <c r="Q421" s="2">
        <v>0</v>
      </c>
      <c r="R421" s="2">
        <v>0</v>
      </c>
      <c r="S421" s="2">
        <f t="shared" si="63"/>
        <v>0</v>
      </c>
      <c r="T421" s="2">
        <v>0</v>
      </c>
      <c r="U421" s="2">
        <v>0</v>
      </c>
      <c r="V421" s="2">
        <f t="shared" si="64"/>
        <v>0</v>
      </c>
      <c r="W421" s="2">
        <v>0</v>
      </c>
      <c r="X421" s="2">
        <v>0</v>
      </c>
      <c r="Y421">
        <v>0</v>
      </c>
      <c r="Z421" s="2">
        <v>0</v>
      </c>
      <c r="AA421" s="2">
        <v>0</v>
      </c>
      <c r="AB421" s="2">
        <f t="shared" si="65"/>
        <v>0</v>
      </c>
      <c r="AC421" s="2">
        <v>25</v>
      </c>
      <c r="AD421" s="2">
        <v>0</v>
      </c>
      <c r="AE421" s="2">
        <v>0</v>
      </c>
      <c r="AF421" s="2">
        <v>0</v>
      </c>
      <c r="AG421" s="2">
        <f t="shared" si="66"/>
        <v>26439</v>
      </c>
      <c r="AH421" s="2">
        <f t="shared" si="67"/>
        <v>26439</v>
      </c>
      <c r="AI421" s="2">
        <v>107938</v>
      </c>
      <c r="AJ421" s="2">
        <v>107938</v>
      </c>
      <c r="AK421" s="2">
        <v>0</v>
      </c>
      <c r="AL421" s="2">
        <v>0</v>
      </c>
      <c r="AM421" s="2">
        <v>0</v>
      </c>
      <c r="AN421" s="2">
        <v>0</v>
      </c>
      <c r="AO421" s="2">
        <v>0</v>
      </c>
      <c r="AP421" s="2">
        <v>0</v>
      </c>
      <c r="AQ421" s="2">
        <v>0</v>
      </c>
      <c r="AR421" s="2">
        <v>0</v>
      </c>
      <c r="AS421" s="2">
        <v>0</v>
      </c>
      <c r="AT421" s="2">
        <v>0</v>
      </c>
      <c r="AU421" s="2">
        <v>0</v>
      </c>
      <c r="AV421" s="2">
        <v>0</v>
      </c>
      <c r="AW421" s="2">
        <v>0</v>
      </c>
      <c r="AX421" s="2">
        <v>0</v>
      </c>
      <c r="AY421" s="2">
        <v>0</v>
      </c>
      <c r="AZ421" s="2">
        <v>0</v>
      </c>
      <c r="BA421" s="2">
        <f t="shared" si="68"/>
        <v>26439</v>
      </c>
      <c r="BB421" s="2">
        <f t="shared" si="69"/>
        <v>26439</v>
      </c>
      <c r="BC421" s="2">
        <v>107938</v>
      </c>
      <c r="BD421" s="2">
        <v>107938</v>
      </c>
      <c r="BE421" s="2">
        <v>0</v>
      </c>
      <c r="BF421" s="2">
        <v>0</v>
      </c>
      <c r="BG421" s="2">
        <v>0</v>
      </c>
      <c r="BH421" s="2">
        <v>0</v>
      </c>
      <c r="BI421" s="2">
        <v>100</v>
      </c>
      <c r="BJ421" s="2">
        <v>400</v>
      </c>
      <c r="BK421" s="2">
        <v>-34</v>
      </c>
      <c r="BL421" s="2">
        <v>-135</v>
      </c>
    </row>
    <row r="422" spans="1:64" x14ac:dyDescent="0.25">
      <c r="A422" s="1" t="s">
        <v>417</v>
      </c>
      <c r="B422" t="s">
        <v>863</v>
      </c>
      <c r="C422" t="s">
        <v>978</v>
      </c>
      <c r="D422" s="2">
        <v>0</v>
      </c>
      <c r="E422" s="2">
        <v>644</v>
      </c>
      <c r="F422" s="2">
        <f t="shared" si="60"/>
        <v>644</v>
      </c>
      <c r="G422" s="2">
        <v>0</v>
      </c>
      <c r="H422" s="2">
        <v>0</v>
      </c>
      <c r="I422" s="2">
        <v>42322</v>
      </c>
      <c r="J422" s="2">
        <f t="shared" si="61"/>
        <v>42322</v>
      </c>
      <c r="K422" s="2">
        <v>0</v>
      </c>
      <c r="L422" s="2">
        <v>0</v>
      </c>
      <c r="M422" s="2">
        <v>0</v>
      </c>
      <c r="N422" s="2">
        <f t="shared" si="62"/>
        <v>0</v>
      </c>
      <c r="O422" s="2">
        <v>0</v>
      </c>
      <c r="P422" s="2">
        <v>0</v>
      </c>
      <c r="Q422" s="2">
        <v>0</v>
      </c>
      <c r="R422" s="2">
        <v>0</v>
      </c>
      <c r="S422" s="2">
        <f t="shared" si="63"/>
        <v>0</v>
      </c>
      <c r="T422" s="2">
        <v>0</v>
      </c>
      <c r="U422" s="2">
        <v>0</v>
      </c>
      <c r="V422" s="2">
        <f t="shared" si="64"/>
        <v>0</v>
      </c>
      <c r="W422" s="2">
        <v>0</v>
      </c>
      <c r="X422" s="2">
        <v>0</v>
      </c>
      <c r="Y422">
        <v>0</v>
      </c>
      <c r="Z422" s="2">
        <v>0</v>
      </c>
      <c r="AA422" s="2">
        <v>0</v>
      </c>
      <c r="AB422" s="2">
        <f t="shared" si="65"/>
        <v>0</v>
      </c>
      <c r="AC422" s="2">
        <v>0</v>
      </c>
      <c r="AD422" s="2">
        <v>0</v>
      </c>
      <c r="AE422" s="2">
        <v>0</v>
      </c>
      <c r="AF422" s="2">
        <v>0</v>
      </c>
      <c r="AG422" s="2">
        <f t="shared" si="66"/>
        <v>42966</v>
      </c>
      <c r="AH422" s="2">
        <f t="shared" si="67"/>
        <v>42966</v>
      </c>
      <c r="AI422" s="2">
        <v>181353</v>
      </c>
      <c r="AJ422" s="2">
        <v>181353</v>
      </c>
      <c r="AK422" s="2">
        <v>0</v>
      </c>
      <c r="AL422" s="2">
        <v>0</v>
      </c>
      <c r="AM422" s="2">
        <v>0</v>
      </c>
      <c r="AN422" s="2">
        <v>0</v>
      </c>
      <c r="AO422" s="2">
        <v>0</v>
      </c>
      <c r="AP422" s="2">
        <v>0</v>
      </c>
      <c r="AQ422" s="2">
        <v>0</v>
      </c>
      <c r="AR422" s="2">
        <v>0</v>
      </c>
      <c r="AS422" s="2">
        <v>0</v>
      </c>
      <c r="AT422" s="2">
        <v>0</v>
      </c>
      <c r="AU422" s="2">
        <v>0</v>
      </c>
      <c r="AV422" s="2">
        <v>0</v>
      </c>
      <c r="AW422" s="2">
        <v>0</v>
      </c>
      <c r="AX422" s="2">
        <v>0</v>
      </c>
      <c r="AY422" s="2">
        <v>0</v>
      </c>
      <c r="AZ422" s="2">
        <v>0</v>
      </c>
      <c r="BA422" s="2">
        <f t="shared" si="68"/>
        <v>42966</v>
      </c>
      <c r="BB422" s="2">
        <f t="shared" si="69"/>
        <v>42966</v>
      </c>
      <c r="BC422" s="2">
        <v>181353</v>
      </c>
      <c r="BD422" s="2">
        <v>181353</v>
      </c>
      <c r="BE422" s="2">
        <v>0</v>
      </c>
      <c r="BF422" s="2">
        <v>0</v>
      </c>
      <c r="BG422" s="2">
        <v>0</v>
      </c>
      <c r="BH422" s="2">
        <v>0</v>
      </c>
      <c r="BI422" s="2">
        <v>195</v>
      </c>
      <c r="BJ422" s="2">
        <v>779</v>
      </c>
      <c r="BK422" s="2">
        <v>-79</v>
      </c>
      <c r="BL422" s="2">
        <v>-236</v>
      </c>
    </row>
    <row r="423" spans="1:64" x14ac:dyDescent="0.25">
      <c r="A423" s="1" t="s">
        <v>418</v>
      </c>
      <c r="B423" t="s">
        <v>864</v>
      </c>
      <c r="C423" t="s">
        <v>978</v>
      </c>
      <c r="D423" s="2">
        <v>0</v>
      </c>
      <c r="E423" s="2">
        <v>157</v>
      </c>
      <c r="F423" s="2">
        <f t="shared" si="60"/>
        <v>157</v>
      </c>
      <c r="G423" s="2">
        <v>0</v>
      </c>
      <c r="H423" s="2">
        <v>0</v>
      </c>
      <c r="I423" s="2">
        <v>41204</v>
      </c>
      <c r="J423" s="2">
        <f t="shared" si="61"/>
        <v>41204</v>
      </c>
      <c r="K423" s="2">
        <v>0</v>
      </c>
      <c r="L423" s="2">
        <v>0</v>
      </c>
      <c r="M423" s="2">
        <v>0</v>
      </c>
      <c r="N423" s="2">
        <f t="shared" si="62"/>
        <v>0</v>
      </c>
      <c r="O423" s="2">
        <v>0</v>
      </c>
      <c r="P423" s="2">
        <v>0</v>
      </c>
      <c r="Q423" s="2">
        <v>0</v>
      </c>
      <c r="R423" s="2">
        <v>0</v>
      </c>
      <c r="S423" s="2">
        <f t="shared" si="63"/>
        <v>0</v>
      </c>
      <c r="T423" s="2">
        <v>0</v>
      </c>
      <c r="U423" s="2">
        <v>0</v>
      </c>
      <c r="V423" s="2">
        <f t="shared" si="64"/>
        <v>0</v>
      </c>
      <c r="W423" s="2">
        <v>0</v>
      </c>
      <c r="X423" s="2">
        <v>0</v>
      </c>
      <c r="Y423">
        <v>0</v>
      </c>
      <c r="Z423" s="2">
        <v>0</v>
      </c>
      <c r="AA423" s="2">
        <v>0</v>
      </c>
      <c r="AB423" s="2">
        <f t="shared" si="65"/>
        <v>0</v>
      </c>
      <c r="AC423" s="2">
        <v>0</v>
      </c>
      <c r="AD423" s="2">
        <v>0</v>
      </c>
      <c r="AE423" s="2">
        <v>0</v>
      </c>
      <c r="AF423" s="2">
        <v>0</v>
      </c>
      <c r="AG423" s="2">
        <f t="shared" si="66"/>
        <v>41361</v>
      </c>
      <c r="AH423" s="2">
        <f t="shared" si="67"/>
        <v>41361</v>
      </c>
      <c r="AI423" s="2">
        <v>171405</v>
      </c>
      <c r="AJ423" s="2">
        <v>171405</v>
      </c>
      <c r="AK423" s="2">
        <v>0</v>
      </c>
      <c r="AL423" s="2">
        <v>0</v>
      </c>
      <c r="AM423" s="2">
        <v>0</v>
      </c>
      <c r="AN423" s="2">
        <v>0</v>
      </c>
      <c r="AO423" s="2">
        <v>0</v>
      </c>
      <c r="AP423" s="2">
        <v>0</v>
      </c>
      <c r="AQ423" s="2">
        <v>0</v>
      </c>
      <c r="AR423" s="2">
        <v>0</v>
      </c>
      <c r="AS423" s="2">
        <v>0</v>
      </c>
      <c r="AT423" s="2">
        <v>0</v>
      </c>
      <c r="AU423" s="2">
        <v>0</v>
      </c>
      <c r="AV423" s="2">
        <v>0</v>
      </c>
      <c r="AW423" s="2">
        <v>0</v>
      </c>
      <c r="AX423" s="2">
        <v>0</v>
      </c>
      <c r="AY423" s="2">
        <v>0</v>
      </c>
      <c r="AZ423" s="2">
        <v>0</v>
      </c>
      <c r="BA423" s="2">
        <f t="shared" si="68"/>
        <v>41361</v>
      </c>
      <c r="BB423" s="2">
        <f t="shared" si="69"/>
        <v>41361</v>
      </c>
      <c r="BC423" s="2">
        <v>171405</v>
      </c>
      <c r="BD423" s="2">
        <v>171405</v>
      </c>
      <c r="BE423" s="2">
        <v>0</v>
      </c>
      <c r="BF423" s="2">
        <v>0</v>
      </c>
      <c r="BG423" s="2">
        <v>0</v>
      </c>
      <c r="BH423" s="2">
        <v>0</v>
      </c>
      <c r="BI423" s="2">
        <v>286</v>
      </c>
      <c r="BJ423" s="2">
        <v>1126</v>
      </c>
      <c r="BK423" s="2">
        <v>-17</v>
      </c>
      <c r="BL423" s="2">
        <v>-93</v>
      </c>
    </row>
    <row r="424" spans="1:64" x14ac:dyDescent="0.25">
      <c r="A424" s="1" t="s">
        <v>419</v>
      </c>
      <c r="B424" t="s">
        <v>865</v>
      </c>
      <c r="C424" t="s">
        <v>978</v>
      </c>
      <c r="D424" s="2">
        <v>0</v>
      </c>
      <c r="E424" s="2">
        <v>942</v>
      </c>
      <c r="F424" s="2">
        <f t="shared" si="60"/>
        <v>942</v>
      </c>
      <c r="G424" s="2">
        <v>0</v>
      </c>
      <c r="H424" s="2">
        <v>0</v>
      </c>
      <c r="I424" s="2">
        <v>68594</v>
      </c>
      <c r="J424" s="2">
        <f t="shared" si="61"/>
        <v>68594</v>
      </c>
      <c r="K424" s="2">
        <v>0</v>
      </c>
      <c r="L424" s="2">
        <v>0</v>
      </c>
      <c r="M424" s="2">
        <v>0</v>
      </c>
      <c r="N424" s="2">
        <f t="shared" si="62"/>
        <v>0</v>
      </c>
      <c r="O424" s="2">
        <v>0</v>
      </c>
      <c r="P424" s="2">
        <v>0</v>
      </c>
      <c r="Q424" s="2">
        <v>0</v>
      </c>
      <c r="R424" s="2">
        <v>0</v>
      </c>
      <c r="S424" s="2">
        <f t="shared" si="63"/>
        <v>0</v>
      </c>
      <c r="T424" s="2">
        <v>0</v>
      </c>
      <c r="U424" s="2">
        <v>0</v>
      </c>
      <c r="V424" s="2">
        <f t="shared" si="64"/>
        <v>0</v>
      </c>
      <c r="W424" s="2">
        <v>0</v>
      </c>
      <c r="X424" s="2">
        <v>0</v>
      </c>
      <c r="Y424">
        <v>0</v>
      </c>
      <c r="Z424" s="2">
        <v>0</v>
      </c>
      <c r="AA424" s="2">
        <v>0</v>
      </c>
      <c r="AB424" s="2">
        <f t="shared" si="65"/>
        <v>0</v>
      </c>
      <c r="AC424" s="2">
        <v>0</v>
      </c>
      <c r="AD424" s="2">
        <v>0</v>
      </c>
      <c r="AE424" s="2">
        <v>0</v>
      </c>
      <c r="AF424" s="2">
        <v>0</v>
      </c>
      <c r="AG424" s="2">
        <f t="shared" si="66"/>
        <v>69536</v>
      </c>
      <c r="AH424" s="2">
        <f t="shared" si="67"/>
        <v>69536</v>
      </c>
      <c r="AI424" s="2">
        <v>283423</v>
      </c>
      <c r="AJ424" s="2">
        <v>283423</v>
      </c>
      <c r="AK424" s="2">
        <v>0</v>
      </c>
      <c r="AL424" s="2">
        <v>0</v>
      </c>
      <c r="AM424" s="2">
        <v>0</v>
      </c>
      <c r="AN424" s="2">
        <v>0</v>
      </c>
      <c r="AO424" s="2">
        <v>0</v>
      </c>
      <c r="AP424" s="2">
        <v>0</v>
      </c>
      <c r="AQ424" s="2">
        <v>0</v>
      </c>
      <c r="AR424" s="2">
        <v>0</v>
      </c>
      <c r="AS424" s="2">
        <v>0</v>
      </c>
      <c r="AT424" s="2">
        <v>0</v>
      </c>
      <c r="AU424" s="2">
        <v>0</v>
      </c>
      <c r="AV424" s="2">
        <v>0</v>
      </c>
      <c r="AW424" s="2">
        <v>0</v>
      </c>
      <c r="AX424" s="2">
        <v>0</v>
      </c>
      <c r="AY424" s="2">
        <v>0</v>
      </c>
      <c r="AZ424" s="2">
        <v>0</v>
      </c>
      <c r="BA424" s="2">
        <f t="shared" si="68"/>
        <v>69536</v>
      </c>
      <c r="BB424" s="2">
        <f t="shared" si="69"/>
        <v>69536</v>
      </c>
      <c r="BC424" s="2">
        <v>283423</v>
      </c>
      <c r="BD424" s="2">
        <v>283423</v>
      </c>
      <c r="BE424" s="2">
        <v>0</v>
      </c>
      <c r="BF424" s="2">
        <v>0</v>
      </c>
      <c r="BG424" s="2">
        <v>0</v>
      </c>
      <c r="BH424" s="2">
        <v>0</v>
      </c>
      <c r="BI424" s="2">
        <v>1</v>
      </c>
      <c r="BJ424" s="2">
        <v>3</v>
      </c>
      <c r="BK424" s="2">
        <v>-19</v>
      </c>
      <c r="BL424" s="2">
        <v>-321</v>
      </c>
    </row>
    <row r="425" spans="1:64" x14ac:dyDescent="0.25">
      <c r="A425" s="1" t="s">
        <v>420</v>
      </c>
      <c r="B425" t="s">
        <v>866</v>
      </c>
      <c r="C425" t="s">
        <v>978</v>
      </c>
      <c r="D425" s="2">
        <v>0</v>
      </c>
      <c r="E425" s="2">
        <v>392</v>
      </c>
      <c r="F425" s="2">
        <f t="shared" si="60"/>
        <v>392</v>
      </c>
      <c r="G425" s="2">
        <v>0</v>
      </c>
      <c r="H425" s="2">
        <v>0</v>
      </c>
      <c r="I425" s="2">
        <v>66411</v>
      </c>
      <c r="J425" s="2">
        <f t="shared" si="61"/>
        <v>66411</v>
      </c>
      <c r="K425" s="2">
        <v>0</v>
      </c>
      <c r="L425" s="2">
        <v>0</v>
      </c>
      <c r="M425" s="2">
        <v>0</v>
      </c>
      <c r="N425" s="2">
        <f t="shared" si="62"/>
        <v>0</v>
      </c>
      <c r="O425" s="2">
        <v>0</v>
      </c>
      <c r="P425" s="2">
        <v>0</v>
      </c>
      <c r="Q425" s="2">
        <v>0</v>
      </c>
      <c r="R425" s="2">
        <v>0</v>
      </c>
      <c r="S425" s="2">
        <f t="shared" si="63"/>
        <v>0</v>
      </c>
      <c r="T425" s="2">
        <v>0</v>
      </c>
      <c r="U425" s="2">
        <v>0</v>
      </c>
      <c r="V425" s="2">
        <f t="shared" si="64"/>
        <v>0</v>
      </c>
      <c r="W425" s="2">
        <v>0</v>
      </c>
      <c r="X425" s="2">
        <v>0</v>
      </c>
      <c r="Y425">
        <v>0</v>
      </c>
      <c r="Z425" s="2">
        <v>0</v>
      </c>
      <c r="AA425" s="2">
        <v>0</v>
      </c>
      <c r="AB425" s="2">
        <f t="shared" si="65"/>
        <v>0</v>
      </c>
      <c r="AC425" s="2">
        <v>726</v>
      </c>
      <c r="AD425" s="2">
        <v>0</v>
      </c>
      <c r="AE425" s="2">
        <v>0</v>
      </c>
      <c r="AF425" s="2">
        <v>0</v>
      </c>
      <c r="AG425" s="2">
        <f t="shared" si="66"/>
        <v>67529</v>
      </c>
      <c r="AH425" s="2">
        <f t="shared" si="67"/>
        <v>67529</v>
      </c>
      <c r="AI425" s="2">
        <v>257023</v>
      </c>
      <c r="AJ425" s="2">
        <v>257023</v>
      </c>
      <c r="AK425" s="2">
        <v>0</v>
      </c>
      <c r="AL425" s="2">
        <v>0</v>
      </c>
      <c r="AM425" s="2">
        <v>0</v>
      </c>
      <c r="AN425" s="2">
        <v>0</v>
      </c>
      <c r="AO425" s="2">
        <v>0</v>
      </c>
      <c r="AP425" s="2">
        <v>0</v>
      </c>
      <c r="AQ425" s="2">
        <v>0</v>
      </c>
      <c r="AR425" s="2">
        <v>0</v>
      </c>
      <c r="AS425" s="2">
        <v>0</v>
      </c>
      <c r="AT425" s="2">
        <v>0</v>
      </c>
      <c r="AU425" s="2">
        <v>0</v>
      </c>
      <c r="AV425" s="2">
        <v>0</v>
      </c>
      <c r="AW425" s="2">
        <v>0</v>
      </c>
      <c r="AX425" s="2">
        <v>0</v>
      </c>
      <c r="AY425" s="2">
        <v>0</v>
      </c>
      <c r="AZ425" s="2">
        <v>0</v>
      </c>
      <c r="BA425" s="2">
        <f t="shared" si="68"/>
        <v>67529</v>
      </c>
      <c r="BB425" s="2">
        <f t="shared" si="69"/>
        <v>67529</v>
      </c>
      <c r="BC425" s="2">
        <v>257023</v>
      </c>
      <c r="BD425" s="2">
        <v>257023</v>
      </c>
      <c r="BE425" s="2">
        <v>0</v>
      </c>
      <c r="BF425" s="2">
        <v>0</v>
      </c>
      <c r="BG425" s="2">
        <v>0</v>
      </c>
      <c r="BH425" s="2">
        <v>0</v>
      </c>
      <c r="BI425" s="2">
        <v>232</v>
      </c>
      <c r="BJ425" s="2">
        <v>926</v>
      </c>
      <c r="BK425" s="2">
        <v>-107</v>
      </c>
      <c r="BL425" s="2">
        <v>-428</v>
      </c>
    </row>
    <row r="426" spans="1:64" x14ac:dyDescent="0.25">
      <c r="A426" s="1" t="s">
        <v>421</v>
      </c>
      <c r="B426" t="s">
        <v>867</v>
      </c>
      <c r="C426" t="s">
        <v>978</v>
      </c>
      <c r="D426" s="2">
        <v>0</v>
      </c>
      <c r="E426" s="2">
        <v>335</v>
      </c>
      <c r="F426" s="2">
        <f t="shared" si="60"/>
        <v>335</v>
      </c>
      <c r="G426" s="2">
        <v>0</v>
      </c>
      <c r="H426" s="2">
        <v>0</v>
      </c>
      <c r="I426" s="2">
        <v>39873</v>
      </c>
      <c r="J426" s="2">
        <f t="shared" si="61"/>
        <v>39873</v>
      </c>
      <c r="K426" s="2">
        <v>0</v>
      </c>
      <c r="L426" s="2">
        <v>0</v>
      </c>
      <c r="M426" s="2">
        <v>0</v>
      </c>
      <c r="N426" s="2">
        <f t="shared" si="62"/>
        <v>0</v>
      </c>
      <c r="O426" s="2">
        <v>0</v>
      </c>
      <c r="P426" s="2">
        <v>0</v>
      </c>
      <c r="Q426" s="2">
        <v>0</v>
      </c>
      <c r="R426" s="2">
        <v>0</v>
      </c>
      <c r="S426" s="2">
        <f t="shared" si="63"/>
        <v>0</v>
      </c>
      <c r="T426" s="2">
        <v>0</v>
      </c>
      <c r="U426" s="2">
        <v>0</v>
      </c>
      <c r="V426" s="2">
        <f t="shared" si="64"/>
        <v>0</v>
      </c>
      <c r="W426" s="2">
        <v>0</v>
      </c>
      <c r="X426" s="2">
        <v>0</v>
      </c>
      <c r="Y426">
        <v>0</v>
      </c>
      <c r="Z426" s="2">
        <v>0</v>
      </c>
      <c r="AA426" s="2">
        <v>0</v>
      </c>
      <c r="AB426" s="2">
        <f t="shared" si="65"/>
        <v>0</v>
      </c>
      <c r="AC426" s="2">
        <v>0</v>
      </c>
      <c r="AD426" s="2">
        <v>0</v>
      </c>
      <c r="AE426" s="2">
        <v>0</v>
      </c>
      <c r="AF426" s="2">
        <v>0</v>
      </c>
      <c r="AG426" s="2">
        <f t="shared" si="66"/>
        <v>40208</v>
      </c>
      <c r="AH426" s="2">
        <f t="shared" si="67"/>
        <v>40208</v>
      </c>
      <c r="AI426" s="2">
        <v>171730</v>
      </c>
      <c r="AJ426" s="2">
        <v>171730</v>
      </c>
      <c r="AK426" s="2">
        <v>0</v>
      </c>
      <c r="AL426" s="2">
        <v>0</v>
      </c>
      <c r="AM426" s="2">
        <v>0</v>
      </c>
      <c r="AN426" s="2">
        <v>0</v>
      </c>
      <c r="AO426" s="2">
        <v>0</v>
      </c>
      <c r="AP426" s="2">
        <v>0</v>
      </c>
      <c r="AQ426" s="2">
        <v>0</v>
      </c>
      <c r="AR426" s="2">
        <v>0</v>
      </c>
      <c r="AS426" s="2">
        <v>0</v>
      </c>
      <c r="AT426" s="2">
        <v>0</v>
      </c>
      <c r="AU426" s="2">
        <v>0</v>
      </c>
      <c r="AV426" s="2">
        <v>0</v>
      </c>
      <c r="AW426" s="2">
        <v>0</v>
      </c>
      <c r="AX426" s="2">
        <v>0</v>
      </c>
      <c r="AY426" s="2">
        <v>0</v>
      </c>
      <c r="AZ426" s="2">
        <v>0</v>
      </c>
      <c r="BA426" s="2">
        <f t="shared" si="68"/>
        <v>40208</v>
      </c>
      <c r="BB426" s="2">
        <f t="shared" si="69"/>
        <v>40208</v>
      </c>
      <c r="BC426" s="2">
        <v>171730</v>
      </c>
      <c r="BD426" s="2">
        <v>171730</v>
      </c>
      <c r="BE426" s="2">
        <v>0</v>
      </c>
      <c r="BF426" s="2">
        <v>0</v>
      </c>
      <c r="BG426" s="2">
        <v>0</v>
      </c>
      <c r="BH426" s="2">
        <v>0</v>
      </c>
      <c r="BI426" s="2">
        <v>19</v>
      </c>
      <c r="BJ426" s="2">
        <v>743</v>
      </c>
      <c r="BK426" s="2">
        <v>-13</v>
      </c>
      <c r="BL426" s="2">
        <v>-120</v>
      </c>
    </row>
    <row r="427" spans="1:64" x14ac:dyDescent="0.25">
      <c r="A427" s="1" t="s">
        <v>422</v>
      </c>
      <c r="B427" t="s">
        <v>868</v>
      </c>
      <c r="C427" t="s">
        <v>978</v>
      </c>
      <c r="D427" s="2">
        <v>0</v>
      </c>
      <c r="E427" s="2">
        <v>321</v>
      </c>
      <c r="F427" s="2">
        <f t="shared" si="60"/>
        <v>321</v>
      </c>
      <c r="G427" s="2">
        <v>0</v>
      </c>
      <c r="H427" s="2">
        <v>0</v>
      </c>
      <c r="I427" s="2">
        <v>25474</v>
      </c>
      <c r="J427" s="2">
        <f t="shared" si="61"/>
        <v>25474</v>
      </c>
      <c r="K427" s="2">
        <v>0</v>
      </c>
      <c r="L427" s="2">
        <v>0</v>
      </c>
      <c r="M427" s="2">
        <v>0</v>
      </c>
      <c r="N427" s="2">
        <f t="shared" si="62"/>
        <v>0</v>
      </c>
      <c r="O427" s="2">
        <v>0</v>
      </c>
      <c r="P427" s="2">
        <v>0</v>
      </c>
      <c r="Q427" s="2">
        <v>0</v>
      </c>
      <c r="R427" s="2">
        <v>0</v>
      </c>
      <c r="S427" s="2">
        <f t="shared" si="63"/>
        <v>0</v>
      </c>
      <c r="T427" s="2">
        <v>0</v>
      </c>
      <c r="U427" s="2">
        <v>0</v>
      </c>
      <c r="V427" s="2">
        <f t="shared" si="64"/>
        <v>0</v>
      </c>
      <c r="W427" s="2">
        <v>0</v>
      </c>
      <c r="X427" s="2">
        <v>0</v>
      </c>
      <c r="Y427">
        <v>0</v>
      </c>
      <c r="Z427" s="2">
        <v>0</v>
      </c>
      <c r="AA427" s="2">
        <v>0</v>
      </c>
      <c r="AB427" s="2">
        <f t="shared" si="65"/>
        <v>0</v>
      </c>
      <c r="AC427" s="2">
        <v>0</v>
      </c>
      <c r="AD427" s="2">
        <v>0</v>
      </c>
      <c r="AE427" s="2">
        <v>0</v>
      </c>
      <c r="AF427" s="2">
        <v>0</v>
      </c>
      <c r="AG427" s="2">
        <f t="shared" si="66"/>
        <v>25795</v>
      </c>
      <c r="AH427" s="2">
        <f t="shared" si="67"/>
        <v>25795</v>
      </c>
      <c r="AI427" s="2">
        <v>111503</v>
      </c>
      <c r="AJ427" s="2">
        <v>111503</v>
      </c>
      <c r="AK427" s="2">
        <v>0</v>
      </c>
      <c r="AL427" s="2">
        <v>0</v>
      </c>
      <c r="AM427" s="2">
        <v>0</v>
      </c>
      <c r="AN427" s="2">
        <v>0</v>
      </c>
      <c r="AO427" s="2">
        <v>0</v>
      </c>
      <c r="AP427" s="2">
        <v>0</v>
      </c>
      <c r="AQ427" s="2">
        <v>0</v>
      </c>
      <c r="AR427" s="2">
        <v>0</v>
      </c>
      <c r="AS427" s="2">
        <v>0</v>
      </c>
      <c r="AT427" s="2">
        <v>0</v>
      </c>
      <c r="AU427" s="2">
        <v>0</v>
      </c>
      <c r="AV427" s="2">
        <v>0</v>
      </c>
      <c r="AW427" s="2">
        <v>0</v>
      </c>
      <c r="AX427" s="2">
        <v>0</v>
      </c>
      <c r="AY427" s="2">
        <v>0</v>
      </c>
      <c r="AZ427" s="2">
        <v>0</v>
      </c>
      <c r="BA427" s="2">
        <f t="shared" si="68"/>
        <v>25795</v>
      </c>
      <c r="BB427" s="2">
        <f t="shared" si="69"/>
        <v>25795</v>
      </c>
      <c r="BC427" s="2">
        <v>111503</v>
      </c>
      <c r="BD427" s="2">
        <v>111503</v>
      </c>
      <c r="BE427" s="2">
        <v>0</v>
      </c>
      <c r="BF427" s="2">
        <v>0</v>
      </c>
      <c r="BG427" s="2">
        <v>0</v>
      </c>
      <c r="BH427" s="2">
        <v>0</v>
      </c>
      <c r="BI427" s="2">
        <v>137</v>
      </c>
      <c r="BJ427" s="2">
        <v>2781</v>
      </c>
      <c r="BK427" s="2">
        <v>0</v>
      </c>
      <c r="BL427" s="2">
        <v>0</v>
      </c>
    </row>
    <row r="428" spans="1:64" x14ac:dyDescent="0.25">
      <c r="A428" s="1" t="s">
        <v>423</v>
      </c>
      <c r="B428" t="s">
        <v>869</v>
      </c>
      <c r="C428" t="s">
        <v>978</v>
      </c>
      <c r="D428" s="2">
        <v>0</v>
      </c>
      <c r="E428" s="2">
        <v>346</v>
      </c>
      <c r="F428" s="2">
        <f t="shared" si="60"/>
        <v>346</v>
      </c>
      <c r="G428" s="2">
        <v>0</v>
      </c>
      <c r="H428" s="2">
        <v>0</v>
      </c>
      <c r="I428" s="2">
        <v>39691</v>
      </c>
      <c r="J428" s="2">
        <f t="shared" si="61"/>
        <v>39691</v>
      </c>
      <c r="K428" s="2">
        <v>0</v>
      </c>
      <c r="L428" s="2">
        <v>0</v>
      </c>
      <c r="M428" s="2">
        <v>0</v>
      </c>
      <c r="N428" s="2">
        <f t="shared" si="62"/>
        <v>0</v>
      </c>
      <c r="O428" s="2">
        <v>0</v>
      </c>
      <c r="P428" s="2">
        <v>0</v>
      </c>
      <c r="Q428" s="2">
        <v>0</v>
      </c>
      <c r="R428" s="2">
        <v>0</v>
      </c>
      <c r="S428" s="2">
        <f t="shared" si="63"/>
        <v>0</v>
      </c>
      <c r="T428" s="2">
        <v>0</v>
      </c>
      <c r="U428" s="2">
        <v>0</v>
      </c>
      <c r="V428" s="2">
        <f t="shared" si="64"/>
        <v>0</v>
      </c>
      <c r="W428" s="2">
        <v>0</v>
      </c>
      <c r="X428" s="2">
        <v>0</v>
      </c>
      <c r="Y428">
        <v>0</v>
      </c>
      <c r="Z428" s="2">
        <v>0</v>
      </c>
      <c r="AA428" s="2">
        <v>0</v>
      </c>
      <c r="AB428" s="2">
        <f t="shared" si="65"/>
        <v>0</v>
      </c>
      <c r="AC428" s="2">
        <v>251</v>
      </c>
      <c r="AD428" s="2">
        <v>0</v>
      </c>
      <c r="AE428" s="2">
        <v>0</v>
      </c>
      <c r="AF428" s="2">
        <v>0</v>
      </c>
      <c r="AG428" s="2">
        <f t="shared" si="66"/>
        <v>40288</v>
      </c>
      <c r="AH428" s="2">
        <f t="shared" si="67"/>
        <v>40288</v>
      </c>
      <c r="AI428" s="2">
        <v>146177</v>
      </c>
      <c r="AJ428" s="2">
        <v>146177</v>
      </c>
      <c r="AK428" s="2">
        <v>0</v>
      </c>
      <c r="AL428" s="2">
        <v>0</v>
      </c>
      <c r="AM428" s="2">
        <v>0</v>
      </c>
      <c r="AN428" s="2">
        <v>0</v>
      </c>
      <c r="AO428" s="2">
        <v>0</v>
      </c>
      <c r="AP428" s="2">
        <v>0</v>
      </c>
      <c r="AQ428" s="2">
        <v>0</v>
      </c>
      <c r="AR428" s="2">
        <v>0</v>
      </c>
      <c r="AS428" s="2">
        <v>0</v>
      </c>
      <c r="AT428" s="2">
        <v>0</v>
      </c>
      <c r="AU428" s="2">
        <v>0</v>
      </c>
      <c r="AV428" s="2">
        <v>0</v>
      </c>
      <c r="AW428" s="2">
        <v>0</v>
      </c>
      <c r="AX428" s="2">
        <v>0</v>
      </c>
      <c r="AY428" s="2">
        <v>0</v>
      </c>
      <c r="AZ428" s="2">
        <v>0</v>
      </c>
      <c r="BA428" s="2">
        <f t="shared" si="68"/>
        <v>40288</v>
      </c>
      <c r="BB428" s="2">
        <f t="shared" si="69"/>
        <v>40288</v>
      </c>
      <c r="BC428" s="2">
        <v>146177</v>
      </c>
      <c r="BD428" s="2">
        <v>146177</v>
      </c>
      <c r="BE428" s="2">
        <v>0</v>
      </c>
      <c r="BF428" s="2">
        <v>0</v>
      </c>
      <c r="BG428" s="2">
        <v>0</v>
      </c>
      <c r="BH428" s="2">
        <v>0</v>
      </c>
      <c r="BI428" s="2">
        <v>184</v>
      </c>
      <c r="BJ428" s="2">
        <v>894</v>
      </c>
      <c r="BK428" s="2">
        <v>-15</v>
      </c>
      <c r="BL428" s="2">
        <v>-291</v>
      </c>
    </row>
    <row r="429" spans="1:64" x14ac:dyDescent="0.25">
      <c r="A429" s="1" t="s">
        <v>424</v>
      </c>
      <c r="B429" t="s">
        <v>870</v>
      </c>
      <c r="C429" t="s">
        <v>978</v>
      </c>
      <c r="D429" s="2">
        <v>0</v>
      </c>
      <c r="E429" s="2">
        <v>158</v>
      </c>
      <c r="F429" s="2">
        <f t="shared" si="60"/>
        <v>158</v>
      </c>
      <c r="G429" s="2">
        <v>0</v>
      </c>
      <c r="H429" s="2">
        <v>0</v>
      </c>
      <c r="I429" s="2">
        <v>34060</v>
      </c>
      <c r="J429" s="2">
        <f t="shared" si="61"/>
        <v>34060</v>
      </c>
      <c r="K429" s="2">
        <v>0</v>
      </c>
      <c r="L429" s="2">
        <v>0</v>
      </c>
      <c r="M429" s="2">
        <v>0</v>
      </c>
      <c r="N429" s="2">
        <f t="shared" si="62"/>
        <v>0</v>
      </c>
      <c r="O429" s="2">
        <v>0</v>
      </c>
      <c r="P429" s="2">
        <v>0</v>
      </c>
      <c r="Q429" s="2">
        <v>0</v>
      </c>
      <c r="R429" s="2">
        <v>0</v>
      </c>
      <c r="S429" s="2">
        <f t="shared" si="63"/>
        <v>0</v>
      </c>
      <c r="T429" s="2">
        <v>0</v>
      </c>
      <c r="U429" s="2">
        <v>0</v>
      </c>
      <c r="V429" s="2">
        <f t="shared" si="64"/>
        <v>0</v>
      </c>
      <c r="W429" s="2">
        <v>0</v>
      </c>
      <c r="X429" s="2">
        <v>0</v>
      </c>
      <c r="Y429">
        <v>0</v>
      </c>
      <c r="Z429" s="2">
        <v>0</v>
      </c>
      <c r="AA429" s="2">
        <v>0</v>
      </c>
      <c r="AB429" s="2">
        <f t="shared" si="65"/>
        <v>0</v>
      </c>
      <c r="AC429" s="2">
        <v>0</v>
      </c>
      <c r="AD429" s="2">
        <v>0</v>
      </c>
      <c r="AE429" s="2">
        <v>0</v>
      </c>
      <c r="AF429" s="2">
        <v>0</v>
      </c>
      <c r="AG429" s="2">
        <f t="shared" si="66"/>
        <v>34218</v>
      </c>
      <c r="AH429" s="2">
        <f t="shared" si="67"/>
        <v>34218</v>
      </c>
      <c r="AI429" s="2">
        <v>139399</v>
      </c>
      <c r="AJ429" s="2">
        <v>139399</v>
      </c>
      <c r="AK429" s="2">
        <v>0</v>
      </c>
      <c r="AL429" s="2">
        <v>0</v>
      </c>
      <c r="AM429" s="2">
        <v>0</v>
      </c>
      <c r="AN429" s="2">
        <v>0</v>
      </c>
      <c r="AO429" s="2">
        <v>0</v>
      </c>
      <c r="AP429" s="2">
        <v>0</v>
      </c>
      <c r="AQ429" s="2">
        <v>0</v>
      </c>
      <c r="AR429" s="2">
        <v>0</v>
      </c>
      <c r="AS429" s="2">
        <v>0</v>
      </c>
      <c r="AT429" s="2">
        <v>0</v>
      </c>
      <c r="AU429" s="2">
        <v>0</v>
      </c>
      <c r="AV429" s="2">
        <v>0</v>
      </c>
      <c r="AW429" s="2">
        <v>0</v>
      </c>
      <c r="AX429" s="2">
        <v>0</v>
      </c>
      <c r="AY429" s="2">
        <v>0</v>
      </c>
      <c r="AZ429" s="2">
        <v>0</v>
      </c>
      <c r="BA429" s="2">
        <f t="shared" si="68"/>
        <v>34218</v>
      </c>
      <c r="BB429" s="2">
        <f t="shared" si="69"/>
        <v>34218</v>
      </c>
      <c r="BC429" s="2">
        <v>139399</v>
      </c>
      <c r="BD429" s="2">
        <v>139399</v>
      </c>
      <c r="BE429" s="2">
        <v>0</v>
      </c>
      <c r="BF429" s="2">
        <v>0</v>
      </c>
      <c r="BG429" s="2">
        <v>0</v>
      </c>
      <c r="BH429" s="2">
        <v>0</v>
      </c>
      <c r="BI429" s="2">
        <v>4</v>
      </c>
      <c r="BJ429" s="2">
        <v>11</v>
      </c>
      <c r="BK429" s="2">
        <v>-32</v>
      </c>
      <c r="BL429" s="2">
        <v>-240</v>
      </c>
    </row>
    <row r="430" spans="1:64" x14ac:dyDescent="0.25">
      <c r="A430" s="1" t="s">
        <v>425</v>
      </c>
      <c r="B430" t="s">
        <v>871</v>
      </c>
      <c r="C430" t="s">
        <v>978</v>
      </c>
      <c r="D430" s="2">
        <v>0</v>
      </c>
      <c r="E430" s="2">
        <v>963</v>
      </c>
      <c r="F430" s="2">
        <f t="shared" si="60"/>
        <v>963</v>
      </c>
      <c r="G430" s="2">
        <v>0</v>
      </c>
      <c r="H430" s="2">
        <v>0</v>
      </c>
      <c r="I430" s="2">
        <v>30209</v>
      </c>
      <c r="J430" s="2">
        <f t="shared" si="61"/>
        <v>30209</v>
      </c>
      <c r="K430" s="2">
        <v>0</v>
      </c>
      <c r="L430" s="2">
        <v>0</v>
      </c>
      <c r="M430" s="2">
        <v>0</v>
      </c>
      <c r="N430" s="2">
        <f t="shared" si="62"/>
        <v>0</v>
      </c>
      <c r="O430" s="2">
        <v>0</v>
      </c>
      <c r="P430" s="2">
        <v>0</v>
      </c>
      <c r="Q430" s="2">
        <v>0</v>
      </c>
      <c r="R430" s="2">
        <v>0</v>
      </c>
      <c r="S430" s="2">
        <f t="shared" si="63"/>
        <v>0</v>
      </c>
      <c r="T430" s="2">
        <v>0</v>
      </c>
      <c r="U430" s="2">
        <v>0</v>
      </c>
      <c r="V430" s="2">
        <f t="shared" si="64"/>
        <v>0</v>
      </c>
      <c r="W430" s="2">
        <v>0</v>
      </c>
      <c r="X430" s="2">
        <v>0</v>
      </c>
      <c r="Y430">
        <v>0</v>
      </c>
      <c r="Z430" s="2">
        <v>0</v>
      </c>
      <c r="AA430" s="2">
        <v>0</v>
      </c>
      <c r="AB430" s="2">
        <f t="shared" si="65"/>
        <v>0</v>
      </c>
      <c r="AC430" s="2">
        <v>0</v>
      </c>
      <c r="AD430" s="2">
        <v>0</v>
      </c>
      <c r="AE430" s="2">
        <v>0</v>
      </c>
      <c r="AF430" s="2">
        <v>0</v>
      </c>
      <c r="AG430" s="2">
        <f t="shared" si="66"/>
        <v>31172</v>
      </c>
      <c r="AH430" s="2">
        <f t="shared" si="67"/>
        <v>31172</v>
      </c>
      <c r="AI430" s="2">
        <v>115904</v>
      </c>
      <c r="AJ430" s="2">
        <v>115904</v>
      </c>
      <c r="AK430" s="2">
        <v>0</v>
      </c>
      <c r="AL430" s="2">
        <v>0</v>
      </c>
      <c r="AM430" s="2">
        <v>0</v>
      </c>
      <c r="AN430" s="2">
        <v>0</v>
      </c>
      <c r="AO430" s="2">
        <v>0</v>
      </c>
      <c r="AP430" s="2">
        <v>0</v>
      </c>
      <c r="AQ430" s="2">
        <v>0</v>
      </c>
      <c r="AR430" s="2">
        <v>0</v>
      </c>
      <c r="AS430" s="2">
        <v>0</v>
      </c>
      <c r="AT430" s="2">
        <v>45</v>
      </c>
      <c r="AU430" s="2">
        <v>0</v>
      </c>
      <c r="AV430" s="2">
        <v>0</v>
      </c>
      <c r="AW430" s="2">
        <v>0</v>
      </c>
      <c r="AX430" s="2">
        <v>0</v>
      </c>
      <c r="AY430" s="2">
        <v>0</v>
      </c>
      <c r="AZ430" s="2">
        <v>0</v>
      </c>
      <c r="BA430" s="2">
        <f t="shared" si="68"/>
        <v>31217</v>
      </c>
      <c r="BB430" s="2">
        <f t="shared" si="69"/>
        <v>31217</v>
      </c>
      <c r="BC430" s="2">
        <v>116728</v>
      </c>
      <c r="BD430" s="2">
        <v>116728</v>
      </c>
      <c r="BE430" s="2">
        <v>0</v>
      </c>
      <c r="BF430" s="2">
        <v>0</v>
      </c>
      <c r="BG430" s="2">
        <v>0</v>
      </c>
      <c r="BH430" s="2">
        <v>0</v>
      </c>
      <c r="BI430" s="2">
        <v>8</v>
      </c>
      <c r="BJ430" s="2">
        <v>463</v>
      </c>
      <c r="BK430" s="2">
        <v>0</v>
      </c>
      <c r="BL430" s="2">
        <v>-18</v>
      </c>
    </row>
    <row r="431" spans="1:64" x14ac:dyDescent="0.25">
      <c r="A431" s="1" t="s">
        <v>426</v>
      </c>
      <c r="B431" t="s">
        <v>872</v>
      </c>
      <c r="C431" t="s">
        <v>978</v>
      </c>
      <c r="D431" s="2">
        <v>0</v>
      </c>
      <c r="E431" s="2">
        <v>342</v>
      </c>
      <c r="F431" s="2">
        <f t="shared" si="60"/>
        <v>342</v>
      </c>
      <c r="G431" s="2">
        <v>0</v>
      </c>
      <c r="H431" s="2">
        <v>0</v>
      </c>
      <c r="I431" s="2">
        <v>55850</v>
      </c>
      <c r="J431" s="2">
        <f t="shared" si="61"/>
        <v>55850</v>
      </c>
      <c r="K431" s="2">
        <v>0</v>
      </c>
      <c r="L431" s="2">
        <v>0</v>
      </c>
      <c r="M431" s="2">
        <v>0</v>
      </c>
      <c r="N431" s="2">
        <f t="shared" si="62"/>
        <v>0</v>
      </c>
      <c r="O431" s="2">
        <v>0</v>
      </c>
      <c r="P431" s="2">
        <v>0</v>
      </c>
      <c r="Q431" s="2">
        <v>0</v>
      </c>
      <c r="R431" s="2">
        <v>0</v>
      </c>
      <c r="S431" s="2">
        <f t="shared" si="63"/>
        <v>0</v>
      </c>
      <c r="T431" s="2">
        <v>0</v>
      </c>
      <c r="U431" s="2">
        <v>0</v>
      </c>
      <c r="V431" s="2">
        <f t="shared" si="64"/>
        <v>0</v>
      </c>
      <c r="W431" s="2">
        <v>0</v>
      </c>
      <c r="X431" s="2">
        <v>0</v>
      </c>
      <c r="Y431">
        <v>0</v>
      </c>
      <c r="Z431" s="2">
        <v>0</v>
      </c>
      <c r="AA431" s="2">
        <v>0</v>
      </c>
      <c r="AB431" s="2">
        <f t="shared" si="65"/>
        <v>0</v>
      </c>
      <c r="AC431" s="2">
        <v>0</v>
      </c>
      <c r="AD431" s="2">
        <v>0</v>
      </c>
      <c r="AE431" s="2">
        <v>0</v>
      </c>
      <c r="AF431" s="2">
        <v>0</v>
      </c>
      <c r="AG431" s="2">
        <f t="shared" si="66"/>
        <v>56192</v>
      </c>
      <c r="AH431" s="2">
        <f t="shared" si="67"/>
        <v>56192</v>
      </c>
      <c r="AI431" s="2">
        <v>191200</v>
      </c>
      <c r="AJ431" s="2">
        <v>191200</v>
      </c>
      <c r="AK431" s="2">
        <v>0</v>
      </c>
      <c r="AL431" s="2">
        <v>0</v>
      </c>
      <c r="AM431" s="2">
        <v>0</v>
      </c>
      <c r="AN431" s="2">
        <v>0</v>
      </c>
      <c r="AO431" s="2">
        <v>0</v>
      </c>
      <c r="AP431" s="2">
        <v>0</v>
      </c>
      <c r="AQ431" s="2">
        <v>0</v>
      </c>
      <c r="AR431" s="2">
        <v>0</v>
      </c>
      <c r="AS431" s="2">
        <v>0</v>
      </c>
      <c r="AT431" s="2">
        <v>0</v>
      </c>
      <c r="AU431" s="2">
        <v>0</v>
      </c>
      <c r="AV431" s="2">
        <v>0</v>
      </c>
      <c r="AW431" s="2">
        <v>0</v>
      </c>
      <c r="AX431" s="2">
        <v>0</v>
      </c>
      <c r="AY431" s="2">
        <v>0</v>
      </c>
      <c r="AZ431" s="2">
        <v>0</v>
      </c>
      <c r="BA431" s="2">
        <f t="shared" si="68"/>
        <v>56192</v>
      </c>
      <c r="BB431" s="2">
        <f t="shared" si="69"/>
        <v>56192</v>
      </c>
      <c r="BC431" s="2">
        <v>191200</v>
      </c>
      <c r="BD431" s="2">
        <v>191200</v>
      </c>
      <c r="BE431" s="2">
        <v>0</v>
      </c>
      <c r="BF431" s="2">
        <v>0</v>
      </c>
      <c r="BG431" s="2">
        <v>0</v>
      </c>
      <c r="BH431" s="2">
        <v>0</v>
      </c>
      <c r="BI431" s="2">
        <v>69</v>
      </c>
      <c r="BJ431" s="2">
        <v>1632</v>
      </c>
      <c r="BK431" s="2">
        <v>-13</v>
      </c>
      <c r="BL431" s="2">
        <v>-205</v>
      </c>
    </row>
    <row r="432" spans="1:64" x14ac:dyDescent="0.25">
      <c r="A432" s="1" t="s">
        <v>427</v>
      </c>
      <c r="B432" t="s">
        <v>873</v>
      </c>
      <c r="C432" t="s">
        <v>978</v>
      </c>
      <c r="D432" s="2">
        <v>0</v>
      </c>
      <c r="E432" s="2">
        <v>1029</v>
      </c>
      <c r="F432" s="2">
        <f t="shared" si="60"/>
        <v>1029</v>
      </c>
      <c r="G432" s="2">
        <v>0</v>
      </c>
      <c r="H432" s="2">
        <v>0</v>
      </c>
      <c r="I432" s="2">
        <v>40903</v>
      </c>
      <c r="J432" s="2">
        <f t="shared" si="61"/>
        <v>40903</v>
      </c>
      <c r="K432" s="2">
        <v>0</v>
      </c>
      <c r="L432" s="2">
        <v>0</v>
      </c>
      <c r="M432" s="2">
        <v>0</v>
      </c>
      <c r="N432" s="2">
        <f t="shared" si="62"/>
        <v>0</v>
      </c>
      <c r="O432" s="2">
        <v>0</v>
      </c>
      <c r="P432" s="2">
        <v>0</v>
      </c>
      <c r="Q432" s="2">
        <v>0</v>
      </c>
      <c r="R432" s="2">
        <v>0</v>
      </c>
      <c r="S432" s="2">
        <f t="shared" si="63"/>
        <v>0</v>
      </c>
      <c r="T432" s="2">
        <v>0</v>
      </c>
      <c r="U432" s="2">
        <v>0</v>
      </c>
      <c r="V432" s="2">
        <f t="shared" si="64"/>
        <v>0</v>
      </c>
      <c r="W432" s="2">
        <v>0</v>
      </c>
      <c r="X432" s="2">
        <v>0</v>
      </c>
      <c r="Y432">
        <v>0</v>
      </c>
      <c r="Z432" s="2">
        <v>0</v>
      </c>
      <c r="AA432" s="2">
        <v>0</v>
      </c>
      <c r="AB432" s="2">
        <f t="shared" si="65"/>
        <v>0</v>
      </c>
      <c r="AC432" s="2">
        <v>0</v>
      </c>
      <c r="AD432" s="2">
        <v>0</v>
      </c>
      <c r="AE432" s="2">
        <v>0</v>
      </c>
      <c r="AF432" s="2">
        <v>0</v>
      </c>
      <c r="AG432" s="2">
        <f t="shared" si="66"/>
        <v>41932</v>
      </c>
      <c r="AH432" s="2">
        <f t="shared" si="67"/>
        <v>41932</v>
      </c>
      <c r="AI432" s="2">
        <v>176687</v>
      </c>
      <c r="AJ432" s="2">
        <v>176687</v>
      </c>
      <c r="AK432" s="2">
        <v>0</v>
      </c>
      <c r="AL432" s="2">
        <v>0</v>
      </c>
      <c r="AM432" s="2">
        <v>0</v>
      </c>
      <c r="AN432" s="2">
        <v>0</v>
      </c>
      <c r="AO432" s="2">
        <v>0</v>
      </c>
      <c r="AP432" s="2">
        <v>0</v>
      </c>
      <c r="AQ432" s="2">
        <v>0</v>
      </c>
      <c r="AR432" s="2">
        <v>0</v>
      </c>
      <c r="AS432" s="2">
        <v>0</v>
      </c>
      <c r="AT432" s="2">
        <v>0</v>
      </c>
      <c r="AU432" s="2">
        <v>0</v>
      </c>
      <c r="AV432" s="2">
        <v>0</v>
      </c>
      <c r="AW432" s="2">
        <v>0</v>
      </c>
      <c r="AX432" s="2">
        <v>0</v>
      </c>
      <c r="AY432" s="2">
        <v>0</v>
      </c>
      <c r="AZ432" s="2">
        <v>0</v>
      </c>
      <c r="BA432" s="2">
        <f t="shared" si="68"/>
        <v>41932</v>
      </c>
      <c r="BB432" s="2">
        <f t="shared" si="69"/>
        <v>41932</v>
      </c>
      <c r="BC432" s="2">
        <v>176687</v>
      </c>
      <c r="BD432" s="2">
        <v>176687</v>
      </c>
      <c r="BE432" s="2">
        <v>0</v>
      </c>
      <c r="BF432" s="2">
        <v>0</v>
      </c>
      <c r="BG432" s="2">
        <v>0</v>
      </c>
      <c r="BH432" s="2">
        <v>0</v>
      </c>
      <c r="BI432" s="2">
        <v>410</v>
      </c>
      <c r="BJ432" s="2">
        <v>1640</v>
      </c>
      <c r="BK432" s="2">
        <v>-8</v>
      </c>
      <c r="BL432" s="2">
        <v>-31</v>
      </c>
    </row>
    <row r="433" spans="1:64" x14ac:dyDescent="0.25">
      <c r="A433" s="1" t="s">
        <v>428</v>
      </c>
      <c r="B433" t="s">
        <v>874</v>
      </c>
      <c r="C433" t="s">
        <v>978</v>
      </c>
      <c r="D433" s="2">
        <v>0</v>
      </c>
      <c r="E433" s="2">
        <v>197</v>
      </c>
      <c r="F433" s="2">
        <f t="shared" si="60"/>
        <v>197</v>
      </c>
      <c r="G433" s="2">
        <v>0</v>
      </c>
      <c r="H433" s="2">
        <v>0</v>
      </c>
      <c r="I433" s="2">
        <v>29762</v>
      </c>
      <c r="J433" s="2">
        <f t="shared" si="61"/>
        <v>29762</v>
      </c>
      <c r="K433" s="2">
        <v>0</v>
      </c>
      <c r="L433" s="2">
        <v>0</v>
      </c>
      <c r="M433" s="2">
        <v>0</v>
      </c>
      <c r="N433" s="2">
        <f t="shared" si="62"/>
        <v>0</v>
      </c>
      <c r="O433" s="2">
        <v>0</v>
      </c>
      <c r="P433" s="2">
        <v>0</v>
      </c>
      <c r="Q433" s="2">
        <v>0</v>
      </c>
      <c r="R433" s="2">
        <v>0</v>
      </c>
      <c r="S433" s="2">
        <f t="shared" si="63"/>
        <v>0</v>
      </c>
      <c r="T433" s="2">
        <v>0</v>
      </c>
      <c r="U433" s="2">
        <v>0</v>
      </c>
      <c r="V433" s="2">
        <f t="shared" si="64"/>
        <v>0</v>
      </c>
      <c r="W433" s="2">
        <v>0</v>
      </c>
      <c r="X433" s="2">
        <v>0</v>
      </c>
      <c r="Y433">
        <v>0</v>
      </c>
      <c r="Z433" s="2">
        <v>0</v>
      </c>
      <c r="AA433" s="2">
        <v>0</v>
      </c>
      <c r="AB433" s="2">
        <f t="shared" si="65"/>
        <v>0</v>
      </c>
      <c r="AC433" s="2">
        <v>0</v>
      </c>
      <c r="AD433" s="2">
        <v>0</v>
      </c>
      <c r="AE433" s="2">
        <v>0</v>
      </c>
      <c r="AF433" s="2">
        <v>0</v>
      </c>
      <c r="AG433" s="2">
        <f t="shared" si="66"/>
        <v>29959</v>
      </c>
      <c r="AH433" s="2">
        <f t="shared" si="67"/>
        <v>29959</v>
      </c>
      <c r="AI433" s="2">
        <v>115485</v>
      </c>
      <c r="AJ433" s="2">
        <v>115485</v>
      </c>
      <c r="AK433" s="2">
        <v>0</v>
      </c>
      <c r="AL433" s="2">
        <v>0</v>
      </c>
      <c r="AM433" s="2">
        <v>0</v>
      </c>
      <c r="AN433" s="2">
        <v>0</v>
      </c>
      <c r="AO433" s="2">
        <v>0</v>
      </c>
      <c r="AP433" s="2">
        <v>0</v>
      </c>
      <c r="AQ433" s="2">
        <v>0</v>
      </c>
      <c r="AR433" s="2">
        <v>0</v>
      </c>
      <c r="AS433" s="2">
        <v>0</v>
      </c>
      <c r="AT433" s="2">
        <v>0</v>
      </c>
      <c r="AU433" s="2">
        <v>0</v>
      </c>
      <c r="AV433" s="2">
        <v>0</v>
      </c>
      <c r="AW433" s="2">
        <v>0</v>
      </c>
      <c r="AX433" s="2">
        <v>0</v>
      </c>
      <c r="AY433" s="2">
        <v>0</v>
      </c>
      <c r="AZ433" s="2">
        <v>0</v>
      </c>
      <c r="BA433" s="2">
        <f t="shared" si="68"/>
        <v>29959</v>
      </c>
      <c r="BB433" s="2">
        <f t="shared" si="69"/>
        <v>29959</v>
      </c>
      <c r="BC433" s="2">
        <v>115485</v>
      </c>
      <c r="BD433" s="2">
        <v>115485</v>
      </c>
      <c r="BE433" s="2">
        <v>0</v>
      </c>
      <c r="BF433" s="2">
        <v>0</v>
      </c>
      <c r="BG433" s="2">
        <v>0</v>
      </c>
      <c r="BH433" s="2">
        <v>0</v>
      </c>
      <c r="BI433" s="2">
        <v>258</v>
      </c>
      <c r="BJ433" s="2">
        <v>461</v>
      </c>
      <c r="BK433" s="2">
        <v>-19</v>
      </c>
      <c r="BL433" s="2">
        <v>-100</v>
      </c>
    </row>
    <row r="434" spans="1:64" x14ac:dyDescent="0.25">
      <c r="A434" s="1" t="s">
        <v>429</v>
      </c>
      <c r="B434" t="s">
        <v>875</v>
      </c>
      <c r="C434" t="s">
        <v>978</v>
      </c>
      <c r="D434" s="2">
        <v>0</v>
      </c>
      <c r="E434" s="2">
        <v>744</v>
      </c>
      <c r="F434" s="2">
        <f t="shared" si="60"/>
        <v>744</v>
      </c>
      <c r="G434" s="2">
        <v>0</v>
      </c>
      <c r="H434" s="2">
        <v>0</v>
      </c>
      <c r="I434" s="2">
        <v>47142</v>
      </c>
      <c r="J434" s="2">
        <f t="shared" si="61"/>
        <v>47142</v>
      </c>
      <c r="K434" s="2">
        <v>0</v>
      </c>
      <c r="L434" s="2">
        <v>0</v>
      </c>
      <c r="M434" s="2">
        <v>0</v>
      </c>
      <c r="N434" s="2">
        <f t="shared" si="62"/>
        <v>0</v>
      </c>
      <c r="O434" s="2">
        <v>0</v>
      </c>
      <c r="P434" s="2">
        <v>0</v>
      </c>
      <c r="Q434" s="2">
        <v>0</v>
      </c>
      <c r="R434" s="2">
        <v>0</v>
      </c>
      <c r="S434" s="2">
        <f t="shared" si="63"/>
        <v>0</v>
      </c>
      <c r="T434" s="2">
        <v>0</v>
      </c>
      <c r="U434" s="2">
        <v>0</v>
      </c>
      <c r="V434" s="2">
        <f t="shared" si="64"/>
        <v>0</v>
      </c>
      <c r="W434" s="2">
        <v>0</v>
      </c>
      <c r="X434" s="2">
        <v>0</v>
      </c>
      <c r="Y434">
        <v>0</v>
      </c>
      <c r="Z434" s="2">
        <v>0</v>
      </c>
      <c r="AA434" s="2">
        <v>0</v>
      </c>
      <c r="AB434" s="2">
        <f t="shared" si="65"/>
        <v>0</v>
      </c>
      <c r="AC434" s="2">
        <v>0</v>
      </c>
      <c r="AD434" s="2">
        <v>0</v>
      </c>
      <c r="AE434" s="2">
        <v>0</v>
      </c>
      <c r="AF434" s="2">
        <v>0</v>
      </c>
      <c r="AG434" s="2">
        <f t="shared" si="66"/>
        <v>47886</v>
      </c>
      <c r="AH434" s="2">
        <f t="shared" si="67"/>
        <v>47886</v>
      </c>
      <c r="AI434" s="2">
        <v>205681</v>
      </c>
      <c r="AJ434" s="2">
        <v>205681</v>
      </c>
      <c r="AK434" s="2">
        <v>0</v>
      </c>
      <c r="AL434" s="2">
        <v>0</v>
      </c>
      <c r="AM434" s="2">
        <v>0</v>
      </c>
      <c r="AN434" s="2">
        <v>0</v>
      </c>
      <c r="AO434" s="2">
        <v>0</v>
      </c>
      <c r="AP434" s="2">
        <v>0</v>
      </c>
      <c r="AQ434" s="2">
        <v>0</v>
      </c>
      <c r="AR434" s="2">
        <v>0</v>
      </c>
      <c r="AS434" s="2">
        <v>0</v>
      </c>
      <c r="AT434" s="2">
        <v>0</v>
      </c>
      <c r="AU434" s="2">
        <v>0</v>
      </c>
      <c r="AV434" s="2">
        <v>0</v>
      </c>
      <c r="AW434" s="2">
        <v>0</v>
      </c>
      <c r="AX434" s="2">
        <v>0</v>
      </c>
      <c r="AY434" s="2">
        <v>0</v>
      </c>
      <c r="AZ434" s="2">
        <v>0</v>
      </c>
      <c r="BA434" s="2">
        <f t="shared" si="68"/>
        <v>47886</v>
      </c>
      <c r="BB434" s="2">
        <f t="shared" si="69"/>
        <v>47886</v>
      </c>
      <c r="BC434" s="2">
        <v>205681</v>
      </c>
      <c r="BD434" s="2">
        <v>205681</v>
      </c>
      <c r="BE434" s="2">
        <v>0</v>
      </c>
      <c r="BF434" s="2">
        <v>0</v>
      </c>
      <c r="BG434" s="2">
        <v>0</v>
      </c>
      <c r="BH434" s="2">
        <v>0</v>
      </c>
      <c r="BI434" s="2">
        <v>0</v>
      </c>
      <c r="BJ434" s="2">
        <v>0</v>
      </c>
      <c r="BK434" s="2">
        <v>-41</v>
      </c>
      <c r="BL434" s="2">
        <v>-150</v>
      </c>
    </row>
    <row r="435" spans="1:64" x14ac:dyDescent="0.25">
      <c r="A435" s="1" t="s">
        <v>430</v>
      </c>
      <c r="B435" t="s">
        <v>876</v>
      </c>
      <c r="C435" t="s">
        <v>978</v>
      </c>
      <c r="D435" s="2">
        <v>0</v>
      </c>
      <c r="E435" s="2">
        <v>1039</v>
      </c>
      <c r="F435" s="2">
        <f t="shared" si="60"/>
        <v>1039</v>
      </c>
      <c r="G435" s="2">
        <v>0</v>
      </c>
      <c r="H435" s="2">
        <v>0</v>
      </c>
      <c r="I435" s="2">
        <v>20177</v>
      </c>
      <c r="J435" s="2">
        <f t="shared" si="61"/>
        <v>20177</v>
      </c>
      <c r="K435" s="2">
        <v>0</v>
      </c>
      <c r="L435" s="2">
        <v>0</v>
      </c>
      <c r="M435" s="2">
        <v>0</v>
      </c>
      <c r="N435" s="2">
        <f t="shared" si="62"/>
        <v>0</v>
      </c>
      <c r="O435" s="2">
        <v>0</v>
      </c>
      <c r="P435" s="2">
        <v>0</v>
      </c>
      <c r="Q435" s="2">
        <v>0</v>
      </c>
      <c r="R435" s="2">
        <v>0</v>
      </c>
      <c r="S435" s="2">
        <f t="shared" si="63"/>
        <v>0</v>
      </c>
      <c r="T435" s="2">
        <v>0</v>
      </c>
      <c r="U435" s="2">
        <v>0</v>
      </c>
      <c r="V435" s="2">
        <f t="shared" si="64"/>
        <v>0</v>
      </c>
      <c r="W435" s="2">
        <v>0</v>
      </c>
      <c r="X435" s="2">
        <v>0</v>
      </c>
      <c r="Y435">
        <v>0</v>
      </c>
      <c r="Z435" s="2">
        <v>0</v>
      </c>
      <c r="AA435" s="2">
        <v>0</v>
      </c>
      <c r="AB435" s="2">
        <f t="shared" si="65"/>
        <v>0</v>
      </c>
      <c r="AC435" s="2">
        <v>0</v>
      </c>
      <c r="AD435" s="2">
        <v>0</v>
      </c>
      <c r="AE435" s="2">
        <v>0</v>
      </c>
      <c r="AF435" s="2">
        <v>0</v>
      </c>
      <c r="AG435" s="2">
        <f t="shared" si="66"/>
        <v>21216</v>
      </c>
      <c r="AH435" s="2">
        <f t="shared" si="67"/>
        <v>21216</v>
      </c>
      <c r="AI435" s="2">
        <v>89839</v>
      </c>
      <c r="AJ435" s="2">
        <v>89839</v>
      </c>
      <c r="AK435" s="2">
        <v>0</v>
      </c>
      <c r="AL435" s="2">
        <v>0</v>
      </c>
      <c r="AM435" s="2">
        <v>0</v>
      </c>
      <c r="AN435" s="2">
        <v>0</v>
      </c>
      <c r="AO435" s="2">
        <v>0</v>
      </c>
      <c r="AP435" s="2">
        <v>0</v>
      </c>
      <c r="AQ435" s="2">
        <v>0</v>
      </c>
      <c r="AR435" s="2">
        <v>0</v>
      </c>
      <c r="AS435" s="2">
        <v>0</v>
      </c>
      <c r="AT435" s="2">
        <v>0</v>
      </c>
      <c r="AU435" s="2">
        <v>0</v>
      </c>
      <c r="AV435" s="2">
        <v>0</v>
      </c>
      <c r="AW435" s="2">
        <v>0</v>
      </c>
      <c r="AX435" s="2">
        <v>0</v>
      </c>
      <c r="AY435" s="2">
        <v>0</v>
      </c>
      <c r="AZ435" s="2">
        <v>0</v>
      </c>
      <c r="BA435" s="2">
        <f t="shared" si="68"/>
        <v>21216</v>
      </c>
      <c r="BB435" s="2">
        <f t="shared" si="69"/>
        <v>21216</v>
      </c>
      <c r="BC435" s="2">
        <v>89839</v>
      </c>
      <c r="BD435" s="2">
        <v>89839</v>
      </c>
      <c r="BE435" s="2">
        <v>0</v>
      </c>
      <c r="BF435" s="2">
        <v>0</v>
      </c>
      <c r="BG435" s="2">
        <v>0</v>
      </c>
      <c r="BH435" s="2">
        <v>0</v>
      </c>
      <c r="BI435" s="2">
        <v>1</v>
      </c>
      <c r="BJ435" s="2">
        <v>772</v>
      </c>
      <c r="BK435" s="2">
        <v>-27</v>
      </c>
      <c r="BL435" s="2">
        <v>-218</v>
      </c>
    </row>
    <row r="436" spans="1:64" x14ac:dyDescent="0.25">
      <c r="A436" s="1" t="s">
        <v>431</v>
      </c>
      <c r="B436" t="s">
        <v>877</v>
      </c>
      <c r="C436" t="s">
        <v>978</v>
      </c>
      <c r="D436" s="2">
        <v>0</v>
      </c>
      <c r="E436" s="2">
        <v>677</v>
      </c>
      <c r="F436" s="2">
        <f t="shared" si="60"/>
        <v>677</v>
      </c>
      <c r="G436" s="2">
        <v>0</v>
      </c>
      <c r="H436" s="2">
        <v>0</v>
      </c>
      <c r="I436" s="2">
        <v>22908</v>
      </c>
      <c r="J436" s="2">
        <f t="shared" si="61"/>
        <v>22908</v>
      </c>
      <c r="K436" s="2">
        <v>0</v>
      </c>
      <c r="L436" s="2">
        <v>0</v>
      </c>
      <c r="M436" s="2">
        <v>0</v>
      </c>
      <c r="N436" s="2">
        <f t="shared" si="62"/>
        <v>0</v>
      </c>
      <c r="O436" s="2">
        <v>0</v>
      </c>
      <c r="P436" s="2">
        <v>0</v>
      </c>
      <c r="Q436" s="2">
        <v>0</v>
      </c>
      <c r="R436" s="2">
        <v>0</v>
      </c>
      <c r="S436" s="2">
        <f t="shared" si="63"/>
        <v>0</v>
      </c>
      <c r="T436" s="2">
        <v>0</v>
      </c>
      <c r="U436" s="2">
        <v>0</v>
      </c>
      <c r="V436" s="2">
        <f t="shared" si="64"/>
        <v>0</v>
      </c>
      <c r="W436" s="2">
        <v>0</v>
      </c>
      <c r="X436" s="2">
        <v>0</v>
      </c>
      <c r="Y436">
        <v>0</v>
      </c>
      <c r="Z436" s="2">
        <v>0</v>
      </c>
      <c r="AA436" s="2">
        <v>0</v>
      </c>
      <c r="AB436" s="2">
        <f t="shared" si="65"/>
        <v>0</v>
      </c>
      <c r="AC436" s="2">
        <v>158</v>
      </c>
      <c r="AD436" s="2">
        <v>0</v>
      </c>
      <c r="AE436" s="2">
        <v>0</v>
      </c>
      <c r="AF436" s="2">
        <v>0</v>
      </c>
      <c r="AG436" s="2">
        <f t="shared" si="66"/>
        <v>23743</v>
      </c>
      <c r="AH436" s="2">
        <f t="shared" si="67"/>
        <v>23743</v>
      </c>
      <c r="AI436" s="2">
        <v>94972</v>
      </c>
      <c r="AJ436" s="2">
        <v>94972</v>
      </c>
      <c r="AK436" s="2">
        <v>0</v>
      </c>
      <c r="AL436" s="2">
        <v>0</v>
      </c>
      <c r="AM436" s="2">
        <v>0</v>
      </c>
      <c r="AN436" s="2">
        <v>0</v>
      </c>
      <c r="AO436" s="2">
        <v>0</v>
      </c>
      <c r="AP436" s="2">
        <v>0</v>
      </c>
      <c r="AQ436" s="2">
        <v>0</v>
      </c>
      <c r="AR436" s="2">
        <v>0</v>
      </c>
      <c r="AS436" s="2">
        <v>0</v>
      </c>
      <c r="AT436" s="2">
        <v>0</v>
      </c>
      <c r="AU436" s="2">
        <v>0</v>
      </c>
      <c r="AV436" s="2">
        <v>0</v>
      </c>
      <c r="AW436" s="2">
        <v>0</v>
      </c>
      <c r="AX436" s="2">
        <v>0</v>
      </c>
      <c r="AY436" s="2">
        <v>0</v>
      </c>
      <c r="AZ436" s="2">
        <v>0</v>
      </c>
      <c r="BA436" s="2">
        <f t="shared" si="68"/>
        <v>23743</v>
      </c>
      <c r="BB436" s="2">
        <f t="shared" si="69"/>
        <v>23743</v>
      </c>
      <c r="BC436" s="2">
        <v>94972</v>
      </c>
      <c r="BD436" s="2">
        <v>94972</v>
      </c>
      <c r="BE436" s="2">
        <v>0</v>
      </c>
      <c r="BF436" s="2">
        <v>0</v>
      </c>
      <c r="BG436" s="2">
        <v>0</v>
      </c>
      <c r="BH436" s="2">
        <v>0</v>
      </c>
      <c r="BI436" s="2">
        <v>411</v>
      </c>
      <c r="BJ436" s="2">
        <v>1644</v>
      </c>
      <c r="BK436" s="2">
        <v>3</v>
      </c>
      <c r="BL436" s="2">
        <v>250</v>
      </c>
    </row>
    <row r="437" spans="1:64" x14ac:dyDescent="0.25">
      <c r="A437" s="1" t="s">
        <v>432</v>
      </c>
      <c r="B437" t="s">
        <v>878</v>
      </c>
      <c r="C437" t="s">
        <v>978</v>
      </c>
      <c r="D437" s="2">
        <v>0</v>
      </c>
      <c r="E437" s="2">
        <v>32</v>
      </c>
      <c r="F437" s="2">
        <f t="shared" si="60"/>
        <v>32</v>
      </c>
      <c r="G437" s="2">
        <v>0</v>
      </c>
      <c r="H437" s="2">
        <v>0</v>
      </c>
      <c r="I437" s="2">
        <v>153693</v>
      </c>
      <c r="J437" s="2">
        <f t="shared" si="61"/>
        <v>153693</v>
      </c>
      <c r="K437" s="2">
        <v>0</v>
      </c>
      <c r="L437" s="2">
        <v>0</v>
      </c>
      <c r="M437" s="2">
        <v>0</v>
      </c>
      <c r="N437" s="2">
        <f t="shared" si="62"/>
        <v>0</v>
      </c>
      <c r="O437" s="2">
        <v>0</v>
      </c>
      <c r="P437" s="2">
        <v>0</v>
      </c>
      <c r="Q437" s="2">
        <v>0</v>
      </c>
      <c r="R437" s="2">
        <v>0</v>
      </c>
      <c r="S437" s="2">
        <f t="shared" si="63"/>
        <v>0</v>
      </c>
      <c r="T437" s="2">
        <v>0</v>
      </c>
      <c r="U437" s="2">
        <v>0</v>
      </c>
      <c r="V437" s="2">
        <f t="shared" si="64"/>
        <v>0</v>
      </c>
      <c r="W437" s="2">
        <v>0</v>
      </c>
      <c r="X437" s="2">
        <v>0</v>
      </c>
      <c r="Y437">
        <v>0</v>
      </c>
      <c r="Z437" s="2">
        <v>0</v>
      </c>
      <c r="AA437" s="2">
        <v>0</v>
      </c>
      <c r="AB437" s="2">
        <f t="shared" si="65"/>
        <v>0</v>
      </c>
      <c r="AC437" s="2">
        <v>0</v>
      </c>
      <c r="AD437" s="2">
        <v>0</v>
      </c>
      <c r="AE437" s="2">
        <v>0</v>
      </c>
      <c r="AF437" s="2">
        <v>0</v>
      </c>
      <c r="AG437" s="2">
        <f t="shared" si="66"/>
        <v>153725</v>
      </c>
      <c r="AH437" s="2">
        <f t="shared" si="67"/>
        <v>153725</v>
      </c>
      <c r="AI437" s="2">
        <v>615071</v>
      </c>
      <c r="AJ437" s="2">
        <v>615071</v>
      </c>
      <c r="AK437" s="2">
        <v>0</v>
      </c>
      <c r="AL437" s="2">
        <v>0</v>
      </c>
      <c r="AM437" s="2">
        <v>0</v>
      </c>
      <c r="AN437" s="2">
        <v>0</v>
      </c>
      <c r="AO437" s="2">
        <v>0</v>
      </c>
      <c r="AP437" s="2">
        <v>0</v>
      </c>
      <c r="AQ437" s="2">
        <v>0</v>
      </c>
      <c r="AR437" s="2">
        <v>0</v>
      </c>
      <c r="AS437" s="2">
        <v>0</v>
      </c>
      <c r="AT437" s="2">
        <v>0</v>
      </c>
      <c r="AU437" s="2">
        <v>0</v>
      </c>
      <c r="AV437" s="2">
        <v>0</v>
      </c>
      <c r="AW437" s="2">
        <v>0</v>
      </c>
      <c r="AX437" s="2">
        <v>0</v>
      </c>
      <c r="AY437" s="2">
        <v>0</v>
      </c>
      <c r="AZ437" s="2">
        <v>0</v>
      </c>
      <c r="BA437" s="2">
        <f t="shared" si="68"/>
        <v>153725</v>
      </c>
      <c r="BB437" s="2">
        <f t="shared" si="69"/>
        <v>153725</v>
      </c>
      <c r="BC437" s="2">
        <v>615071</v>
      </c>
      <c r="BD437" s="2">
        <v>615071</v>
      </c>
      <c r="BE437" s="2">
        <v>0</v>
      </c>
      <c r="BF437" s="2">
        <v>0</v>
      </c>
      <c r="BG437" s="2">
        <v>0</v>
      </c>
      <c r="BH437" s="2">
        <v>0</v>
      </c>
      <c r="BI437" s="2">
        <v>1331</v>
      </c>
      <c r="BJ437" s="2">
        <v>4378</v>
      </c>
      <c r="BK437" s="2">
        <v>-190</v>
      </c>
      <c r="BL437" s="2">
        <v>-600</v>
      </c>
    </row>
    <row r="438" spans="1:64" x14ac:dyDescent="0.25">
      <c r="A438" s="1" t="s">
        <v>433</v>
      </c>
      <c r="B438" t="s">
        <v>879</v>
      </c>
      <c r="C438" t="s">
        <v>978</v>
      </c>
      <c r="D438" s="2">
        <v>0</v>
      </c>
      <c r="E438" s="2">
        <v>300</v>
      </c>
      <c r="F438" s="2">
        <f t="shared" si="60"/>
        <v>300</v>
      </c>
      <c r="G438" s="2">
        <v>0</v>
      </c>
      <c r="H438" s="2">
        <v>0</v>
      </c>
      <c r="I438" s="2">
        <v>77387</v>
      </c>
      <c r="J438" s="2">
        <f t="shared" si="61"/>
        <v>77387</v>
      </c>
      <c r="K438" s="2">
        <v>0</v>
      </c>
      <c r="L438" s="2">
        <v>0</v>
      </c>
      <c r="M438" s="2">
        <v>0</v>
      </c>
      <c r="N438" s="2">
        <f t="shared" si="62"/>
        <v>0</v>
      </c>
      <c r="O438" s="2">
        <v>0</v>
      </c>
      <c r="P438" s="2">
        <v>0</v>
      </c>
      <c r="Q438" s="2">
        <v>0</v>
      </c>
      <c r="R438" s="2">
        <v>0</v>
      </c>
      <c r="S438" s="2">
        <f t="shared" si="63"/>
        <v>0</v>
      </c>
      <c r="T438" s="2">
        <v>0</v>
      </c>
      <c r="U438" s="2">
        <v>0</v>
      </c>
      <c r="V438" s="2">
        <f t="shared" si="64"/>
        <v>0</v>
      </c>
      <c r="W438" s="2">
        <v>0</v>
      </c>
      <c r="X438" s="2">
        <v>0</v>
      </c>
      <c r="Y438">
        <v>0</v>
      </c>
      <c r="Z438" s="2">
        <v>0</v>
      </c>
      <c r="AA438" s="2">
        <v>0</v>
      </c>
      <c r="AB438" s="2">
        <f t="shared" si="65"/>
        <v>0</v>
      </c>
      <c r="AC438" s="2">
        <v>0</v>
      </c>
      <c r="AD438" s="2">
        <v>0</v>
      </c>
      <c r="AE438" s="2">
        <v>0</v>
      </c>
      <c r="AF438" s="2">
        <v>0</v>
      </c>
      <c r="AG438" s="2">
        <f t="shared" si="66"/>
        <v>77687</v>
      </c>
      <c r="AH438" s="2">
        <f t="shared" si="67"/>
        <v>77687</v>
      </c>
      <c r="AI438" s="2">
        <v>334612</v>
      </c>
      <c r="AJ438" s="2">
        <v>334612</v>
      </c>
      <c r="AK438" s="2">
        <v>0</v>
      </c>
      <c r="AL438" s="2">
        <v>0</v>
      </c>
      <c r="AM438" s="2">
        <v>0</v>
      </c>
      <c r="AN438" s="2">
        <v>0</v>
      </c>
      <c r="AO438" s="2">
        <v>0</v>
      </c>
      <c r="AP438" s="2">
        <v>0</v>
      </c>
      <c r="AQ438" s="2">
        <v>0</v>
      </c>
      <c r="AR438" s="2">
        <v>0</v>
      </c>
      <c r="AS438" s="2">
        <v>0</v>
      </c>
      <c r="AT438" s="2">
        <v>0</v>
      </c>
      <c r="AU438" s="2">
        <v>0</v>
      </c>
      <c r="AV438" s="2">
        <v>0</v>
      </c>
      <c r="AW438" s="2">
        <v>0</v>
      </c>
      <c r="AX438" s="2">
        <v>0</v>
      </c>
      <c r="AY438" s="2">
        <v>0</v>
      </c>
      <c r="AZ438" s="2">
        <v>0</v>
      </c>
      <c r="BA438" s="2">
        <f t="shared" si="68"/>
        <v>77687</v>
      </c>
      <c r="BB438" s="2">
        <f t="shared" si="69"/>
        <v>77687</v>
      </c>
      <c r="BC438" s="2">
        <v>334612</v>
      </c>
      <c r="BD438" s="2">
        <v>334612</v>
      </c>
      <c r="BE438" s="2">
        <v>0</v>
      </c>
      <c r="BF438" s="2">
        <v>0</v>
      </c>
      <c r="BG438" s="2">
        <v>0</v>
      </c>
      <c r="BH438" s="2">
        <v>0</v>
      </c>
      <c r="BI438" s="2">
        <v>101</v>
      </c>
      <c r="BJ438" s="2">
        <v>366</v>
      </c>
      <c r="BK438" s="2">
        <v>0</v>
      </c>
      <c r="BL438" s="2">
        <v>-260</v>
      </c>
    </row>
    <row r="439" spans="1:64" x14ac:dyDescent="0.25">
      <c r="A439" s="1" t="s">
        <v>434</v>
      </c>
      <c r="B439" t="s">
        <v>880</v>
      </c>
      <c r="C439" t="s">
        <v>978</v>
      </c>
      <c r="D439" s="2">
        <v>0</v>
      </c>
      <c r="E439" s="2">
        <v>374</v>
      </c>
      <c r="F439" s="2">
        <f t="shared" si="60"/>
        <v>374</v>
      </c>
      <c r="G439" s="2">
        <v>0</v>
      </c>
      <c r="H439" s="2">
        <v>0</v>
      </c>
      <c r="I439" s="2">
        <v>60328</v>
      </c>
      <c r="J439" s="2">
        <f t="shared" si="61"/>
        <v>60328</v>
      </c>
      <c r="K439" s="2">
        <v>0</v>
      </c>
      <c r="L439" s="2">
        <v>0</v>
      </c>
      <c r="M439" s="2">
        <v>0</v>
      </c>
      <c r="N439" s="2">
        <f t="shared" si="62"/>
        <v>0</v>
      </c>
      <c r="O439" s="2">
        <v>0</v>
      </c>
      <c r="P439" s="2">
        <v>0</v>
      </c>
      <c r="Q439" s="2">
        <v>0</v>
      </c>
      <c r="R439" s="2">
        <v>0</v>
      </c>
      <c r="S439" s="2">
        <f t="shared" si="63"/>
        <v>0</v>
      </c>
      <c r="T439" s="2">
        <v>0</v>
      </c>
      <c r="U439" s="2">
        <v>0</v>
      </c>
      <c r="V439" s="2">
        <f t="shared" si="64"/>
        <v>0</v>
      </c>
      <c r="W439" s="2">
        <v>0</v>
      </c>
      <c r="X439" s="2">
        <v>0</v>
      </c>
      <c r="Y439">
        <v>0</v>
      </c>
      <c r="Z439" s="2">
        <v>0</v>
      </c>
      <c r="AA439" s="2">
        <v>0</v>
      </c>
      <c r="AB439" s="2">
        <f t="shared" si="65"/>
        <v>0</v>
      </c>
      <c r="AC439" s="2">
        <v>13</v>
      </c>
      <c r="AD439" s="2">
        <v>0</v>
      </c>
      <c r="AE439" s="2">
        <v>0</v>
      </c>
      <c r="AF439" s="2">
        <v>0</v>
      </c>
      <c r="AG439" s="2">
        <f t="shared" si="66"/>
        <v>60715</v>
      </c>
      <c r="AH439" s="2">
        <f t="shared" si="67"/>
        <v>60715</v>
      </c>
      <c r="AI439" s="2">
        <v>251917</v>
      </c>
      <c r="AJ439" s="2">
        <v>251917</v>
      </c>
      <c r="AK439" s="2">
        <v>0</v>
      </c>
      <c r="AL439" s="2">
        <v>0</v>
      </c>
      <c r="AM439" s="2">
        <v>0</v>
      </c>
      <c r="AN439" s="2">
        <v>0</v>
      </c>
      <c r="AO439" s="2">
        <v>0</v>
      </c>
      <c r="AP439" s="2">
        <v>0</v>
      </c>
      <c r="AQ439" s="2">
        <v>0</v>
      </c>
      <c r="AR439" s="2">
        <v>0</v>
      </c>
      <c r="AS439" s="2">
        <v>0</v>
      </c>
      <c r="AT439" s="2">
        <v>0</v>
      </c>
      <c r="AU439" s="2">
        <v>0</v>
      </c>
      <c r="AV439" s="2">
        <v>0</v>
      </c>
      <c r="AW439" s="2">
        <v>0</v>
      </c>
      <c r="AX439" s="2">
        <v>0</v>
      </c>
      <c r="AY439" s="2">
        <v>0</v>
      </c>
      <c r="AZ439" s="2">
        <v>0</v>
      </c>
      <c r="BA439" s="2">
        <f t="shared" si="68"/>
        <v>60715</v>
      </c>
      <c r="BB439" s="2">
        <f t="shared" si="69"/>
        <v>60715</v>
      </c>
      <c r="BC439" s="2">
        <v>251917</v>
      </c>
      <c r="BD439" s="2">
        <v>251917</v>
      </c>
      <c r="BE439" s="2">
        <v>0</v>
      </c>
      <c r="BF439" s="2">
        <v>0</v>
      </c>
      <c r="BG439" s="2">
        <v>0</v>
      </c>
      <c r="BH439" s="2">
        <v>0</v>
      </c>
      <c r="BI439" s="2">
        <v>94</v>
      </c>
      <c r="BJ439" s="2">
        <v>1952</v>
      </c>
      <c r="BK439" s="2">
        <v>-18</v>
      </c>
      <c r="BL439" s="2">
        <v>-200</v>
      </c>
    </row>
    <row r="440" spans="1:64" x14ac:dyDescent="0.25">
      <c r="A440" s="1" t="s">
        <v>435</v>
      </c>
      <c r="B440" t="s">
        <v>881</v>
      </c>
      <c r="C440" t="s">
        <v>978</v>
      </c>
      <c r="D440" s="2">
        <v>0</v>
      </c>
      <c r="E440" s="2">
        <v>0</v>
      </c>
      <c r="F440" s="2">
        <f t="shared" si="60"/>
        <v>0</v>
      </c>
      <c r="G440" s="2">
        <v>0</v>
      </c>
      <c r="H440" s="2">
        <v>0</v>
      </c>
      <c r="I440" s="2">
        <v>80747</v>
      </c>
      <c r="J440" s="2">
        <f t="shared" si="61"/>
        <v>80747</v>
      </c>
      <c r="K440" s="2">
        <v>0</v>
      </c>
      <c r="L440" s="2">
        <v>0</v>
      </c>
      <c r="M440" s="2">
        <v>0</v>
      </c>
      <c r="N440" s="2">
        <f t="shared" si="62"/>
        <v>0</v>
      </c>
      <c r="O440" s="2">
        <v>0</v>
      </c>
      <c r="P440" s="2">
        <v>0</v>
      </c>
      <c r="Q440" s="2">
        <v>0</v>
      </c>
      <c r="R440" s="2">
        <v>0</v>
      </c>
      <c r="S440" s="2">
        <f t="shared" si="63"/>
        <v>0</v>
      </c>
      <c r="T440" s="2">
        <v>0</v>
      </c>
      <c r="U440" s="2">
        <v>0</v>
      </c>
      <c r="V440" s="2">
        <f t="shared" si="64"/>
        <v>0</v>
      </c>
      <c r="W440" s="2">
        <v>0</v>
      </c>
      <c r="X440" s="2">
        <v>0</v>
      </c>
      <c r="Y440">
        <v>0</v>
      </c>
      <c r="Z440" s="2">
        <v>0</v>
      </c>
      <c r="AA440" s="2">
        <v>0</v>
      </c>
      <c r="AB440" s="2">
        <f t="shared" si="65"/>
        <v>0</v>
      </c>
      <c r="AC440" s="2">
        <v>450</v>
      </c>
      <c r="AD440" s="2">
        <v>0</v>
      </c>
      <c r="AE440" s="2">
        <v>0</v>
      </c>
      <c r="AF440" s="2">
        <v>305</v>
      </c>
      <c r="AG440" s="2">
        <f t="shared" si="66"/>
        <v>81502</v>
      </c>
      <c r="AH440" s="2">
        <f t="shared" si="67"/>
        <v>81502</v>
      </c>
      <c r="AI440" s="2">
        <v>262086</v>
      </c>
      <c r="AJ440" s="2">
        <v>262086</v>
      </c>
      <c r="AK440" s="2">
        <v>0</v>
      </c>
      <c r="AL440" s="2">
        <v>0</v>
      </c>
      <c r="AM440" s="2">
        <v>0</v>
      </c>
      <c r="AN440" s="2">
        <v>0</v>
      </c>
      <c r="AO440" s="2">
        <v>0</v>
      </c>
      <c r="AP440" s="2">
        <v>0</v>
      </c>
      <c r="AQ440" s="2">
        <v>0</v>
      </c>
      <c r="AR440" s="2">
        <v>0</v>
      </c>
      <c r="AS440" s="2">
        <v>0</v>
      </c>
      <c r="AT440" s="2">
        <v>0</v>
      </c>
      <c r="AU440" s="2">
        <v>0</v>
      </c>
      <c r="AV440" s="2">
        <v>0</v>
      </c>
      <c r="AW440" s="2">
        <v>0</v>
      </c>
      <c r="AX440" s="2">
        <v>0</v>
      </c>
      <c r="AY440" s="2">
        <v>0</v>
      </c>
      <c r="AZ440" s="2">
        <v>0</v>
      </c>
      <c r="BA440" s="2">
        <f t="shared" si="68"/>
        <v>81502</v>
      </c>
      <c r="BB440" s="2">
        <f t="shared" si="69"/>
        <v>81502</v>
      </c>
      <c r="BC440" s="2">
        <v>262086</v>
      </c>
      <c r="BD440" s="2">
        <v>262086</v>
      </c>
      <c r="BE440" s="2">
        <v>0</v>
      </c>
      <c r="BF440" s="2">
        <v>0</v>
      </c>
      <c r="BG440" s="2">
        <v>0</v>
      </c>
      <c r="BH440" s="2">
        <v>0</v>
      </c>
      <c r="BI440" s="2">
        <v>933</v>
      </c>
      <c r="BJ440" s="2">
        <v>3732</v>
      </c>
      <c r="BK440" s="2">
        <v>-19</v>
      </c>
      <c r="BL440" s="2">
        <v>-77</v>
      </c>
    </row>
    <row r="441" spans="1:64" x14ac:dyDescent="0.25">
      <c r="A441" s="1" t="s">
        <v>436</v>
      </c>
      <c r="B441" t="s">
        <v>882</v>
      </c>
      <c r="C441" t="s">
        <v>978</v>
      </c>
      <c r="D441" s="2">
        <v>0</v>
      </c>
      <c r="E441" s="2">
        <v>811</v>
      </c>
      <c r="F441" s="2">
        <f t="shared" si="60"/>
        <v>811</v>
      </c>
      <c r="G441" s="2">
        <v>0</v>
      </c>
      <c r="H441" s="2">
        <v>0</v>
      </c>
      <c r="I441" s="2">
        <v>138066</v>
      </c>
      <c r="J441" s="2">
        <f t="shared" si="61"/>
        <v>138066</v>
      </c>
      <c r="K441" s="2">
        <v>0</v>
      </c>
      <c r="L441" s="2">
        <v>0</v>
      </c>
      <c r="M441" s="2">
        <v>0</v>
      </c>
      <c r="N441" s="2">
        <f t="shared" si="62"/>
        <v>0</v>
      </c>
      <c r="O441" s="2">
        <v>0</v>
      </c>
      <c r="P441" s="2">
        <v>0</v>
      </c>
      <c r="Q441" s="2">
        <v>0</v>
      </c>
      <c r="R441" s="2">
        <v>0</v>
      </c>
      <c r="S441" s="2">
        <f t="shared" si="63"/>
        <v>0</v>
      </c>
      <c r="T441" s="2">
        <v>0</v>
      </c>
      <c r="U441" s="2">
        <v>0</v>
      </c>
      <c r="V441" s="2">
        <f t="shared" si="64"/>
        <v>0</v>
      </c>
      <c r="W441" s="2">
        <v>0</v>
      </c>
      <c r="X441" s="2">
        <v>0</v>
      </c>
      <c r="Y441">
        <v>0</v>
      </c>
      <c r="Z441" s="2">
        <v>0</v>
      </c>
      <c r="AA441" s="2">
        <v>0</v>
      </c>
      <c r="AB441" s="2">
        <f t="shared" si="65"/>
        <v>0</v>
      </c>
      <c r="AC441" s="2">
        <v>0</v>
      </c>
      <c r="AD441" s="2">
        <v>0</v>
      </c>
      <c r="AE441" s="2">
        <v>0</v>
      </c>
      <c r="AF441" s="2">
        <v>0</v>
      </c>
      <c r="AG441" s="2">
        <f t="shared" si="66"/>
        <v>138877</v>
      </c>
      <c r="AH441" s="2">
        <f t="shared" si="67"/>
        <v>138877</v>
      </c>
      <c r="AI441" s="2">
        <v>138066</v>
      </c>
      <c r="AJ441" s="2">
        <v>138066</v>
      </c>
      <c r="AK441" s="2">
        <v>0</v>
      </c>
      <c r="AL441" s="2">
        <v>0</v>
      </c>
      <c r="AM441" s="2">
        <v>0</v>
      </c>
      <c r="AN441" s="2">
        <v>0</v>
      </c>
      <c r="AO441" s="2">
        <v>0</v>
      </c>
      <c r="AP441" s="2">
        <v>0</v>
      </c>
      <c r="AQ441" s="2">
        <v>0</v>
      </c>
      <c r="AR441" s="2">
        <v>0</v>
      </c>
      <c r="AS441" s="2">
        <v>0</v>
      </c>
      <c r="AT441" s="2">
        <v>0</v>
      </c>
      <c r="AU441" s="2">
        <v>0</v>
      </c>
      <c r="AV441" s="2">
        <v>0</v>
      </c>
      <c r="AW441" s="2">
        <v>0</v>
      </c>
      <c r="AX441" s="2">
        <v>0</v>
      </c>
      <c r="AY441" s="2">
        <v>0</v>
      </c>
      <c r="AZ441" s="2">
        <v>0</v>
      </c>
      <c r="BA441" s="2">
        <f t="shared" si="68"/>
        <v>138877</v>
      </c>
      <c r="BB441" s="2">
        <f t="shared" si="69"/>
        <v>138877</v>
      </c>
      <c r="BC441" s="2">
        <v>529479</v>
      </c>
      <c r="BD441" s="2">
        <v>529479</v>
      </c>
      <c r="BE441" s="2">
        <v>0</v>
      </c>
      <c r="BF441" s="2">
        <v>0</v>
      </c>
      <c r="BG441" s="2">
        <v>0</v>
      </c>
      <c r="BH441" s="2">
        <v>0</v>
      </c>
      <c r="BI441" s="2">
        <v>422</v>
      </c>
      <c r="BJ441" s="2">
        <v>2987</v>
      </c>
      <c r="BK441" s="2">
        <v>-300</v>
      </c>
      <c r="BL441" s="2">
        <v>-1200</v>
      </c>
    </row>
    <row r="442" spans="1:64" x14ac:dyDescent="0.25">
      <c r="A442" s="1" t="s">
        <v>437</v>
      </c>
      <c r="B442" t="s">
        <v>883</v>
      </c>
      <c r="C442" t="s">
        <v>978</v>
      </c>
      <c r="D442" s="2">
        <v>0</v>
      </c>
      <c r="E442" s="2">
        <v>387</v>
      </c>
      <c r="F442" s="2">
        <f t="shared" si="60"/>
        <v>387</v>
      </c>
      <c r="G442" s="2">
        <v>0</v>
      </c>
      <c r="H442" s="2">
        <v>0</v>
      </c>
      <c r="I442" s="2">
        <v>105727</v>
      </c>
      <c r="J442" s="2">
        <f t="shared" si="61"/>
        <v>105727</v>
      </c>
      <c r="K442" s="2">
        <v>0</v>
      </c>
      <c r="L442" s="2">
        <v>0</v>
      </c>
      <c r="M442" s="2">
        <v>0</v>
      </c>
      <c r="N442" s="2">
        <f t="shared" si="62"/>
        <v>0</v>
      </c>
      <c r="O442" s="2">
        <v>0</v>
      </c>
      <c r="P442" s="2">
        <v>0</v>
      </c>
      <c r="Q442" s="2">
        <v>0</v>
      </c>
      <c r="R442" s="2">
        <v>0</v>
      </c>
      <c r="S442" s="2">
        <f t="shared" si="63"/>
        <v>0</v>
      </c>
      <c r="T442" s="2">
        <v>0</v>
      </c>
      <c r="U442" s="2">
        <v>0</v>
      </c>
      <c r="V442" s="2">
        <f t="shared" si="64"/>
        <v>0</v>
      </c>
      <c r="W442" s="2">
        <v>0</v>
      </c>
      <c r="X442" s="2">
        <v>0</v>
      </c>
      <c r="Y442">
        <v>0</v>
      </c>
      <c r="Z442" s="2">
        <v>0</v>
      </c>
      <c r="AA442" s="2">
        <v>0</v>
      </c>
      <c r="AB442" s="2">
        <f t="shared" si="65"/>
        <v>0</v>
      </c>
      <c r="AC442" s="2">
        <v>1910</v>
      </c>
      <c r="AD442" s="2">
        <v>0</v>
      </c>
      <c r="AE442" s="2">
        <v>0</v>
      </c>
      <c r="AF442" s="2">
        <v>0</v>
      </c>
      <c r="AG442" s="2">
        <f t="shared" si="66"/>
        <v>108024</v>
      </c>
      <c r="AH442" s="2">
        <f t="shared" si="67"/>
        <v>108024</v>
      </c>
      <c r="AI442" s="2">
        <v>452451</v>
      </c>
      <c r="AJ442" s="2">
        <v>452451</v>
      </c>
      <c r="AK442" s="2">
        <v>0</v>
      </c>
      <c r="AL442" s="2">
        <v>0</v>
      </c>
      <c r="AM442" s="2">
        <v>0</v>
      </c>
      <c r="AN442" s="2">
        <v>0</v>
      </c>
      <c r="AO442" s="2">
        <v>0</v>
      </c>
      <c r="AP442" s="2">
        <v>0</v>
      </c>
      <c r="AQ442" s="2">
        <v>0</v>
      </c>
      <c r="AR442" s="2">
        <v>0</v>
      </c>
      <c r="AS442" s="2">
        <v>0</v>
      </c>
      <c r="AT442" s="2">
        <v>0</v>
      </c>
      <c r="AU442" s="2">
        <v>0</v>
      </c>
      <c r="AV442" s="2">
        <v>0</v>
      </c>
      <c r="AW442" s="2">
        <v>0</v>
      </c>
      <c r="AX442" s="2">
        <v>0</v>
      </c>
      <c r="AY442" s="2">
        <v>0</v>
      </c>
      <c r="AZ442" s="2">
        <v>0</v>
      </c>
      <c r="BA442" s="2">
        <f t="shared" si="68"/>
        <v>108024</v>
      </c>
      <c r="BB442" s="2">
        <f t="shared" si="69"/>
        <v>108024</v>
      </c>
      <c r="BC442" s="2">
        <v>452451</v>
      </c>
      <c r="BD442" s="2">
        <v>452451</v>
      </c>
      <c r="BE442" s="2">
        <v>0</v>
      </c>
      <c r="BF442" s="2">
        <v>0</v>
      </c>
      <c r="BG442" s="2">
        <v>0</v>
      </c>
      <c r="BH442" s="2">
        <v>0</v>
      </c>
      <c r="BI442" s="2">
        <v>0</v>
      </c>
      <c r="BJ442" s="2">
        <v>3925</v>
      </c>
      <c r="BK442" s="2">
        <v>0</v>
      </c>
      <c r="BL442" s="2">
        <v>-495</v>
      </c>
    </row>
    <row r="443" spans="1:64" x14ac:dyDescent="0.25">
      <c r="A443" s="1" t="s">
        <v>438</v>
      </c>
      <c r="B443" t="s">
        <v>884</v>
      </c>
      <c r="C443" t="s">
        <v>978</v>
      </c>
      <c r="D443" s="2">
        <v>0</v>
      </c>
      <c r="E443" s="2">
        <v>0</v>
      </c>
      <c r="F443" s="2">
        <f t="shared" si="60"/>
        <v>0</v>
      </c>
      <c r="G443" s="2">
        <v>0</v>
      </c>
      <c r="H443" s="2">
        <v>0</v>
      </c>
      <c r="I443" s="2">
        <v>65174</v>
      </c>
      <c r="J443" s="2">
        <f t="shared" si="61"/>
        <v>65174</v>
      </c>
      <c r="K443" s="2">
        <v>0</v>
      </c>
      <c r="L443" s="2">
        <v>0</v>
      </c>
      <c r="M443" s="2">
        <v>0</v>
      </c>
      <c r="N443" s="2">
        <f t="shared" si="62"/>
        <v>0</v>
      </c>
      <c r="O443" s="2">
        <v>0</v>
      </c>
      <c r="P443" s="2">
        <v>0</v>
      </c>
      <c r="Q443" s="2">
        <v>0</v>
      </c>
      <c r="R443" s="2">
        <v>0</v>
      </c>
      <c r="S443" s="2">
        <f t="shared" si="63"/>
        <v>0</v>
      </c>
      <c r="T443" s="2">
        <v>0</v>
      </c>
      <c r="U443" s="2">
        <v>0</v>
      </c>
      <c r="V443" s="2">
        <f t="shared" si="64"/>
        <v>0</v>
      </c>
      <c r="W443" s="2">
        <v>0</v>
      </c>
      <c r="X443" s="2">
        <v>0</v>
      </c>
      <c r="Y443">
        <v>0</v>
      </c>
      <c r="Z443" s="2">
        <v>0</v>
      </c>
      <c r="AA443" s="2">
        <v>0</v>
      </c>
      <c r="AB443" s="2">
        <f t="shared" si="65"/>
        <v>0</v>
      </c>
      <c r="AC443" s="2">
        <v>0</v>
      </c>
      <c r="AD443" s="2">
        <v>0</v>
      </c>
      <c r="AE443" s="2">
        <v>0</v>
      </c>
      <c r="AF443" s="2">
        <v>0</v>
      </c>
      <c r="AG443" s="2">
        <f t="shared" si="66"/>
        <v>65174</v>
      </c>
      <c r="AH443" s="2">
        <f t="shared" si="67"/>
        <v>65174</v>
      </c>
      <c r="AI443" s="2">
        <v>273792</v>
      </c>
      <c r="AJ443" s="2">
        <v>273792</v>
      </c>
      <c r="AK443" s="2">
        <v>0</v>
      </c>
      <c r="AL443" s="2">
        <v>0</v>
      </c>
      <c r="AM443" s="2">
        <v>0</v>
      </c>
      <c r="AN443" s="2">
        <v>0</v>
      </c>
      <c r="AO443" s="2">
        <v>0</v>
      </c>
      <c r="AP443" s="2">
        <v>0</v>
      </c>
      <c r="AQ443" s="2">
        <v>0</v>
      </c>
      <c r="AR443" s="2">
        <v>0</v>
      </c>
      <c r="AS443" s="2">
        <v>0</v>
      </c>
      <c r="AT443" s="2">
        <v>0</v>
      </c>
      <c r="AU443" s="2">
        <v>0</v>
      </c>
      <c r="AV443" s="2">
        <v>0</v>
      </c>
      <c r="AW443" s="2">
        <v>0</v>
      </c>
      <c r="AX443" s="2">
        <v>0</v>
      </c>
      <c r="AY443" s="2">
        <v>0</v>
      </c>
      <c r="AZ443" s="2">
        <v>0</v>
      </c>
      <c r="BA443" s="2">
        <f t="shared" si="68"/>
        <v>65174</v>
      </c>
      <c r="BB443" s="2">
        <f t="shared" si="69"/>
        <v>65174</v>
      </c>
      <c r="BC443" s="2">
        <v>273792</v>
      </c>
      <c r="BD443" s="2">
        <v>273792</v>
      </c>
      <c r="BE443" s="2">
        <v>0</v>
      </c>
      <c r="BF443" s="2">
        <v>0</v>
      </c>
      <c r="BG443" s="2">
        <v>0</v>
      </c>
      <c r="BH443" s="2">
        <v>0</v>
      </c>
      <c r="BI443" s="2">
        <v>368</v>
      </c>
      <c r="BJ443" s="2">
        <v>10750</v>
      </c>
      <c r="BK443" s="2">
        <v>-147</v>
      </c>
      <c r="BL443" s="2">
        <v>-562</v>
      </c>
    </row>
    <row r="444" spans="1:64" x14ac:dyDescent="0.25">
      <c r="A444" s="1" t="s">
        <v>439</v>
      </c>
      <c r="B444" t="s">
        <v>885</v>
      </c>
      <c r="C444" t="s">
        <v>978</v>
      </c>
      <c r="D444" s="2">
        <v>0</v>
      </c>
      <c r="E444" s="2">
        <v>374</v>
      </c>
      <c r="F444" s="2">
        <f t="shared" si="60"/>
        <v>374</v>
      </c>
      <c r="G444" s="2">
        <v>0</v>
      </c>
      <c r="H444" s="2">
        <v>0</v>
      </c>
      <c r="I444" s="2">
        <v>69734</v>
      </c>
      <c r="J444" s="2">
        <f t="shared" si="61"/>
        <v>69734</v>
      </c>
      <c r="K444" s="2">
        <v>0</v>
      </c>
      <c r="L444" s="2">
        <v>0</v>
      </c>
      <c r="M444" s="2">
        <v>0</v>
      </c>
      <c r="N444" s="2">
        <f t="shared" si="62"/>
        <v>0</v>
      </c>
      <c r="O444" s="2">
        <v>0</v>
      </c>
      <c r="P444" s="2">
        <v>0</v>
      </c>
      <c r="Q444" s="2">
        <v>0</v>
      </c>
      <c r="R444" s="2">
        <v>0</v>
      </c>
      <c r="S444" s="2">
        <f t="shared" si="63"/>
        <v>0</v>
      </c>
      <c r="T444" s="2">
        <v>0</v>
      </c>
      <c r="U444" s="2">
        <v>0</v>
      </c>
      <c r="V444" s="2">
        <f t="shared" si="64"/>
        <v>0</v>
      </c>
      <c r="W444" s="2">
        <v>0</v>
      </c>
      <c r="X444" s="2">
        <v>0</v>
      </c>
      <c r="Y444">
        <v>0</v>
      </c>
      <c r="Z444" s="2">
        <v>0</v>
      </c>
      <c r="AA444" s="2">
        <v>0</v>
      </c>
      <c r="AB444" s="2">
        <f t="shared" si="65"/>
        <v>0</v>
      </c>
      <c r="AC444" s="2">
        <v>0</v>
      </c>
      <c r="AD444" s="2">
        <v>0</v>
      </c>
      <c r="AE444" s="2">
        <v>0</v>
      </c>
      <c r="AF444" s="2">
        <v>0</v>
      </c>
      <c r="AG444" s="2">
        <f t="shared" si="66"/>
        <v>70108</v>
      </c>
      <c r="AH444" s="2">
        <f t="shared" si="67"/>
        <v>70108</v>
      </c>
      <c r="AI444" s="2">
        <v>279782</v>
      </c>
      <c r="AJ444" s="2">
        <v>279782</v>
      </c>
      <c r="AK444" s="2">
        <v>0</v>
      </c>
      <c r="AL444" s="2">
        <v>0</v>
      </c>
      <c r="AM444" s="2">
        <v>0</v>
      </c>
      <c r="AN444" s="2">
        <v>0</v>
      </c>
      <c r="AO444" s="2">
        <v>0</v>
      </c>
      <c r="AP444" s="2">
        <v>0</v>
      </c>
      <c r="AQ444" s="2">
        <v>0</v>
      </c>
      <c r="AR444" s="2">
        <v>0</v>
      </c>
      <c r="AS444" s="2">
        <v>0</v>
      </c>
      <c r="AT444" s="2">
        <v>0</v>
      </c>
      <c r="AU444" s="2">
        <v>0</v>
      </c>
      <c r="AV444" s="2">
        <v>0</v>
      </c>
      <c r="AW444" s="2">
        <v>0</v>
      </c>
      <c r="AX444" s="2">
        <v>0</v>
      </c>
      <c r="AY444" s="2">
        <v>0</v>
      </c>
      <c r="AZ444" s="2">
        <v>0</v>
      </c>
      <c r="BA444" s="2">
        <f t="shared" si="68"/>
        <v>70108</v>
      </c>
      <c r="BB444" s="2">
        <f t="shared" si="69"/>
        <v>70108</v>
      </c>
      <c r="BC444" s="2">
        <v>279782</v>
      </c>
      <c r="BD444" s="2">
        <v>279782</v>
      </c>
      <c r="BE444" s="2">
        <v>0</v>
      </c>
      <c r="BF444" s="2">
        <v>0</v>
      </c>
      <c r="BG444" s="2">
        <v>0</v>
      </c>
      <c r="BH444" s="2">
        <v>0</v>
      </c>
      <c r="BI444" s="2">
        <v>350</v>
      </c>
      <c r="BJ444" s="2">
        <v>1588</v>
      </c>
      <c r="BK444" s="2">
        <v>122</v>
      </c>
      <c r="BL444" s="2">
        <v>-494</v>
      </c>
    </row>
    <row r="445" spans="1:64" x14ac:dyDescent="0.25">
      <c r="A445" s="1" t="s">
        <v>440</v>
      </c>
      <c r="B445" t="s">
        <v>886</v>
      </c>
      <c r="C445" t="s">
        <v>978</v>
      </c>
      <c r="D445" s="2">
        <v>0</v>
      </c>
      <c r="E445" s="2">
        <v>456</v>
      </c>
      <c r="F445" s="2">
        <f t="shared" si="60"/>
        <v>456</v>
      </c>
      <c r="G445" s="2">
        <v>0</v>
      </c>
      <c r="H445" s="2">
        <v>0</v>
      </c>
      <c r="I445" s="2">
        <v>67413</v>
      </c>
      <c r="J445" s="2">
        <f t="shared" si="61"/>
        <v>67413</v>
      </c>
      <c r="K445" s="2">
        <v>0</v>
      </c>
      <c r="L445" s="2">
        <v>0</v>
      </c>
      <c r="M445" s="2">
        <v>0</v>
      </c>
      <c r="N445" s="2">
        <f t="shared" si="62"/>
        <v>0</v>
      </c>
      <c r="O445" s="2">
        <v>0</v>
      </c>
      <c r="P445" s="2">
        <v>0</v>
      </c>
      <c r="Q445" s="2">
        <v>0</v>
      </c>
      <c r="R445" s="2">
        <v>0</v>
      </c>
      <c r="S445" s="2">
        <f t="shared" si="63"/>
        <v>0</v>
      </c>
      <c r="T445" s="2">
        <v>0</v>
      </c>
      <c r="U445" s="2">
        <v>0</v>
      </c>
      <c r="V445" s="2">
        <f t="shared" si="64"/>
        <v>0</v>
      </c>
      <c r="W445" s="2">
        <v>0</v>
      </c>
      <c r="X445" s="2">
        <v>0</v>
      </c>
      <c r="Y445">
        <v>0</v>
      </c>
      <c r="Z445" s="2">
        <v>0</v>
      </c>
      <c r="AA445" s="2">
        <v>0</v>
      </c>
      <c r="AB445" s="2">
        <f t="shared" si="65"/>
        <v>0</v>
      </c>
      <c r="AC445" s="2">
        <v>0</v>
      </c>
      <c r="AD445" s="2">
        <v>0</v>
      </c>
      <c r="AE445" s="2">
        <v>0</v>
      </c>
      <c r="AF445" s="2">
        <v>0</v>
      </c>
      <c r="AG445" s="2">
        <f t="shared" si="66"/>
        <v>67869</v>
      </c>
      <c r="AH445" s="2">
        <f t="shared" si="67"/>
        <v>67869</v>
      </c>
      <c r="AI445" s="2">
        <v>286617</v>
      </c>
      <c r="AJ445" s="2">
        <v>286617</v>
      </c>
      <c r="AK445" s="2">
        <v>0</v>
      </c>
      <c r="AL445" s="2">
        <v>0</v>
      </c>
      <c r="AM445" s="2">
        <v>0</v>
      </c>
      <c r="AN445" s="2">
        <v>0</v>
      </c>
      <c r="AO445" s="2">
        <v>0</v>
      </c>
      <c r="AP445" s="2">
        <v>0</v>
      </c>
      <c r="AQ445" s="2">
        <v>0</v>
      </c>
      <c r="AR445" s="2">
        <v>0</v>
      </c>
      <c r="AS445" s="2">
        <v>0</v>
      </c>
      <c r="AT445" s="2">
        <v>517</v>
      </c>
      <c r="AU445" s="2">
        <v>-12</v>
      </c>
      <c r="AV445" s="2">
        <v>0</v>
      </c>
      <c r="AW445" s="2">
        <v>0</v>
      </c>
      <c r="AX445" s="2">
        <v>0</v>
      </c>
      <c r="AY445" s="2">
        <v>0</v>
      </c>
      <c r="AZ445" s="2">
        <v>0</v>
      </c>
      <c r="BA445" s="2">
        <f t="shared" si="68"/>
        <v>68374</v>
      </c>
      <c r="BB445" s="2">
        <f t="shared" si="69"/>
        <v>68374</v>
      </c>
      <c r="BC445" s="2">
        <v>286569</v>
      </c>
      <c r="BD445" s="2">
        <v>286569</v>
      </c>
      <c r="BE445" s="2">
        <v>0</v>
      </c>
      <c r="BF445" s="2">
        <v>0</v>
      </c>
      <c r="BG445" s="2">
        <v>0</v>
      </c>
      <c r="BH445" s="2">
        <v>0</v>
      </c>
      <c r="BI445" s="2">
        <v>289</v>
      </c>
      <c r="BJ445" s="2">
        <v>1157</v>
      </c>
      <c r="BK445" s="2">
        <v>-125</v>
      </c>
      <c r="BL445" s="2">
        <v>-500</v>
      </c>
    </row>
    <row r="446" spans="1:64" x14ac:dyDescent="0.25">
      <c r="A446" s="1" t="s">
        <v>441</v>
      </c>
      <c r="B446" t="s">
        <v>887</v>
      </c>
      <c r="C446" t="s">
        <v>978</v>
      </c>
      <c r="D446" s="2">
        <v>0</v>
      </c>
      <c r="E446" s="2">
        <v>1423</v>
      </c>
      <c r="F446" s="2">
        <f t="shared" si="60"/>
        <v>1423</v>
      </c>
      <c r="G446" s="2">
        <v>0</v>
      </c>
      <c r="H446" s="2">
        <v>0</v>
      </c>
      <c r="I446" s="2">
        <v>65177</v>
      </c>
      <c r="J446" s="2">
        <f t="shared" si="61"/>
        <v>65177</v>
      </c>
      <c r="K446" s="2">
        <v>0</v>
      </c>
      <c r="L446" s="2">
        <v>0</v>
      </c>
      <c r="M446" s="2">
        <v>0</v>
      </c>
      <c r="N446" s="2">
        <f t="shared" si="62"/>
        <v>0</v>
      </c>
      <c r="O446" s="2">
        <v>0</v>
      </c>
      <c r="P446" s="2">
        <v>0</v>
      </c>
      <c r="Q446" s="2">
        <v>0</v>
      </c>
      <c r="R446" s="2">
        <v>0</v>
      </c>
      <c r="S446" s="2">
        <f t="shared" si="63"/>
        <v>0</v>
      </c>
      <c r="T446" s="2">
        <v>0</v>
      </c>
      <c r="U446" s="2">
        <v>0</v>
      </c>
      <c r="V446" s="2">
        <f t="shared" si="64"/>
        <v>0</v>
      </c>
      <c r="W446" s="2">
        <v>0</v>
      </c>
      <c r="X446" s="2">
        <v>0</v>
      </c>
      <c r="Y446">
        <v>0</v>
      </c>
      <c r="Z446" s="2">
        <v>0</v>
      </c>
      <c r="AA446" s="2">
        <v>0</v>
      </c>
      <c r="AB446" s="2">
        <f t="shared" si="65"/>
        <v>0</v>
      </c>
      <c r="AC446" s="2">
        <v>0</v>
      </c>
      <c r="AD446" s="2">
        <v>0</v>
      </c>
      <c r="AE446" s="2">
        <v>0</v>
      </c>
      <c r="AF446" s="2">
        <v>0</v>
      </c>
      <c r="AG446" s="2">
        <f t="shared" si="66"/>
        <v>66600</v>
      </c>
      <c r="AH446" s="2">
        <f t="shared" si="67"/>
        <v>66600</v>
      </c>
      <c r="AI446" s="2">
        <v>257900</v>
      </c>
      <c r="AJ446" s="2">
        <v>257900</v>
      </c>
      <c r="AK446" s="2">
        <v>0</v>
      </c>
      <c r="AL446" s="2">
        <v>0</v>
      </c>
      <c r="AM446" s="2">
        <v>0</v>
      </c>
      <c r="AN446" s="2">
        <v>0</v>
      </c>
      <c r="AO446" s="2">
        <v>0</v>
      </c>
      <c r="AP446" s="2">
        <v>0</v>
      </c>
      <c r="AQ446" s="2">
        <v>0</v>
      </c>
      <c r="AR446" s="2">
        <v>0</v>
      </c>
      <c r="AS446" s="2">
        <v>0</v>
      </c>
      <c r="AT446" s="2">
        <v>0</v>
      </c>
      <c r="AU446" s="2">
        <v>0</v>
      </c>
      <c r="AV446" s="2">
        <v>0</v>
      </c>
      <c r="AW446" s="2">
        <v>0</v>
      </c>
      <c r="AX446" s="2">
        <v>0</v>
      </c>
      <c r="AY446" s="2">
        <v>0</v>
      </c>
      <c r="AZ446" s="2">
        <v>0</v>
      </c>
      <c r="BA446" s="2">
        <f t="shared" si="68"/>
        <v>66600</v>
      </c>
      <c r="BB446" s="2">
        <f t="shared" si="69"/>
        <v>66600</v>
      </c>
      <c r="BC446" s="2">
        <v>257900</v>
      </c>
      <c r="BD446" s="2">
        <v>257900</v>
      </c>
      <c r="BE446" s="2">
        <v>0</v>
      </c>
      <c r="BF446" s="2">
        <v>0</v>
      </c>
      <c r="BG446" s="2">
        <v>0</v>
      </c>
      <c r="BH446" s="2">
        <v>0</v>
      </c>
      <c r="BI446" s="2">
        <v>50</v>
      </c>
      <c r="BJ446" s="2">
        <v>200</v>
      </c>
      <c r="BK446" s="2">
        <v>-158</v>
      </c>
      <c r="BL446" s="2">
        <v>-632</v>
      </c>
    </row>
    <row r="447" spans="1:64" x14ac:dyDescent="0.25">
      <c r="A447" s="1" t="s">
        <v>442</v>
      </c>
      <c r="B447" t="s">
        <v>888</v>
      </c>
      <c r="C447" t="s">
        <v>978</v>
      </c>
      <c r="D447" s="2">
        <v>0</v>
      </c>
      <c r="E447" s="2">
        <v>280</v>
      </c>
      <c r="F447" s="2">
        <f t="shared" si="60"/>
        <v>280</v>
      </c>
      <c r="G447" s="2">
        <v>0</v>
      </c>
      <c r="H447" s="2">
        <v>0</v>
      </c>
      <c r="I447" s="2">
        <v>92517</v>
      </c>
      <c r="J447" s="2">
        <f t="shared" si="61"/>
        <v>92517</v>
      </c>
      <c r="K447" s="2">
        <v>0</v>
      </c>
      <c r="L447" s="2">
        <v>0</v>
      </c>
      <c r="M447" s="2">
        <v>0</v>
      </c>
      <c r="N447" s="2">
        <f t="shared" si="62"/>
        <v>0</v>
      </c>
      <c r="O447" s="2">
        <v>0</v>
      </c>
      <c r="P447" s="2">
        <v>0</v>
      </c>
      <c r="Q447" s="2">
        <v>0</v>
      </c>
      <c r="R447" s="2">
        <v>0</v>
      </c>
      <c r="S447" s="2">
        <f t="shared" si="63"/>
        <v>0</v>
      </c>
      <c r="T447" s="2">
        <v>0</v>
      </c>
      <c r="U447" s="2">
        <v>0</v>
      </c>
      <c r="V447" s="2">
        <f t="shared" si="64"/>
        <v>0</v>
      </c>
      <c r="W447" s="2">
        <v>0</v>
      </c>
      <c r="X447" s="2">
        <v>0</v>
      </c>
      <c r="Y447">
        <v>0</v>
      </c>
      <c r="Z447" s="2">
        <v>0</v>
      </c>
      <c r="AA447" s="2">
        <v>0</v>
      </c>
      <c r="AB447" s="2">
        <f t="shared" si="65"/>
        <v>0</v>
      </c>
      <c r="AC447" s="2">
        <v>0</v>
      </c>
      <c r="AD447" s="2">
        <v>0</v>
      </c>
      <c r="AE447" s="2">
        <v>0</v>
      </c>
      <c r="AF447" s="2">
        <v>0</v>
      </c>
      <c r="AG447" s="2">
        <f t="shared" si="66"/>
        <v>92797</v>
      </c>
      <c r="AH447" s="2">
        <f t="shared" si="67"/>
        <v>92797</v>
      </c>
      <c r="AI447" s="2">
        <v>379167</v>
      </c>
      <c r="AJ447" s="2">
        <v>379167</v>
      </c>
      <c r="AK447" s="2">
        <v>0</v>
      </c>
      <c r="AL447" s="2">
        <v>0</v>
      </c>
      <c r="AM447" s="2">
        <v>0</v>
      </c>
      <c r="AN447" s="2">
        <v>0</v>
      </c>
      <c r="AO447" s="2">
        <v>0</v>
      </c>
      <c r="AP447" s="2">
        <v>0</v>
      </c>
      <c r="AQ447" s="2">
        <v>0</v>
      </c>
      <c r="AR447" s="2">
        <v>0</v>
      </c>
      <c r="AS447" s="2">
        <v>0</v>
      </c>
      <c r="AT447" s="2">
        <v>0</v>
      </c>
      <c r="AU447" s="2">
        <v>0</v>
      </c>
      <c r="AV447" s="2">
        <v>0</v>
      </c>
      <c r="AW447" s="2">
        <v>0</v>
      </c>
      <c r="AX447" s="2">
        <v>0</v>
      </c>
      <c r="AY447" s="2">
        <v>0</v>
      </c>
      <c r="AZ447" s="2">
        <v>0</v>
      </c>
      <c r="BA447" s="2">
        <f t="shared" si="68"/>
        <v>92797</v>
      </c>
      <c r="BB447" s="2">
        <f t="shared" si="69"/>
        <v>92797</v>
      </c>
      <c r="BC447" s="2">
        <v>379379</v>
      </c>
      <c r="BD447" s="2">
        <v>379379</v>
      </c>
      <c r="BE447" s="2">
        <v>0</v>
      </c>
      <c r="BF447" s="2">
        <v>0</v>
      </c>
      <c r="BG447" s="2">
        <v>0</v>
      </c>
      <c r="BH447" s="2">
        <v>0</v>
      </c>
      <c r="BI447" s="2">
        <v>215</v>
      </c>
      <c r="BJ447" s="2">
        <v>862</v>
      </c>
      <c r="BK447" s="2">
        <v>-1</v>
      </c>
      <c r="BL447" s="2">
        <v>-650</v>
      </c>
    </row>
    <row r="448" spans="1:64" x14ac:dyDescent="0.25">
      <c r="A448" s="1" t="s">
        <v>443</v>
      </c>
      <c r="B448" t="s">
        <v>889</v>
      </c>
      <c r="C448" t="s">
        <v>978</v>
      </c>
      <c r="D448" s="2">
        <v>0</v>
      </c>
      <c r="E448" s="2">
        <v>1520</v>
      </c>
      <c r="F448" s="2">
        <f t="shared" si="60"/>
        <v>1520</v>
      </c>
      <c r="G448" s="2">
        <v>0</v>
      </c>
      <c r="H448" s="2">
        <v>0</v>
      </c>
      <c r="I448" s="2">
        <v>43911</v>
      </c>
      <c r="J448" s="2">
        <f t="shared" si="61"/>
        <v>43911</v>
      </c>
      <c r="K448" s="2">
        <v>0</v>
      </c>
      <c r="L448" s="2">
        <v>0</v>
      </c>
      <c r="M448" s="2">
        <v>0</v>
      </c>
      <c r="N448" s="2">
        <f t="shared" si="62"/>
        <v>0</v>
      </c>
      <c r="O448" s="2">
        <v>0</v>
      </c>
      <c r="P448" s="2">
        <v>0</v>
      </c>
      <c r="Q448" s="2">
        <v>0</v>
      </c>
      <c r="R448" s="2">
        <v>0</v>
      </c>
      <c r="S448" s="2">
        <f t="shared" si="63"/>
        <v>0</v>
      </c>
      <c r="T448" s="2">
        <v>0</v>
      </c>
      <c r="U448" s="2">
        <v>0</v>
      </c>
      <c r="V448" s="2">
        <f t="shared" si="64"/>
        <v>0</v>
      </c>
      <c r="W448" s="2">
        <v>0</v>
      </c>
      <c r="X448" s="2">
        <v>0</v>
      </c>
      <c r="Y448">
        <v>0</v>
      </c>
      <c r="Z448" s="2">
        <v>0</v>
      </c>
      <c r="AA448" s="2">
        <v>0</v>
      </c>
      <c r="AB448" s="2">
        <f t="shared" si="65"/>
        <v>0</v>
      </c>
      <c r="AC448" s="2">
        <v>0</v>
      </c>
      <c r="AD448" s="2">
        <v>0</v>
      </c>
      <c r="AE448" s="2">
        <v>0</v>
      </c>
      <c r="AF448" s="2">
        <v>0</v>
      </c>
      <c r="AG448" s="2">
        <f t="shared" si="66"/>
        <v>45431</v>
      </c>
      <c r="AH448" s="2">
        <f t="shared" si="67"/>
        <v>45431</v>
      </c>
      <c r="AI448" s="2">
        <v>200033</v>
      </c>
      <c r="AJ448" s="2">
        <v>200033</v>
      </c>
      <c r="AK448" s="2">
        <v>0</v>
      </c>
      <c r="AL448" s="2">
        <v>0</v>
      </c>
      <c r="AM448" s="2">
        <v>0</v>
      </c>
      <c r="AN448" s="2">
        <v>0</v>
      </c>
      <c r="AO448" s="2">
        <v>0</v>
      </c>
      <c r="AP448" s="2">
        <v>0</v>
      </c>
      <c r="AQ448" s="2">
        <v>0</v>
      </c>
      <c r="AR448" s="2">
        <v>0</v>
      </c>
      <c r="AS448" s="2">
        <v>0</v>
      </c>
      <c r="AT448" s="2">
        <v>0</v>
      </c>
      <c r="AU448" s="2">
        <v>0</v>
      </c>
      <c r="AV448" s="2">
        <v>0</v>
      </c>
      <c r="AW448" s="2">
        <v>0</v>
      </c>
      <c r="AX448" s="2">
        <v>0</v>
      </c>
      <c r="AY448" s="2">
        <v>0</v>
      </c>
      <c r="AZ448" s="2">
        <v>0</v>
      </c>
      <c r="BA448" s="2">
        <f t="shared" si="68"/>
        <v>45431</v>
      </c>
      <c r="BB448" s="2">
        <f t="shared" si="69"/>
        <v>45431</v>
      </c>
      <c r="BC448" s="2">
        <v>200033</v>
      </c>
      <c r="BD448" s="2">
        <v>200033</v>
      </c>
      <c r="BE448" s="2">
        <v>0</v>
      </c>
      <c r="BF448" s="2">
        <v>0</v>
      </c>
      <c r="BG448" s="2">
        <v>0</v>
      </c>
      <c r="BH448" s="2">
        <v>0</v>
      </c>
      <c r="BI448" s="2">
        <v>62</v>
      </c>
      <c r="BJ448" s="2">
        <v>444</v>
      </c>
      <c r="BK448" s="2">
        <v>-43</v>
      </c>
      <c r="BL448" s="2">
        <v>-245</v>
      </c>
    </row>
    <row r="449" spans="1:64" s="172" customFormat="1" ht="15.6" x14ac:dyDescent="0.3">
      <c r="B449" s="173" t="s">
        <v>891</v>
      </c>
      <c r="C449" s="174"/>
      <c r="D449" s="175">
        <f>SUM(D5:D448)</f>
        <v>2053.5120541965844</v>
      </c>
      <c r="E449" s="175">
        <f t="shared" ref="E449:BL449" si="70">SUM(E5:E448)</f>
        <v>637936.28153582057</v>
      </c>
      <c r="F449" s="175">
        <f t="shared" si="70"/>
        <v>639989.79359001736</v>
      </c>
      <c r="G449" s="175">
        <f t="shared" si="70"/>
        <v>10260.635649344948</v>
      </c>
      <c r="H449" s="175">
        <f t="shared" si="70"/>
        <v>69461.257468092837</v>
      </c>
      <c r="I449" s="175">
        <f t="shared" si="70"/>
        <v>3215238.1034540031</v>
      </c>
      <c r="J449" s="175">
        <f t="shared" si="70"/>
        <v>3284699.3609220958</v>
      </c>
      <c r="K449" s="175">
        <f t="shared" si="70"/>
        <v>1071125.2407673234</v>
      </c>
      <c r="L449" s="175">
        <f t="shared" si="70"/>
        <v>-43663</v>
      </c>
      <c r="M449" s="175">
        <f t="shared" si="70"/>
        <v>194069.44307538355</v>
      </c>
      <c r="N449" s="175">
        <f t="shared" si="70"/>
        <v>1221531.683842707</v>
      </c>
      <c r="O449" s="175">
        <f t="shared" si="70"/>
        <v>1026425.8648376924</v>
      </c>
      <c r="P449" s="175">
        <f t="shared" si="70"/>
        <v>122644.86334262065</v>
      </c>
      <c r="Q449" s="175">
        <f t="shared" si="70"/>
        <v>70061.02329947782</v>
      </c>
      <c r="R449" s="175">
        <f t="shared" si="70"/>
        <v>161417.78228182241</v>
      </c>
      <c r="S449" s="175">
        <f t="shared" si="70"/>
        <v>354123.66892392084</v>
      </c>
      <c r="T449" s="175">
        <f t="shared" si="70"/>
        <v>184503.42168472346</v>
      </c>
      <c r="U449" s="175">
        <f t="shared" si="70"/>
        <v>460168.90815364756</v>
      </c>
      <c r="V449" s="175">
        <f t="shared" si="70"/>
        <v>644672.32983837102</v>
      </c>
      <c r="W449" s="175">
        <f t="shared" si="70"/>
        <v>587954.72507203755</v>
      </c>
      <c r="X449" s="175">
        <f t="shared" si="70"/>
        <v>6438942.2919849548</v>
      </c>
      <c r="Y449" s="175">
        <f t="shared" si="70"/>
        <v>2071077.102033725</v>
      </c>
      <c r="Z449" s="175">
        <f t="shared" si="70"/>
        <v>5358327.5640801601</v>
      </c>
      <c r="AA449" s="175">
        <f t="shared" si="70"/>
        <v>380028.42749904201</v>
      </c>
      <c r="AB449" s="175">
        <f t="shared" si="70"/>
        <v>5738355.991579202</v>
      </c>
      <c r="AC449" s="175">
        <f t="shared" si="70"/>
        <v>212249.92443960914</v>
      </c>
      <c r="AD449" s="175">
        <f t="shared" si="70"/>
        <v>7196</v>
      </c>
      <c r="AE449" s="175">
        <f t="shared" si="70"/>
        <v>2139</v>
      </c>
      <c r="AF449" s="175">
        <f t="shared" si="70"/>
        <v>95109.253111244048</v>
      </c>
      <c r="AG449" s="175">
        <f t="shared" si="70"/>
        <v>20263650.523791198</v>
      </c>
      <c r="AH449" s="175">
        <f t="shared" si="70"/>
        <v>22334727.625824925</v>
      </c>
      <c r="AI449" s="175">
        <f t="shared" si="70"/>
        <v>81713078.317697614</v>
      </c>
      <c r="AJ449" s="175">
        <f t="shared" si="70"/>
        <v>90928410.941820458</v>
      </c>
      <c r="AK449" s="175">
        <f t="shared" si="70"/>
        <v>3976739.5287884185</v>
      </c>
      <c r="AL449" s="175">
        <f t="shared" si="70"/>
        <v>135065.96094856336</v>
      </c>
      <c r="AM449" s="175">
        <f t="shared" si="70"/>
        <v>1085932.2859082567</v>
      </c>
      <c r="AN449" s="175">
        <f t="shared" si="70"/>
        <v>69</v>
      </c>
      <c r="AO449" s="175">
        <f t="shared" si="70"/>
        <v>2567.5</v>
      </c>
      <c r="AP449" s="175">
        <f t="shared" si="70"/>
        <v>140266.92280233171</v>
      </c>
      <c r="AQ449" s="175">
        <f t="shared" si="70"/>
        <v>-11843.100000000006</v>
      </c>
      <c r="AR449" s="175">
        <f t="shared" si="70"/>
        <v>7587.820000000007</v>
      </c>
      <c r="AS449" s="175">
        <f t="shared" si="70"/>
        <v>6520.0778840624798</v>
      </c>
      <c r="AT449" s="175">
        <f t="shared" si="70"/>
        <v>9303.8690859855724</v>
      </c>
      <c r="AU449" s="175">
        <f t="shared" si="70"/>
        <v>-88330.50447</v>
      </c>
      <c r="AV449" s="175">
        <f t="shared" si="70"/>
        <v>0</v>
      </c>
      <c r="AW449" s="175">
        <f t="shared" si="70"/>
        <v>18445.835999999999</v>
      </c>
      <c r="AX449" s="175">
        <f t="shared" si="70"/>
        <v>0</v>
      </c>
      <c r="AY449" s="175">
        <f t="shared" si="70"/>
        <v>-1952</v>
      </c>
      <c r="AZ449" s="175">
        <f t="shared" si="70"/>
        <v>-379.32069000000001</v>
      </c>
      <c r="BA449" s="175">
        <f t="shared" si="70"/>
        <v>25543644.400048815</v>
      </c>
      <c r="BB449" s="175">
        <f t="shared" si="70"/>
        <v>27614721.502082542</v>
      </c>
      <c r="BC449" s="175">
        <f t="shared" si="70"/>
        <v>102396586.43429762</v>
      </c>
      <c r="BD449" s="175">
        <f t="shared" si="70"/>
        <v>111568810.05842048</v>
      </c>
      <c r="BE449" s="175">
        <f t="shared" si="70"/>
        <v>3882.75</v>
      </c>
      <c r="BF449" s="175">
        <f t="shared" si="70"/>
        <v>0</v>
      </c>
      <c r="BG449" s="175">
        <f t="shared" si="70"/>
        <v>-6683</v>
      </c>
      <c r="BH449" s="175">
        <f t="shared" si="70"/>
        <v>0</v>
      </c>
      <c r="BI449" s="175">
        <f t="shared" si="70"/>
        <v>646802.43634902628</v>
      </c>
      <c r="BJ449" s="175">
        <f t="shared" si="70"/>
        <v>2621994.105</v>
      </c>
      <c r="BK449" s="175">
        <f t="shared" si="70"/>
        <v>-162833.08964999998</v>
      </c>
      <c r="BL449" s="175">
        <f t="shared" si="70"/>
        <v>-776103.5</v>
      </c>
    </row>
    <row r="450" spans="1:64" x14ac:dyDescent="0.25">
      <c r="A450" s="77" t="s">
        <v>974</v>
      </c>
      <c r="B450" s="66" t="s">
        <v>961</v>
      </c>
      <c r="D450" s="2">
        <f t="shared" ref="D450:AI450" si="71">SUMIF($C$5:$C$448,$A$450,D5:D448)</f>
        <v>1859.9354901562326</v>
      </c>
      <c r="E450" s="2">
        <f t="shared" si="71"/>
        <v>102151.9045405768</v>
      </c>
      <c r="F450" s="2">
        <f t="shared" si="71"/>
        <v>104011.84003073303</v>
      </c>
      <c r="G450" s="2">
        <f t="shared" si="71"/>
        <v>1600.3856493449475</v>
      </c>
      <c r="H450" s="2">
        <f t="shared" si="71"/>
        <v>16815.967045126119</v>
      </c>
      <c r="I450" s="2">
        <f t="shared" si="71"/>
        <v>22806.652198954325</v>
      </c>
      <c r="J450" s="2">
        <f t="shared" si="71"/>
        <v>39622.619244080444</v>
      </c>
      <c r="K450" s="2">
        <f t="shared" si="71"/>
        <v>58239.502233672189</v>
      </c>
      <c r="L450" s="2">
        <f t="shared" si="71"/>
        <v>15</v>
      </c>
      <c r="M450" s="2">
        <f t="shared" si="71"/>
        <v>21433.511820156182</v>
      </c>
      <c r="N450" s="2">
        <f t="shared" si="71"/>
        <v>79688.014053828374</v>
      </c>
      <c r="O450" s="2">
        <f t="shared" si="71"/>
        <v>145643.73685844912</v>
      </c>
      <c r="P450" s="2">
        <f t="shared" si="71"/>
        <v>16077.664009296845</v>
      </c>
      <c r="Q450" s="2">
        <f t="shared" si="71"/>
        <v>9781.9201877223441</v>
      </c>
      <c r="R450" s="2">
        <f t="shared" si="71"/>
        <v>25264.25151623791</v>
      </c>
      <c r="S450" s="2">
        <f t="shared" si="71"/>
        <v>51123.835713257096</v>
      </c>
      <c r="T450" s="2">
        <f t="shared" si="71"/>
        <v>48272.615684723467</v>
      </c>
      <c r="U450" s="2">
        <f t="shared" si="71"/>
        <v>93725.798153647571</v>
      </c>
      <c r="V450" s="2">
        <f t="shared" si="71"/>
        <v>141998.41383837105</v>
      </c>
      <c r="W450" s="2">
        <f t="shared" si="71"/>
        <v>91113.02382248186</v>
      </c>
      <c r="X450" s="2">
        <f t="shared" si="71"/>
        <v>1250341.9163864236</v>
      </c>
      <c r="Y450" s="2">
        <f t="shared" si="71"/>
        <v>401865.04528723756</v>
      </c>
      <c r="Z450" s="2">
        <f t="shared" si="71"/>
        <v>901016.28673156141</v>
      </c>
      <c r="AA450" s="2">
        <f t="shared" si="71"/>
        <v>101795.49933020401</v>
      </c>
      <c r="AB450" s="2">
        <f t="shared" si="71"/>
        <v>1002811.7860617654</v>
      </c>
      <c r="AC450" s="2">
        <f t="shared" si="71"/>
        <v>35604.871287199509</v>
      </c>
      <c r="AD450" s="2">
        <f t="shared" si="71"/>
        <v>570</v>
      </c>
      <c r="AE450" s="2">
        <f t="shared" si="71"/>
        <v>381</v>
      </c>
      <c r="AF450" s="2">
        <f t="shared" si="71"/>
        <v>23791.773591244055</v>
      </c>
      <c r="AG450" s="2">
        <f t="shared" si="71"/>
        <v>2968303.2165371785</v>
      </c>
      <c r="AH450" s="2">
        <f t="shared" si="71"/>
        <v>3370168.2618244165</v>
      </c>
      <c r="AI450" s="2">
        <f t="shared" si="71"/>
        <v>12270595.585886311</v>
      </c>
      <c r="AJ450" s="2">
        <f t="shared" ref="AJ450:BL450" si="72">SUMIF($C$5:$C$448,$A$450,AJ5:AJ448)</f>
        <v>14031296.210009167</v>
      </c>
      <c r="AK450" s="2">
        <f t="shared" si="72"/>
        <v>1099352.2311075346</v>
      </c>
      <c r="AL450" s="2">
        <f t="shared" si="72"/>
        <v>104360.01094856337</v>
      </c>
      <c r="AM450" s="2">
        <f t="shared" si="72"/>
        <v>341737.79240825668</v>
      </c>
      <c r="AN450" s="2">
        <f t="shared" si="72"/>
        <v>0</v>
      </c>
      <c r="AO450" s="2">
        <f t="shared" si="72"/>
        <v>476</v>
      </c>
      <c r="AP450" s="2">
        <f t="shared" si="72"/>
        <v>110.09068233172937</v>
      </c>
      <c r="AQ450" s="2">
        <f t="shared" si="72"/>
        <v>1941</v>
      </c>
      <c r="AR450" s="2">
        <f t="shared" si="72"/>
        <v>41625</v>
      </c>
      <c r="AS450" s="2">
        <f t="shared" si="72"/>
        <v>6520.0778840624798</v>
      </c>
      <c r="AT450" s="2">
        <f t="shared" si="72"/>
        <v>5287.470085985573</v>
      </c>
      <c r="AU450" s="2">
        <f t="shared" si="72"/>
        <v>-3413</v>
      </c>
      <c r="AV450" s="2">
        <f t="shared" si="72"/>
        <v>0</v>
      </c>
      <c r="AW450" s="2">
        <f t="shared" si="72"/>
        <v>-3958</v>
      </c>
      <c r="AX450" s="2">
        <f t="shared" si="72"/>
        <v>0</v>
      </c>
      <c r="AY450" s="2">
        <f t="shared" si="72"/>
        <v>0</v>
      </c>
      <c r="AZ450" s="2">
        <f t="shared" si="72"/>
        <v>179</v>
      </c>
      <c r="BA450" s="2">
        <f t="shared" si="72"/>
        <v>4562520.8896539137</v>
      </c>
      <c r="BB450" s="2">
        <f t="shared" si="72"/>
        <v>4964385.9349411502</v>
      </c>
      <c r="BC450" s="2">
        <f t="shared" si="72"/>
        <v>18060399.592486311</v>
      </c>
      <c r="BD450" s="2">
        <f t="shared" si="72"/>
        <v>19821100.216609165</v>
      </c>
      <c r="BE450" s="2">
        <f t="shared" si="72"/>
        <v>-20</v>
      </c>
      <c r="BF450" s="2">
        <f t="shared" si="72"/>
        <v>0</v>
      </c>
      <c r="BG450" s="2">
        <f t="shared" si="72"/>
        <v>-1104</v>
      </c>
      <c r="BH450" s="2">
        <f t="shared" si="72"/>
        <v>0</v>
      </c>
      <c r="BI450" s="2">
        <f t="shared" si="72"/>
        <v>73287.857089026264</v>
      </c>
      <c r="BJ450" s="2">
        <f t="shared" si="72"/>
        <v>281746.75</v>
      </c>
      <c r="BK450" s="2">
        <f t="shared" si="72"/>
        <v>-4307.75</v>
      </c>
      <c r="BL450" s="2">
        <f t="shared" si="72"/>
        <v>-87068.75</v>
      </c>
    </row>
    <row r="451" spans="1:64" x14ac:dyDescent="0.25">
      <c r="A451" s="77" t="s">
        <v>975</v>
      </c>
      <c r="B451" s="66" t="s">
        <v>962</v>
      </c>
      <c r="D451" s="2">
        <f t="shared" ref="D451:AI451" si="73">SUMIF($C$5:$C$448,$A$451,D5:D448)</f>
        <v>0</v>
      </c>
      <c r="E451" s="2">
        <f t="shared" si="73"/>
        <v>9969</v>
      </c>
      <c r="F451" s="2">
        <f t="shared" si="73"/>
        <v>9969</v>
      </c>
      <c r="G451" s="2">
        <f t="shared" si="73"/>
        <v>108</v>
      </c>
      <c r="H451" s="2">
        <f t="shared" si="73"/>
        <v>5101</v>
      </c>
      <c r="I451" s="2">
        <f t="shared" si="73"/>
        <v>814910</v>
      </c>
      <c r="J451" s="2">
        <f t="shared" si="73"/>
        <v>820011</v>
      </c>
      <c r="K451" s="2">
        <f t="shared" si="73"/>
        <v>400124</v>
      </c>
      <c r="L451" s="2">
        <f t="shared" si="73"/>
        <v>-42999</v>
      </c>
      <c r="M451" s="2">
        <f t="shared" si="73"/>
        <v>5493</v>
      </c>
      <c r="N451" s="2">
        <f t="shared" si="73"/>
        <v>362618</v>
      </c>
      <c r="O451" s="2">
        <f t="shared" si="73"/>
        <v>903</v>
      </c>
      <c r="P451" s="2">
        <f t="shared" si="73"/>
        <v>1395</v>
      </c>
      <c r="Q451" s="2">
        <f t="shared" si="73"/>
        <v>2207</v>
      </c>
      <c r="R451" s="2">
        <f t="shared" si="73"/>
        <v>7485</v>
      </c>
      <c r="S451" s="2">
        <f t="shared" si="73"/>
        <v>11087</v>
      </c>
      <c r="T451" s="2">
        <f t="shared" si="73"/>
        <v>0</v>
      </c>
      <c r="U451" s="2">
        <f t="shared" si="73"/>
        <v>168</v>
      </c>
      <c r="V451" s="2">
        <f t="shared" si="73"/>
        <v>168</v>
      </c>
      <c r="W451" s="2">
        <f t="shared" si="73"/>
        <v>4516</v>
      </c>
      <c r="X451" s="2">
        <f t="shared" si="73"/>
        <v>2527</v>
      </c>
      <c r="Y451" s="2">
        <f t="shared" si="73"/>
        <v>720.61642920792303</v>
      </c>
      <c r="Z451" s="2">
        <f t="shared" si="73"/>
        <v>0</v>
      </c>
      <c r="AA451" s="2">
        <f t="shared" si="73"/>
        <v>11982</v>
      </c>
      <c r="AB451" s="2">
        <f t="shared" si="73"/>
        <v>11982</v>
      </c>
      <c r="AC451" s="2">
        <f t="shared" si="73"/>
        <v>3975</v>
      </c>
      <c r="AD451" s="2">
        <f t="shared" si="73"/>
        <v>0</v>
      </c>
      <c r="AE451" s="2">
        <f t="shared" si="73"/>
        <v>0</v>
      </c>
      <c r="AF451" s="2">
        <f t="shared" si="73"/>
        <v>0</v>
      </c>
      <c r="AG451" s="2">
        <f t="shared" si="73"/>
        <v>1227864</v>
      </c>
      <c r="AH451" s="2">
        <f t="shared" si="73"/>
        <v>1228584.6164292078</v>
      </c>
      <c r="AI451" s="2">
        <f t="shared" si="73"/>
        <v>5455777</v>
      </c>
      <c r="AJ451" s="2">
        <f t="shared" ref="AJ451:BL451" si="74">SUMIF($C$5:$C$448,$A$451,AJ5:AJ448)</f>
        <v>5455777</v>
      </c>
      <c r="AK451" s="2">
        <f t="shared" si="74"/>
        <v>0</v>
      </c>
      <c r="AL451" s="2">
        <f t="shared" si="74"/>
        <v>0</v>
      </c>
      <c r="AM451" s="2">
        <f t="shared" si="74"/>
        <v>0</v>
      </c>
      <c r="AN451" s="2">
        <f t="shared" si="74"/>
        <v>0</v>
      </c>
      <c r="AO451" s="2">
        <f t="shared" si="74"/>
        <v>0</v>
      </c>
      <c r="AP451" s="2">
        <f t="shared" si="74"/>
        <v>0</v>
      </c>
      <c r="AQ451" s="2">
        <f t="shared" si="74"/>
        <v>0</v>
      </c>
      <c r="AR451" s="2">
        <f t="shared" si="74"/>
        <v>0</v>
      </c>
      <c r="AS451" s="2">
        <f t="shared" si="74"/>
        <v>0</v>
      </c>
      <c r="AT451" s="2">
        <f t="shared" si="74"/>
        <v>0</v>
      </c>
      <c r="AU451" s="2">
        <f t="shared" si="74"/>
        <v>0</v>
      </c>
      <c r="AV451" s="2">
        <f t="shared" si="74"/>
        <v>0</v>
      </c>
      <c r="AW451" s="2">
        <f t="shared" si="74"/>
        <v>0</v>
      </c>
      <c r="AX451" s="2">
        <f t="shared" si="74"/>
        <v>0</v>
      </c>
      <c r="AY451" s="2">
        <f t="shared" si="74"/>
        <v>0</v>
      </c>
      <c r="AZ451" s="2">
        <f t="shared" si="74"/>
        <v>0</v>
      </c>
      <c r="BA451" s="2">
        <f t="shared" si="74"/>
        <v>1227864</v>
      </c>
      <c r="BB451" s="2">
        <f t="shared" si="74"/>
        <v>1228584.6164292078</v>
      </c>
      <c r="BC451" s="2">
        <f t="shared" si="74"/>
        <v>5455777</v>
      </c>
      <c r="BD451" s="2">
        <f t="shared" si="74"/>
        <v>5455777</v>
      </c>
      <c r="BE451" s="2">
        <f t="shared" si="74"/>
        <v>0</v>
      </c>
      <c r="BF451" s="2">
        <f t="shared" si="74"/>
        <v>0</v>
      </c>
      <c r="BG451" s="2">
        <f t="shared" si="74"/>
        <v>0</v>
      </c>
      <c r="BH451" s="2">
        <f t="shared" si="74"/>
        <v>0</v>
      </c>
      <c r="BI451" s="2">
        <f t="shared" si="74"/>
        <v>119997</v>
      </c>
      <c r="BJ451" s="2">
        <f t="shared" si="74"/>
        <v>416582</v>
      </c>
      <c r="BK451" s="2">
        <f t="shared" si="74"/>
        <v>-86717</v>
      </c>
      <c r="BL451" s="2">
        <f t="shared" si="74"/>
        <v>-362378</v>
      </c>
    </row>
    <row r="452" spans="1:64" x14ac:dyDescent="0.25">
      <c r="A452" s="77" t="s">
        <v>973</v>
      </c>
      <c r="B452" s="66" t="s">
        <v>963</v>
      </c>
      <c r="D452" s="2">
        <f t="shared" ref="D452:AI452" si="75">SUMIF($C$5:$C$448,$A$452,D5:D448)</f>
        <v>-2082.6828959596487</v>
      </c>
      <c r="E452" s="2">
        <f t="shared" si="75"/>
        <v>123159.66770524398</v>
      </c>
      <c r="F452" s="2">
        <f t="shared" si="75"/>
        <v>121076.98480928433</v>
      </c>
      <c r="G452" s="2">
        <f t="shared" si="75"/>
        <v>1310.6599999999999</v>
      </c>
      <c r="H452" s="2">
        <f t="shared" si="75"/>
        <v>12239.934992966708</v>
      </c>
      <c r="I452" s="2">
        <f t="shared" si="75"/>
        <v>3782.2809870484484</v>
      </c>
      <c r="J452" s="2">
        <f t="shared" si="75"/>
        <v>16022.215980015157</v>
      </c>
      <c r="K452" s="2">
        <f t="shared" si="75"/>
        <v>72789.026033651171</v>
      </c>
      <c r="L452" s="2">
        <f t="shared" si="75"/>
        <v>0</v>
      </c>
      <c r="M452" s="2">
        <f t="shared" si="75"/>
        <v>46747.948615227375</v>
      </c>
      <c r="N452" s="2">
        <f t="shared" si="75"/>
        <v>119536.97464887855</v>
      </c>
      <c r="O452" s="2">
        <f t="shared" si="75"/>
        <v>172954.43397924321</v>
      </c>
      <c r="P452" s="2">
        <f t="shared" si="75"/>
        <v>40124.699333323806</v>
      </c>
      <c r="Q452" s="2">
        <f t="shared" si="75"/>
        <v>12095.427401755474</v>
      </c>
      <c r="R452" s="2">
        <f t="shared" si="75"/>
        <v>24975.659955584473</v>
      </c>
      <c r="S452" s="2">
        <f t="shared" si="75"/>
        <v>77195.78669066375</v>
      </c>
      <c r="T452" s="2">
        <f t="shared" si="75"/>
        <v>46038.305999999997</v>
      </c>
      <c r="U452" s="2">
        <f t="shared" si="75"/>
        <v>135657.60999999999</v>
      </c>
      <c r="V452" s="2">
        <f t="shared" si="75"/>
        <v>181695.916</v>
      </c>
      <c r="W452" s="2">
        <f t="shared" si="75"/>
        <v>154769.35335955571</v>
      </c>
      <c r="X452" s="2">
        <f t="shared" si="75"/>
        <v>1551627.1255985308</v>
      </c>
      <c r="Y452" s="2">
        <f t="shared" si="75"/>
        <v>611363.95688981505</v>
      </c>
      <c r="Z452" s="2">
        <f t="shared" si="75"/>
        <v>1224771.8398485985</v>
      </c>
      <c r="AA452" s="2">
        <f t="shared" si="75"/>
        <v>106461.35787883797</v>
      </c>
      <c r="AB452" s="2">
        <f t="shared" si="75"/>
        <v>1331233.1977274367</v>
      </c>
      <c r="AC452" s="2">
        <f t="shared" si="75"/>
        <v>75408.410652409613</v>
      </c>
      <c r="AD452" s="2">
        <f t="shared" si="75"/>
        <v>590</v>
      </c>
      <c r="AE452" s="2">
        <f t="shared" si="75"/>
        <v>566</v>
      </c>
      <c r="AF452" s="2">
        <f t="shared" si="75"/>
        <v>18370.188999999998</v>
      </c>
      <c r="AG452" s="2">
        <f t="shared" si="75"/>
        <v>3822357.2484460175</v>
      </c>
      <c r="AH452" s="2">
        <f t="shared" si="75"/>
        <v>4433721.2053358331</v>
      </c>
      <c r="AI452" s="2">
        <f t="shared" si="75"/>
        <v>15367017.309811294</v>
      </c>
      <c r="AJ452" s="2">
        <f t="shared" ref="AJ452:BL452" si="76">SUMIF($C$5:$C$448,$A$452,AJ5:AJ448)</f>
        <v>17618645.309811294</v>
      </c>
      <c r="AK452" s="2">
        <f t="shared" si="76"/>
        <v>859333.6268608832</v>
      </c>
      <c r="AL452" s="2">
        <f t="shared" si="76"/>
        <v>13533.65</v>
      </c>
      <c r="AM452" s="2">
        <f t="shared" si="76"/>
        <v>293415</v>
      </c>
      <c r="AN452" s="2">
        <f t="shared" si="76"/>
        <v>0</v>
      </c>
      <c r="AO452" s="2">
        <f t="shared" si="76"/>
        <v>533</v>
      </c>
      <c r="AP452" s="2">
        <f t="shared" si="76"/>
        <v>4343</v>
      </c>
      <c r="AQ452" s="2">
        <f t="shared" si="76"/>
        <v>172017.9</v>
      </c>
      <c r="AR452" s="2">
        <f t="shared" si="76"/>
        <v>55383.82</v>
      </c>
      <c r="AS452" s="2">
        <f t="shared" si="76"/>
        <v>0</v>
      </c>
      <c r="AT452" s="2">
        <f t="shared" si="76"/>
        <v>1701.5989999999999</v>
      </c>
      <c r="AU452" s="2">
        <f t="shared" si="76"/>
        <v>-17812</v>
      </c>
      <c r="AV452" s="2">
        <f t="shared" si="76"/>
        <v>0</v>
      </c>
      <c r="AW452" s="2">
        <f t="shared" si="76"/>
        <v>10693.085999999999</v>
      </c>
      <c r="AX452" s="2">
        <f t="shared" si="76"/>
        <v>0</v>
      </c>
      <c r="AY452" s="2">
        <f t="shared" si="76"/>
        <v>283</v>
      </c>
      <c r="AZ452" s="2">
        <f t="shared" si="76"/>
        <v>-527</v>
      </c>
      <c r="BA452" s="2">
        <f t="shared" si="76"/>
        <v>5215255.9303069022</v>
      </c>
      <c r="BB452" s="2">
        <f t="shared" si="76"/>
        <v>5826619.8871967159</v>
      </c>
      <c r="BC452" s="2">
        <f t="shared" si="76"/>
        <v>20761442.309811294</v>
      </c>
      <c r="BD452" s="2">
        <f t="shared" si="76"/>
        <v>22975934.309811294</v>
      </c>
      <c r="BE452" s="2">
        <f t="shared" si="76"/>
        <v>4645</v>
      </c>
      <c r="BF452" s="2">
        <f t="shared" si="76"/>
        <v>0</v>
      </c>
      <c r="BG452" s="2">
        <f t="shared" si="76"/>
        <v>-1375</v>
      </c>
      <c r="BH452" s="2">
        <f t="shared" si="76"/>
        <v>0</v>
      </c>
      <c r="BI452" s="2">
        <f t="shared" si="76"/>
        <v>177413.12718999997</v>
      </c>
      <c r="BJ452" s="2">
        <f t="shared" si="76"/>
        <v>616674</v>
      </c>
      <c r="BK452" s="2">
        <f t="shared" si="76"/>
        <v>-21733.059999999998</v>
      </c>
      <c r="BL452" s="2">
        <f t="shared" si="76"/>
        <v>-90073</v>
      </c>
    </row>
    <row r="453" spans="1:64" x14ac:dyDescent="0.25">
      <c r="A453" s="77" t="s">
        <v>970</v>
      </c>
      <c r="B453" s="66" t="s">
        <v>964</v>
      </c>
      <c r="D453" s="2">
        <f t="shared" ref="D453:AI453" si="77">SUMIF($C$5:$C$448,$A$453,D5:D448)</f>
        <v>-3656.5</v>
      </c>
      <c r="E453" s="2">
        <f t="shared" si="77"/>
        <v>116439.5</v>
      </c>
      <c r="F453" s="2">
        <f t="shared" si="77"/>
        <v>112783</v>
      </c>
      <c r="G453" s="2">
        <f t="shared" si="77"/>
        <v>2019</v>
      </c>
      <c r="H453" s="2">
        <f t="shared" si="77"/>
        <v>16070</v>
      </c>
      <c r="I453" s="2">
        <f t="shared" si="77"/>
        <v>16056</v>
      </c>
      <c r="J453" s="2">
        <f t="shared" si="77"/>
        <v>32126</v>
      </c>
      <c r="K453" s="2">
        <f t="shared" si="77"/>
        <v>114251</v>
      </c>
      <c r="L453" s="2">
        <f t="shared" si="77"/>
        <v>-23</v>
      </c>
      <c r="M453" s="2">
        <f t="shared" si="77"/>
        <v>42236.5</v>
      </c>
      <c r="N453" s="2">
        <f t="shared" si="77"/>
        <v>156464.5</v>
      </c>
      <c r="O453" s="2">
        <f t="shared" si="77"/>
        <v>220492.5</v>
      </c>
      <c r="P453" s="2">
        <f t="shared" si="77"/>
        <v>24572.75</v>
      </c>
      <c r="Q453" s="2">
        <f t="shared" si="77"/>
        <v>17726.25</v>
      </c>
      <c r="R453" s="2">
        <f t="shared" si="77"/>
        <v>34557.75</v>
      </c>
      <c r="S453" s="2">
        <f t="shared" si="77"/>
        <v>76856.75</v>
      </c>
      <c r="T453" s="2">
        <f t="shared" si="77"/>
        <v>38648.5</v>
      </c>
      <c r="U453" s="2">
        <f t="shared" si="77"/>
        <v>98947.5</v>
      </c>
      <c r="V453" s="2">
        <f t="shared" si="77"/>
        <v>137596</v>
      </c>
      <c r="W453" s="2">
        <f t="shared" si="77"/>
        <v>128951.75</v>
      </c>
      <c r="X453" s="2">
        <f t="shared" si="77"/>
        <v>1282517.25</v>
      </c>
      <c r="Y453" s="2">
        <f t="shared" si="77"/>
        <v>370618.77095134096</v>
      </c>
      <c r="Z453" s="2">
        <f t="shared" si="77"/>
        <v>1235905.75</v>
      </c>
      <c r="AA453" s="2">
        <f t="shared" si="77"/>
        <v>82357</v>
      </c>
      <c r="AB453" s="2">
        <f t="shared" si="77"/>
        <v>1318262.75</v>
      </c>
      <c r="AC453" s="2">
        <f t="shared" si="77"/>
        <v>21913</v>
      </c>
      <c r="AD453" s="2">
        <f t="shared" si="77"/>
        <v>3104</v>
      </c>
      <c r="AE453" s="2">
        <f t="shared" si="77"/>
        <v>988</v>
      </c>
      <c r="AF453" s="2">
        <f t="shared" si="77"/>
        <v>12390</v>
      </c>
      <c r="AG453" s="2">
        <f t="shared" si="77"/>
        <v>3506464.5</v>
      </c>
      <c r="AH453" s="2">
        <f t="shared" si="77"/>
        <v>3877083.2709513414</v>
      </c>
      <c r="AI453" s="2">
        <f t="shared" si="77"/>
        <v>14247518.425000001</v>
      </c>
      <c r="AJ453" s="2">
        <f t="shared" ref="AJ453:BL453" si="78">SUMIF($C$5:$C$448,$A$453,AJ5:AJ448)</f>
        <v>16319304.425000001</v>
      </c>
      <c r="AK453" s="2">
        <f t="shared" si="78"/>
        <v>843303.5</v>
      </c>
      <c r="AL453" s="2">
        <f t="shared" si="78"/>
        <v>11870.5</v>
      </c>
      <c r="AM453" s="2">
        <f t="shared" si="78"/>
        <v>200406</v>
      </c>
      <c r="AN453" s="2">
        <f t="shared" si="78"/>
        <v>116</v>
      </c>
      <c r="AO453" s="2">
        <f t="shared" si="78"/>
        <v>397</v>
      </c>
      <c r="AP453" s="2">
        <f t="shared" si="78"/>
        <v>42476</v>
      </c>
      <c r="AQ453" s="2">
        <f t="shared" si="78"/>
        <v>5501</v>
      </c>
      <c r="AR453" s="2">
        <f t="shared" si="78"/>
        <v>0</v>
      </c>
      <c r="AS453" s="2">
        <f t="shared" si="78"/>
        <v>0</v>
      </c>
      <c r="AT453" s="2">
        <f t="shared" si="78"/>
        <v>1971</v>
      </c>
      <c r="AU453" s="2">
        <f t="shared" si="78"/>
        <v>-19500</v>
      </c>
      <c r="AV453" s="2">
        <f t="shared" si="78"/>
        <v>0</v>
      </c>
      <c r="AW453" s="2">
        <f t="shared" si="78"/>
        <v>14635.75</v>
      </c>
      <c r="AX453" s="2">
        <f t="shared" si="78"/>
        <v>0</v>
      </c>
      <c r="AY453" s="2">
        <f t="shared" si="78"/>
        <v>-563</v>
      </c>
      <c r="AZ453" s="2">
        <f t="shared" si="78"/>
        <v>-458</v>
      </c>
      <c r="BA453" s="2">
        <f t="shared" si="78"/>
        <v>4606620.25</v>
      </c>
      <c r="BB453" s="2">
        <f t="shared" si="78"/>
        <v>4977239.0209513409</v>
      </c>
      <c r="BC453" s="2">
        <f t="shared" si="78"/>
        <v>18493321.425000001</v>
      </c>
      <c r="BD453" s="2">
        <f t="shared" si="78"/>
        <v>20559134.425000001</v>
      </c>
      <c r="BE453" s="2">
        <f t="shared" si="78"/>
        <v>-672</v>
      </c>
      <c r="BF453" s="2">
        <f t="shared" si="78"/>
        <v>0</v>
      </c>
      <c r="BG453" s="2">
        <f t="shared" si="78"/>
        <v>-4470</v>
      </c>
      <c r="BH453" s="2">
        <f t="shared" si="78"/>
        <v>0</v>
      </c>
      <c r="BI453" s="2">
        <f t="shared" si="78"/>
        <v>107467.5</v>
      </c>
      <c r="BJ453" s="2">
        <f t="shared" si="78"/>
        <v>466644</v>
      </c>
      <c r="BK453" s="2">
        <f t="shared" si="78"/>
        <v>-19667</v>
      </c>
      <c r="BL453" s="2">
        <f t="shared" si="78"/>
        <v>-82201</v>
      </c>
    </row>
    <row r="454" spans="1:64" x14ac:dyDescent="0.25">
      <c r="A454" s="77" t="s">
        <v>971</v>
      </c>
      <c r="B454" s="66" t="s">
        <v>965</v>
      </c>
      <c r="D454" s="2">
        <f t="shared" ref="D454:AI454" si="79">SUMIF($C$5:$C$448,$A$454,D5:D448)</f>
        <v>5421</v>
      </c>
      <c r="E454" s="2">
        <f t="shared" si="79"/>
        <v>54581</v>
      </c>
      <c r="F454" s="2">
        <f t="shared" si="79"/>
        <v>60002</v>
      </c>
      <c r="G454" s="2">
        <f t="shared" si="79"/>
        <v>2853</v>
      </c>
      <c r="H454" s="2">
        <f t="shared" si="79"/>
        <v>4349</v>
      </c>
      <c r="I454" s="2">
        <f t="shared" si="79"/>
        <v>83490</v>
      </c>
      <c r="J454" s="2">
        <f t="shared" si="79"/>
        <v>87839</v>
      </c>
      <c r="K454" s="2">
        <f t="shared" si="79"/>
        <v>266959</v>
      </c>
      <c r="L454" s="2">
        <f t="shared" si="79"/>
        <v>-675</v>
      </c>
      <c r="M454" s="2">
        <f t="shared" si="79"/>
        <v>32356</v>
      </c>
      <c r="N454" s="2">
        <f t="shared" si="79"/>
        <v>298640</v>
      </c>
      <c r="O454" s="2">
        <f t="shared" si="79"/>
        <v>244337</v>
      </c>
      <c r="P454" s="2">
        <f t="shared" si="79"/>
        <v>39731</v>
      </c>
      <c r="Q454" s="2">
        <f t="shared" si="79"/>
        <v>7706</v>
      </c>
      <c r="R454" s="2">
        <f t="shared" si="79"/>
        <v>13123</v>
      </c>
      <c r="S454" s="2">
        <f t="shared" si="79"/>
        <v>60560</v>
      </c>
      <c r="T454" s="2">
        <f t="shared" si="79"/>
        <v>51590</v>
      </c>
      <c r="U454" s="2">
        <f t="shared" si="79"/>
        <v>131498</v>
      </c>
      <c r="V454" s="2">
        <f t="shared" si="79"/>
        <v>183088</v>
      </c>
      <c r="W454" s="2">
        <f t="shared" si="79"/>
        <v>91169</v>
      </c>
      <c r="X454" s="2">
        <f t="shared" si="79"/>
        <v>2351550</v>
      </c>
      <c r="Y454" s="2">
        <f t="shared" si="79"/>
        <v>686508.71247612324</v>
      </c>
      <c r="Z454" s="2">
        <f t="shared" si="79"/>
        <v>1993041</v>
      </c>
      <c r="AA454" s="2">
        <f t="shared" si="79"/>
        <v>29824</v>
      </c>
      <c r="AB454" s="2">
        <f t="shared" si="79"/>
        <v>2022865</v>
      </c>
      <c r="AC454" s="2">
        <f t="shared" si="79"/>
        <v>29677</v>
      </c>
      <c r="AD454" s="2">
        <f t="shared" si="79"/>
        <v>908</v>
      </c>
      <c r="AE454" s="2">
        <f t="shared" si="79"/>
        <v>139</v>
      </c>
      <c r="AF454" s="2">
        <f t="shared" si="79"/>
        <v>33497</v>
      </c>
      <c r="AG454" s="2">
        <f t="shared" si="79"/>
        <v>5467124</v>
      </c>
      <c r="AH454" s="2">
        <f t="shared" si="79"/>
        <v>6153632.7124761222</v>
      </c>
      <c r="AI454" s="2">
        <f t="shared" si="79"/>
        <v>21424522</v>
      </c>
      <c r="AJ454" s="2">
        <f t="shared" ref="AJ454:BL454" si="80">SUMIF($C$5:$C$448,$A$454,AJ5:AJ448)</f>
        <v>24555740</v>
      </c>
      <c r="AK454" s="2">
        <f t="shared" si="80"/>
        <v>0</v>
      </c>
      <c r="AL454" s="2">
        <f t="shared" si="80"/>
        <v>0</v>
      </c>
      <c r="AM454" s="2">
        <f t="shared" si="80"/>
        <v>0</v>
      </c>
      <c r="AN454" s="2">
        <f t="shared" si="80"/>
        <v>0</v>
      </c>
      <c r="AO454" s="2">
        <f t="shared" si="80"/>
        <v>0</v>
      </c>
      <c r="AP454" s="2">
        <f t="shared" si="80"/>
        <v>799</v>
      </c>
      <c r="AQ454" s="2">
        <f t="shared" si="80"/>
        <v>0</v>
      </c>
      <c r="AR454" s="2">
        <f t="shared" si="80"/>
        <v>0</v>
      </c>
      <c r="AS454" s="2">
        <f t="shared" si="80"/>
        <v>0</v>
      </c>
      <c r="AT454" s="2">
        <f t="shared" si="80"/>
        <v>4485</v>
      </c>
      <c r="AU454" s="2">
        <f t="shared" si="80"/>
        <v>-678.5</v>
      </c>
      <c r="AV454" s="2">
        <f t="shared" si="80"/>
        <v>0</v>
      </c>
      <c r="AW454" s="2">
        <f t="shared" si="80"/>
        <v>-3272</v>
      </c>
      <c r="AX454" s="2">
        <f t="shared" si="80"/>
        <v>0</v>
      </c>
      <c r="AY454" s="2">
        <f t="shared" si="80"/>
        <v>-1675</v>
      </c>
      <c r="AZ454" s="2">
        <f t="shared" si="80"/>
        <v>0</v>
      </c>
      <c r="BA454" s="2">
        <f t="shared" si="80"/>
        <v>5466782.5</v>
      </c>
      <c r="BB454" s="2">
        <f t="shared" si="80"/>
        <v>6153291.2124761222</v>
      </c>
      <c r="BC454" s="2">
        <f t="shared" si="80"/>
        <v>21558875</v>
      </c>
      <c r="BD454" s="2">
        <f t="shared" si="80"/>
        <v>24690093</v>
      </c>
      <c r="BE454" s="2">
        <f t="shared" si="80"/>
        <v>8</v>
      </c>
      <c r="BF454" s="2">
        <f t="shared" si="80"/>
        <v>0</v>
      </c>
      <c r="BG454" s="2">
        <f t="shared" si="80"/>
        <v>-108</v>
      </c>
      <c r="BH454" s="2">
        <f t="shared" si="80"/>
        <v>0</v>
      </c>
      <c r="BI454" s="2">
        <f t="shared" si="80"/>
        <v>109449</v>
      </c>
      <c r="BJ454" s="2">
        <f t="shared" si="80"/>
        <v>519902</v>
      </c>
      <c r="BK454" s="2">
        <f t="shared" si="80"/>
        <v>-13216.5</v>
      </c>
      <c r="BL454" s="2">
        <f t="shared" si="80"/>
        <v>-65472</v>
      </c>
    </row>
    <row r="455" spans="1:64" x14ac:dyDescent="0.25">
      <c r="A455" s="77" t="s">
        <v>972</v>
      </c>
      <c r="B455" s="66" t="s">
        <v>966</v>
      </c>
      <c r="D455" s="2">
        <f t="shared" ref="D455:AI455" si="81">SUMIF($C$5:$C$448,$A$455,D5:D448)</f>
        <v>153.75946000000005</v>
      </c>
      <c r="E455" s="2">
        <f t="shared" si="81"/>
        <v>195164.20929</v>
      </c>
      <c r="F455" s="2">
        <f t="shared" si="81"/>
        <v>195317.96875</v>
      </c>
      <c r="G455" s="2">
        <f t="shared" si="81"/>
        <v>2365.29</v>
      </c>
      <c r="H455" s="2">
        <f t="shared" si="81"/>
        <v>14558.35543</v>
      </c>
      <c r="I455" s="2">
        <f t="shared" si="81"/>
        <v>-1</v>
      </c>
      <c r="J455" s="2">
        <f t="shared" si="81"/>
        <v>14557.35543</v>
      </c>
      <c r="K455" s="2">
        <f t="shared" si="81"/>
        <v>-23039.287499999999</v>
      </c>
      <c r="L455" s="2">
        <f t="shared" si="81"/>
        <v>19</v>
      </c>
      <c r="M455" s="2">
        <f t="shared" si="81"/>
        <v>38501.482640000009</v>
      </c>
      <c r="N455" s="2">
        <f t="shared" si="81"/>
        <v>15481.195140000003</v>
      </c>
      <c r="O455" s="2">
        <f t="shared" si="81"/>
        <v>150568.19400000002</v>
      </c>
      <c r="P455" s="2">
        <f t="shared" si="81"/>
        <v>743.75</v>
      </c>
      <c r="Q455" s="2">
        <f t="shared" si="81"/>
        <v>20544.42571</v>
      </c>
      <c r="R455" s="2">
        <f t="shared" si="81"/>
        <v>53326.12081</v>
      </c>
      <c r="S455" s="2">
        <f t="shared" si="81"/>
        <v>74614.296520000004</v>
      </c>
      <c r="T455" s="2">
        <f t="shared" si="81"/>
        <v>-46</v>
      </c>
      <c r="U455" s="2">
        <f t="shared" si="81"/>
        <v>172</v>
      </c>
      <c r="V455" s="2">
        <f t="shared" si="81"/>
        <v>126</v>
      </c>
      <c r="W455" s="2">
        <f t="shared" si="81"/>
        <v>108831.59788999999</v>
      </c>
      <c r="X455" s="2">
        <f t="shared" si="81"/>
        <v>379</v>
      </c>
      <c r="Y455" s="2">
        <f t="shared" si="81"/>
        <v>0</v>
      </c>
      <c r="Z455" s="2">
        <f t="shared" si="81"/>
        <v>3592.6875</v>
      </c>
      <c r="AA455" s="2">
        <f t="shared" si="81"/>
        <v>47608.570290000003</v>
      </c>
      <c r="AB455" s="2">
        <f t="shared" si="81"/>
        <v>51201.257790000003</v>
      </c>
      <c r="AC455" s="2">
        <f t="shared" si="81"/>
        <v>38204.642500000002</v>
      </c>
      <c r="AD455" s="2">
        <f t="shared" si="81"/>
        <v>2024</v>
      </c>
      <c r="AE455" s="2">
        <f t="shared" si="81"/>
        <v>65</v>
      </c>
      <c r="AF455" s="2">
        <f t="shared" si="81"/>
        <v>6755.2905199999996</v>
      </c>
      <c r="AG455" s="2">
        <f t="shared" si="81"/>
        <v>660491.08853999991</v>
      </c>
      <c r="AH455" s="2">
        <f t="shared" si="81"/>
        <v>660491.08853999991</v>
      </c>
      <c r="AI455" s="2">
        <f t="shared" si="81"/>
        <v>2754903.997</v>
      </c>
      <c r="AJ455" s="2">
        <f t="shared" ref="AJ455:BL455" si="82">SUMIF($C$5:$C$448,$A$455,AJ5:AJ448)</f>
        <v>2754903.997</v>
      </c>
      <c r="AK455" s="2">
        <f t="shared" si="82"/>
        <v>1174750.1708200001</v>
      </c>
      <c r="AL455" s="2">
        <f t="shared" si="82"/>
        <v>5301.8</v>
      </c>
      <c r="AM455" s="2">
        <f t="shared" si="82"/>
        <v>250373.49349999998</v>
      </c>
      <c r="AN455" s="2">
        <f t="shared" si="82"/>
        <v>-47</v>
      </c>
      <c r="AO455" s="2">
        <f t="shared" si="82"/>
        <v>1161.5</v>
      </c>
      <c r="AP455" s="2">
        <f t="shared" si="82"/>
        <v>92538.832119999992</v>
      </c>
      <c r="AQ455" s="2">
        <f t="shared" si="82"/>
        <v>0</v>
      </c>
      <c r="AR455" s="2">
        <f t="shared" si="82"/>
        <v>0</v>
      </c>
      <c r="AS455" s="2">
        <f t="shared" si="82"/>
        <v>0</v>
      </c>
      <c r="AT455" s="2">
        <f t="shared" si="82"/>
        <v>593</v>
      </c>
      <c r="AU455" s="2">
        <f t="shared" si="82"/>
        <v>-44924.00447</v>
      </c>
      <c r="AV455" s="2">
        <f t="shared" si="82"/>
        <v>0</v>
      </c>
      <c r="AW455" s="2">
        <f t="shared" si="82"/>
        <v>340</v>
      </c>
      <c r="AX455" s="2">
        <f t="shared" si="82"/>
        <v>0</v>
      </c>
      <c r="AY455" s="2">
        <f t="shared" si="82"/>
        <v>3</v>
      </c>
      <c r="AZ455" s="2">
        <f t="shared" si="82"/>
        <v>426.67930999999999</v>
      </c>
      <c r="BA455" s="2">
        <f t="shared" si="82"/>
        <v>2141008.5598200005</v>
      </c>
      <c r="BB455" s="2">
        <f t="shared" si="82"/>
        <v>2141008.5598200005</v>
      </c>
      <c r="BC455" s="2">
        <f t="shared" si="82"/>
        <v>8617700.1070000008</v>
      </c>
      <c r="BD455" s="2">
        <f t="shared" si="82"/>
        <v>8617700.1070000008</v>
      </c>
      <c r="BE455" s="2">
        <f t="shared" si="82"/>
        <v>181.75</v>
      </c>
      <c r="BF455" s="2">
        <f t="shared" si="82"/>
        <v>0</v>
      </c>
      <c r="BG455" s="2">
        <f t="shared" si="82"/>
        <v>374</v>
      </c>
      <c r="BH455" s="2">
        <f t="shared" si="82"/>
        <v>0</v>
      </c>
      <c r="BI455" s="2">
        <f t="shared" si="82"/>
        <v>24374.15207</v>
      </c>
      <c r="BJ455" s="2">
        <f t="shared" si="82"/>
        <v>145272.35500000001</v>
      </c>
      <c r="BK455" s="2">
        <f t="shared" si="82"/>
        <v>-13066.279649999999</v>
      </c>
      <c r="BL455" s="2">
        <f t="shared" si="82"/>
        <v>-62602.75</v>
      </c>
    </row>
    <row r="456" spans="1:64" x14ac:dyDescent="0.25">
      <c r="A456" s="77" t="s">
        <v>978</v>
      </c>
      <c r="B456" s="66" t="s">
        <v>967</v>
      </c>
      <c r="D456" s="2">
        <f t="shared" ref="D456:AI456" si="83">SUMIF($C$5:$C$448,$A$456,D5:D448)</f>
        <v>0</v>
      </c>
      <c r="E456" s="2">
        <f t="shared" si="83"/>
        <v>17640</v>
      </c>
      <c r="F456" s="2">
        <f t="shared" si="83"/>
        <v>17640</v>
      </c>
      <c r="G456" s="2">
        <f t="shared" si="83"/>
        <v>0</v>
      </c>
      <c r="H456" s="2">
        <f t="shared" si="83"/>
        <v>327</v>
      </c>
      <c r="I456" s="2">
        <f t="shared" si="83"/>
        <v>1970603.1702680001</v>
      </c>
      <c r="J456" s="2">
        <f t="shared" si="83"/>
        <v>1970930.1702680001</v>
      </c>
      <c r="K456" s="2">
        <f t="shared" si="83"/>
        <v>0</v>
      </c>
      <c r="L456" s="2">
        <f t="shared" si="83"/>
        <v>0</v>
      </c>
      <c r="M456" s="2">
        <f t="shared" si="83"/>
        <v>0</v>
      </c>
      <c r="N456" s="2">
        <f t="shared" si="83"/>
        <v>0</v>
      </c>
      <c r="O456" s="2">
        <f t="shared" si="83"/>
        <v>0</v>
      </c>
      <c r="P456" s="2">
        <f t="shared" si="83"/>
        <v>0</v>
      </c>
      <c r="Q456" s="2">
        <f t="shared" si="83"/>
        <v>0</v>
      </c>
      <c r="R456" s="2">
        <f t="shared" si="83"/>
        <v>0</v>
      </c>
      <c r="S456" s="2">
        <f t="shared" si="83"/>
        <v>0</v>
      </c>
      <c r="T456" s="2">
        <f t="shared" si="83"/>
        <v>0</v>
      </c>
      <c r="U456" s="2">
        <f t="shared" si="83"/>
        <v>0</v>
      </c>
      <c r="V456" s="2">
        <f t="shared" si="83"/>
        <v>0</v>
      </c>
      <c r="W456" s="2">
        <f t="shared" si="83"/>
        <v>0</v>
      </c>
      <c r="X456" s="2">
        <f t="shared" si="83"/>
        <v>0</v>
      </c>
      <c r="Y456" s="2">
        <f t="shared" si="83"/>
        <v>0</v>
      </c>
      <c r="Z456" s="2">
        <f t="shared" si="83"/>
        <v>0</v>
      </c>
      <c r="AA456" s="2">
        <f t="shared" si="83"/>
        <v>0</v>
      </c>
      <c r="AB456" s="2">
        <f t="shared" si="83"/>
        <v>0</v>
      </c>
      <c r="AC456" s="2">
        <f t="shared" si="83"/>
        <v>3539</v>
      </c>
      <c r="AD456" s="2">
        <f t="shared" si="83"/>
        <v>0</v>
      </c>
      <c r="AE456" s="2">
        <f t="shared" si="83"/>
        <v>0</v>
      </c>
      <c r="AF456" s="2">
        <f t="shared" si="83"/>
        <v>305</v>
      </c>
      <c r="AG456" s="2">
        <f t="shared" si="83"/>
        <v>1992414.1702680001</v>
      </c>
      <c r="AH456" s="2">
        <f t="shared" si="83"/>
        <v>1992414.1702680001</v>
      </c>
      <c r="AI456" s="2">
        <f t="shared" si="83"/>
        <v>7575787</v>
      </c>
      <c r="AJ456" s="2">
        <f t="shared" ref="AJ456:BL456" si="84">SUMIF($C$5:$C$448,$A$456,AJ5:AJ448)</f>
        <v>7575787</v>
      </c>
      <c r="AK456" s="2">
        <f t="shared" si="84"/>
        <v>0</v>
      </c>
      <c r="AL456" s="2">
        <f t="shared" si="84"/>
        <v>0</v>
      </c>
      <c r="AM456" s="2">
        <f t="shared" si="84"/>
        <v>0</v>
      </c>
      <c r="AN456" s="2">
        <f t="shared" si="84"/>
        <v>0</v>
      </c>
      <c r="AO456" s="2">
        <f t="shared" si="84"/>
        <v>0</v>
      </c>
      <c r="AP456" s="2">
        <f t="shared" si="84"/>
        <v>0</v>
      </c>
      <c r="AQ456" s="2">
        <f t="shared" si="84"/>
        <v>0</v>
      </c>
      <c r="AR456" s="2">
        <f t="shared" si="84"/>
        <v>0</v>
      </c>
      <c r="AS456" s="2">
        <f t="shared" si="84"/>
        <v>0</v>
      </c>
      <c r="AT456" s="2">
        <f t="shared" si="84"/>
        <v>639.79999999999995</v>
      </c>
      <c r="AU456" s="2">
        <f t="shared" si="84"/>
        <v>-12</v>
      </c>
      <c r="AV456" s="2">
        <f t="shared" si="84"/>
        <v>0</v>
      </c>
      <c r="AW456" s="2">
        <f t="shared" si="84"/>
        <v>0</v>
      </c>
      <c r="AX456" s="2">
        <f t="shared" si="84"/>
        <v>0</v>
      </c>
      <c r="AY456" s="2">
        <f t="shared" si="84"/>
        <v>0</v>
      </c>
      <c r="AZ456" s="2">
        <f t="shared" si="84"/>
        <v>0</v>
      </c>
      <c r="BA456" s="2">
        <f t="shared" si="84"/>
        <v>1993041.9702679999</v>
      </c>
      <c r="BB456" s="2">
        <f t="shared" si="84"/>
        <v>1993041.9702679999</v>
      </c>
      <c r="BC456" s="2">
        <f t="shared" si="84"/>
        <v>7877500</v>
      </c>
      <c r="BD456" s="2">
        <f t="shared" si="84"/>
        <v>7877500</v>
      </c>
      <c r="BE456" s="2">
        <f t="shared" si="84"/>
        <v>0</v>
      </c>
      <c r="BF456" s="2">
        <f t="shared" si="84"/>
        <v>0</v>
      </c>
      <c r="BG456" s="2">
        <f t="shared" si="84"/>
        <v>0</v>
      </c>
      <c r="BH456" s="2">
        <f t="shared" si="84"/>
        <v>0</v>
      </c>
      <c r="BI456" s="2">
        <f t="shared" si="84"/>
        <v>7104.8</v>
      </c>
      <c r="BJ456" s="2">
        <f t="shared" si="84"/>
        <v>49584</v>
      </c>
      <c r="BK456" s="2">
        <f t="shared" si="84"/>
        <v>-1428.5</v>
      </c>
      <c r="BL456" s="2">
        <f t="shared" si="84"/>
        <v>-9037</v>
      </c>
    </row>
    <row r="457" spans="1:64" x14ac:dyDescent="0.25">
      <c r="A457" s="77" t="s">
        <v>976</v>
      </c>
      <c r="B457" s="66" t="s">
        <v>968</v>
      </c>
      <c r="D457" s="2">
        <f t="shared" ref="D457:AI457" si="85">SUMIF($C$5:$C$448,$A$457,D5:D448)</f>
        <v>358</v>
      </c>
      <c r="E457" s="2">
        <f t="shared" si="85"/>
        <v>15077</v>
      </c>
      <c r="F457" s="2">
        <f t="shared" si="85"/>
        <v>15435</v>
      </c>
      <c r="G457" s="2">
        <f t="shared" si="85"/>
        <v>0</v>
      </c>
      <c r="H457" s="2">
        <f t="shared" si="85"/>
        <v>0</v>
      </c>
      <c r="I457" s="2">
        <f t="shared" si="85"/>
        <v>303586</v>
      </c>
      <c r="J457" s="2">
        <f t="shared" si="85"/>
        <v>303586</v>
      </c>
      <c r="K457" s="2">
        <f t="shared" si="85"/>
        <v>0</v>
      </c>
      <c r="L457" s="2">
        <f t="shared" si="85"/>
        <v>0</v>
      </c>
      <c r="M457" s="2">
        <f t="shared" si="85"/>
        <v>0</v>
      </c>
      <c r="N457" s="2">
        <f t="shared" si="85"/>
        <v>0</v>
      </c>
      <c r="O457" s="2">
        <f t="shared" si="85"/>
        <v>0</v>
      </c>
      <c r="P457" s="2">
        <f t="shared" si="85"/>
        <v>0</v>
      </c>
      <c r="Q457" s="2">
        <f t="shared" si="85"/>
        <v>0</v>
      </c>
      <c r="R457" s="2">
        <f t="shared" si="85"/>
        <v>0</v>
      </c>
      <c r="S457" s="2">
        <f t="shared" si="85"/>
        <v>0</v>
      </c>
      <c r="T457" s="2">
        <f t="shared" si="85"/>
        <v>0</v>
      </c>
      <c r="U457" s="2">
        <f t="shared" si="85"/>
        <v>0</v>
      </c>
      <c r="V457" s="2">
        <f t="shared" si="85"/>
        <v>0</v>
      </c>
      <c r="W457" s="2">
        <f t="shared" si="85"/>
        <v>0</v>
      </c>
      <c r="X457" s="2">
        <f t="shared" si="85"/>
        <v>0</v>
      </c>
      <c r="Y457" s="2">
        <f t="shared" si="85"/>
        <v>0</v>
      </c>
      <c r="Z457" s="2">
        <f t="shared" si="85"/>
        <v>0</v>
      </c>
      <c r="AA457" s="2">
        <f t="shared" si="85"/>
        <v>0</v>
      </c>
      <c r="AB457" s="2">
        <f t="shared" si="85"/>
        <v>0</v>
      </c>
      <c r="AC457" s="2">
        <f t="shared" si="85"/>
        <v>468</v>
      </c>
      <c r="AD457" s="2">
        <f t="shared" si="85"/>
        <v>0</v>
      </c>
      <c r="AE457" s="2">
        <f t="shared" si="85"/>
        <v>0</v>
      </c>
      <c r="AF457" s="2">
        <f t="shared" si="85"/>
        <v>0</v>
      </c>
      <c r="AG457" s="2">
        <f t="shared" si="85"/>
        <v>319489</v>
      </c>
      <c r="AH457" s="2">
        <f t="shared" si="85"/>
        <v>319489</v>
      </c>
      <c r="AI457" s="2">
        <f t="shared" si="85"/>
        <v>1352906</v>
      </c>
      <c r="AJ457" s="2">
        <f t="shared" ref="AJ457:BL457" si="86">SUMIF($C$5:$C$448,$A$457,AJ5:AJ448)</f>
        <v>1352906</v>
      </c>
      <c r="AK457" s="2">
        <f t="shared" si="86"/>
        <v>0</v>
      </c>
      <c r="AL457" s="2">
        <f t="shared" si="86"/>
        <v>0</v>
      </c>
      <c r="AM457" s="2">
        <f t="shared" si="86"/>
        <v>0</v>
      </c>
      <c r="AN457" s="2">
        <f t="shared" si="86"/>
        <v>0</v>
      </c>
      <c r="AO457" s="2">
        <f t="shared" si="86"/>
        <v>0</v>
      </c>
      <c r="AP457" s="2">
        <f t="shared" si="86"/>
        <v>0</v>
      </c>
      <c r="AQ457" s="2">
        <f t="shared" si="86"/>
        <v>0</v>
      </c>
      <c r="AR457" s="2">
        <f t="shared" si="86"/>
        <v>0</v>
      </c>
      <c r="AS457" s="2">
        <f t="shared" si="86"/>
        <v>0</v>
      </c>
      <c r="AT457" s="2">
        <f t="shared" si="86"/>
        <v>0</v>
      </c>
      <c r="AU457" s="2">
        <f t="shared" si="86"/>
        <v>0</v>
      </c>
      <c r="AV457" s="2">
        <f t="shared" si="86"/>
        <v>0</v>
      </c>
      <c r="AW457" s="2">
        <f t="shared" si="86"/>
        <v>7</v>
      </c>
      <c r="AX457" s="2">
        <f t="shared" si="86"/>
        <v>0</v>
      </c>
      <c r="AY457" s="2">
        <f t="shared" si="86"/>
        <v>0</v>
      </c>
      <c r="AZ457" s="2">
        <f t="shared" si="86"/>
        <v>0</v>
      </c>
      <c r="BA457" s="2">
        <f t="shared" si="86"/>
        <v>319496</v>
      </c>
      <c r="BB457" s="2">
        <f t="shared" si="86"/>
        <v>319496</v>
      </c>
      <c r="BC457" s="2">
        <f t="shared" si="86"/>
        <v>1355866</v>
      </c>
      <c r="BD457" s="2">
        <f t="shared" si="86"/>
        <v>1355866</v>
      </c>
      <c r="BE457" s="2">
        <f t="shared" si="86"/>
        <v>0</v>
      </c>
      <c r="BF457" s="2">
        <f t="shared" si="86"/>
        <v>0</v>
      </c>
      <c r="BG457" s="2">
        <f t="shared" si="86"/>
        <v>0</v>
      </c>
      <c r="BH457" s="2">
        <f t="shared" si="86"/>
        <v>0</v>
      </c>
      <c r="BI457" s="2">
        <f t="shared" si="86"/>
        <v>4226</v>
      </c>
      <c r="BJ457" s="2">
        <f t="shared" si="86"/>
        <v>25623</v>
      </c>
      <c r="BK457" s="2">
        <f t="shared" si="86"/>
        <v>-399</v>
      </c>
      <c r="BL457" s="2">
        <f t="shared" si="86"/>
        <v>-2981</v>
      </c>
    </row>
    <row r="458" spans="1:64" x14ac:dyDescent="0.25">
      <c r="A458" s="77" t="s">
        <v>977</v>
      </c>
      <c r="B458" s="66" t="s">
        <v>969</v>
      </c>
      <c r="D458" s="2">
        <f t="shared" ref="D458:AI458" si="87">SUMIF($C$5:$C$448,$A$458,D5:D448)</f>
        <v>0</v>
      </c>
      <c r="E458" s="2">
        <f t="shared" si="87"/>
        <v>3754</v>
      </c>
      <c r="F458" s="2">
        <f t="shared" si="87"/>
        <v>3754</v>
      </c>
      <c r="G458" s="2">
        <f t="shared" si="87"/>
        <v>4.3</v>
      </c>
      <c r="H458" s="2">
        <f t="shared" si="87"/>
        <v>0</v>
      </c>
      <c r="I458" s="2">
        <f t="shared" si="87"/>
        <v>5</v>
      </c>
      <c r="J458" s="2">
        <f t="shared" si="87"/>
        <v>5</v>
      </c>
      <c r="K458" s="2">
        <f t="shared" si="87"/>
        <v>181802</v>
      </c>
      <c r="L458" s="2">
        <f t="shared" si="87"/>
        <v>0</v>
      </c>
      <c r="M458" s="2">
        <f t="shared" si="87"/>
        <v>7301</v>
      </c>
      <c r="N458" s="2">
        <f t="shared" si="87"/>
        <v>189103</v>
      </c>
      <c r="O458" s="2">
        <f t="shared" si="87"/>
        <v>91527</v>
      </c>
      <c r="P458" s="2">
        <f t="shared" si="87"/>
        <v>0</v>
      </c>
      <c r="Q458" s="2">
        <f t="shared" si="87"/>
        <v>0</v>
      </c>
      <c r="R458" s="2">
        <f t="shared" si="87"/>
        <v>2686</v>
      </c>
      <c r="S458" s="2">
        <f t="shared" si="87"/>
        <v>2686</v>
      </c>
      <c r="T458" s="2">
        <f t="shared" si="87"/>
        <v>0</v>
      </c>
      <c r="U458" s="2">
        <f t="shared" si="87"/>
        <v>0</v>
      </c>
      <c r="V458" s="2">
        <f t="shared" si="87"/>
        <v>0</v>
      </c>
      <c r="W458" s="2">
        <f t="shared" si="87"/>
        <v>8604</v>
      </c>
      <c r="X458" s="2">
        <f t="shared" si="87"/>
        <v>0</v>
      </c>
      <c r="Y458" s="2">
        <f t="shared" si="87"/>
        <v>0</v>
      </c>
      <c r="Z458" s="2">
        <f t="shared" si="87"/>
        <v>0</v>
      </c>
      <c r="AA458" s="2">
        <f t="shared" si="87"/>
        <v>0</v>
      </c>
      <c r="AB458" s="2">
        <f t="shared" si="87"/>
        <v>0</v>
      </c>
      <c r="AC458" s="2">
        <f t="shared" si="87"/>
        <v>3460</v>
      </c>
      <c r="AD458" s="2">
        <f t="shared" si="87"/>
        <v>0</v>
      </c>
      <c r="AE458" s="2">
        <f t="shared" si="87"/>
        <v>0</v>
      </c>
      <c r="AF458" s="2">
        <f t="shared" si="87"/>
        <v>0</v>
      </c>
      <c r="AG458" s="2">
        <f t="shared" si="87"/>
        <v>299143.3</v>
      </c>
      <c r="AH458" s="2">
        <f t="shared" si="87"/>
        <v>299143.3</v>
      </c>
      <c r="AI458" s="2">
        <f t="shared" si="87"/>
        <v>1264051</v>
      </c>
      <c r="AJ458" s="2">
        <f t="shared" ref="AJ458:BL458" si="88">SUMIF($C$5:$C$448,$A$458,AJ5:AJ448)</f>
        <v>1264051</v>
      </c>
      <c r="AK458" s="2">
        <f t="shared" si="88"/>
        <v>0</v>
      </c>
      <c r="AL458" s="2">
        <f t="shared" si="88"/>
        <v>0</v>
      </c>
      <c r="AM458" s="2">
        <f t="shared" si="88"/>
        <v>0</v>
      </c>
      <c r="AN458" s="2">
        <f t="shared" si="88"/>
        <v>0</v>
      </c>
      <c r="AO458" s="2">
        <f t="shared" si="88"/>
        <v>0</v>
      </c>
      <c r="AP458" s="2">
        <f t="shared" si="88"/>
        <v>0</v>
      </c>
      <c r="AQ458" s="2">
        <f t="shared" si="88"/>
        <v>-191303</v>
      </c>
      <c r="AR458" s="2">
        <f t="shared" si="88"/>
        <v>-89421</v>
      </c>
      <c r="AS458" s="2">
        <f t="shared" si="88"/>
        <v>0</v>
      </c>
      <c r="AT458" s="2">
        <f t="shared" si="88"/>
        <v>-5374</v>
      </c>
      <c r="AU458" s="2">
        <f t="shared" si="88"/>
        <v>-1991</v>
      </c>
      <c r="AV458" s="2">
        <f t="shared" si="88"/>
        <v>0</v>
      </c>
      <c r="AW458" s="2">
        <f t="shared" si="88"/>
        <v>0</v>
      </c>
      <c r="AX458" s="2">
        <f t="shared" si="88"/>
        <v>0</v>
      </c>
      <c r="AY458" s="2">
        <f t="shared" si="88"/>
        <v>0</v>
      </c>
      <c r="AZ458" s="2">
        <f t="shared" si="88"/>
        <v>0</v>
      </c>
      <c r="BA458" s="2">
        <f t="shared" si="88"/>
        <v>11054.3</v>
      </c>
      <c r="BB458" s="2">
        <f t="shared" si="88"/>
        <v>11054.3</v>
      </c>
      <c r="BC458" s="2">
        <f t="shared" si="88"/>
        <v>215705</v>
      </c>
      <c r="BD458" s="2">
        <f t="shared" si="88"/>
        <v>215705</v>
      </c>
      <c r="BE458" s="2">
        <f t="shared" si="88"/>
        <v>-260</v>
      </c>
      <c r="BF458" s="2">
        <f t="shared" si="88"/>
        <v>0</v>
      </c>
      <c r="BG458" s="2">
        <f t="shared" si="88"/>
        <v>0</v>
      </c>
      <c r="BH458" s="2">
        <f t="shared" si="88"/>
        <v>0</v>
      </c>
      <c r="BI458" s="2">
        <f t="shared" si="88"/>
        <v>23483</v>
      </c>
      <c r="BJ458" s="2">
        <f t="shared" si="88"/>
        <v>99966</v>
      </c>
      <c r="BK458" s="2">
        <f t="shared" si="88"/>
        <v>-2298</v>
      </c>
      <c r="BL458" s="2">
        <f t="shared" si="88"/>
        <v>-14290</v>
      </c>
    </row>
    <row r="460" spans="1:64" x14ac:dyDescent="0.25">
      <c r="D460" s="149"/>
      <c r="E460" s="149"/>
      <c r="F460" s="149"/>
      <c r="G460" s="149"/>
      <c r="H460" s="149"/>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49"/>
      <c r="AL460" s="149"/>
      <c r="AM460" s="149"/>
      <c r="AN460" s="149"/>
      <c r="AO460" s="149"/>
      <c r="AP460" s="149"/>
      <c r="AQ460" s="149"/>
      <c r="AR460" s="149"/>
      <c r="AS460" s="149"/>
      <c r="AT460" s="149"/>
      <c r="AU460" s="149"/>
      <c r="AV460" s="149"/>
      <c r="AW460" s="149"/>
      <c r="AX460" s="149"/>
      <c r="AY460" s="149"/>
      <c r="AZ460" s="149"/>
      <c r="BA460" s="149"/>
      <c r="BB460" s="149"/>
      <c r="BC460" s="149"/>
      <c r="BD460" s="149"/>
      <c r="BE460" s="149"/>
      <c r="BF460" s="149"/>
      <c r="BG460" s="149"/>
      <c r="BH460" s="149"/>
      <c r="BI460" s="149"/>
      <c r="BJ460" s="149"/>
      <c r="BK460" s="149"/>
      <c r="BL460" s="149"/>
    </row>
  </sheetData>
  <mergeCells count="27">
    <mergeCell ref="BA3:BD3"/>
    <mergeCell ref="BG1:BH1"/>
    <mergeCell ref="BI1:BJ1"/>
    <mergeCell ref="BK1:BL1"/>
    <mergeCell ref="BE3:BF3"/>
    <mergeCell ref="BG3:BH3"/>
    <mergeCell ref="BI3:BJ3"/>
    <mergeCell ref="BK3:BL3"/>
    <mergeCell ref="BG2:BH2"/>
    <mergeCell ref="BI2:BJ2"/>
    <mergeCell ref="BK2:BL2"/>
    <mergeCell ref="X2:Y2"/>
    <mergeCell ref="X3:Y3"/>
    <mergeCell ref="Z2:AB2"/>
    <mergeCell ref="AB3:AB4"/>
    <mergeCell ref="AG2:AJ2"/>
    <mergeCell ref="AG3:AJ3"/>
    <mergeCell ref="D2:F2"/>
    <mergeCell ref="F3:F4"/>
    <mergeCell ref="H2:J2"/>
    <mergeCell ref="K2:N2"/>
    <mergeCell ref="P2:S2"/>
    <mergeCell ref="T2:V2"/>
    <mergeCell ref="J3:J4"/>
    <mergeCell ref="N3:N4"/>
    <mergeCell ref="S3:S4"/>
    <mergeCell ref="V3:V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58"/>
  <sheetViews>
    <sheetView zoomScale="70" zoomScaleNormal="7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2" max="2" width="25.1796875" customWidth="1"/>
    <col min="3" max="3" width="4.54296875" bestFit="1" customWidth="1"/>
    <col min="4" max="64" width="20.81640625" customWidth="1"/>
  </cols>
  <sheetData>
    <row r="1" spans="1:64" s="79" customFormat="1" x14ac:dyDescent="0.2"/>
    <row r="2" spans="1:64" s="79" customFormat="1" ht="38.25" x14ac:dyDescent="0.2">
      <c r="D2" s="234" t="s">
        <v>900</v>
      </c>
      <c r="E2" s="234"/>
      <c r="F2" s="234"/>
      <c r="G2" s="189" t="s">
        <v>905</v>
      </c>
      <c r="H2" s="229" t="s">
        <v>907</v>
      </c>
      <c r="I2" s="229"/>
      <c r="J2" s="229"/>
      <c r="K2" s="229" t="s">
        <v>910</v>
      </c>
      <c r="L2" s="229"/>
      <c r="M2" s="229"/>
      <c r="N2" s="229"/>
      <c r="O2" s="184" t="s">
        <v>914</v>
      </c>
      <c r="P2" s="229" t="s">
        <v>916</v>
      </c>
      <c r="Q2" s="229"/>
      <c r="R2" s="229"/>
      <c r="S2" s="229"/>
      <c r="T2" s="229" t="s">
        <v>920</v>
      </c>
      <c r="U2" s="229"/>
      <c r="V2" s="229"/>
      <c r="W2" s="184" t="s">
        <v>924</v>
      </c>
      <c r="X2" s="235" t="s">
        <v>1044</v>
      </c>
      <c r="Y2" s="235"/>
      <c r="Z2" s="229" t="s">
        <v>929</v>
      </c>
      <c r="AA2" s="229"/>
      <c r="AB2" s="229"/>
      <c r="AC2" s="184" t="s">
        <v>1048</v>
      </c>
      <c r="AD2" s="184" t="s">
        <v>933</v>
      </c>
      <c r="AE2" s="184" t="s">
        <v>934</v>
      </c>
      <c r="AF2" s="189" t="s">
        <v>935</v>
      </c>
      <c r="AG2" s="235" t="s">
        <v>979</v>
      </c>
      <c r="AH2" s="235"/>
      <c r="AI2" s="235"/>
      <c r="AJ2" s="235"/>
      <c r="AK2" s="184" t="s">
        <v>994</v>
      </c>
      <c r="AL2" s="184" t="s">
        <v>995</v>
      </c>
      <c r="AM2" s="184" t="s">
        <v>996</v>
      </c>
      <c r="AN2" s="184" t="s">
        <v>997</v>
      </c>
      <c r="AO2" s="184" t="s">
        <v>941</v>
      </c>
      <c r="AP2" s="189" t="s">
        <v>942</v>
      </c>
      <c r="AQ2" s="184" t="s">
        <v>943</v>
      </c>
      <c r="AR2" s="184" t="s">
        <v>944</v>
      </c>
      <c r="AS2" s="184" t="s">
        <v>945</v>
      </c>
      <c r="AT2" s="189" t="s">
        <v>946</v>
      </c>
      <c r="AU2" s="229" t="s">
        <v>947</v>
      </c>
      <c r="AV2" s="229"/>
      <c r="AW2" s="240" t="s">
        <v>948</v>
      </c>
      <c r="AX2" s="240"/>
      <c r="AY2" s="185" t="s">
        <v>949</v>
      </c>
      <c r="AZ2" s="185" t="s">
        <v>950</v>
      </c>
      <c r="BA2" s="241" t="s">
        <v>1053</v>
      </c>
      <c r="BB2" s="241"/>
      <c r="BC2" s="241"/>
      <c r="BD2" s="241"/>
      <c r="BE2" s="236" t="s">
        <v>1055</v>
      </c>
      <c r="BF2" s="236"/>
      <c r="BG2" s="236" t="s">
        <v>1056</v>
      </c>
      <c r="BH2" s="236"/>
      <c r="BI2" s="241" t="s">
        <v>954</v>
      </c>
      <c r="BJ2" s="241"/>
      <c r="BK2" s="232" t="s">
        <v>955</v>
      </c>
      <c r="BL2" s="232"/>
    </row>
    <row r="3" spans="1:64" s="79" customFormat="1" x14ac:dyDescent="0.25">
      <c r="C3" s="201"/>
      <c r="D3" s="190">
        <v>1</v>
      </c>
      <c r="E3" s="190">
        <v>2</v>
      </c>
      <c r="F3" s="232" t="s">
        <v>1038</v>
      </c>
      <c r="G3" s="190">
        <v>3</v>
      </c>
      <c r="H3" s="190">
        <v>4</v>
      </c>
      <c r="I3" s="178">
        <v>5</v>
      </c>
      <c r="J3" s="230" t="s">
        <v>1038</v>
      </c>
      <c r="K3" s="191">
        <v>6</v>
      </c>
      <c r="L3" s="178">
        <v>7</v>
      </c>
      <c r="M3" s="178">
        <v>8</v>
      </c>
      <c r="N3" s="232" t="s">
        <v>1038</v>
      </c>
      <c r="O3" s="191">
        <v>9</v>
      </c>
      <c r="P3" s="191">
        <v>10</v>
      </c>
      <c r="Q3" s="178">
        <v>11</v>
      </c>
      <c r="R3" s="178">
        <v>12</v>
      </c>
      <c r="S3" s="232" t="s">
        <v>1038</v>
      </c>
      <c r="T3" s="178">
        <v>13</v>
      </c>
      <c r="U3" s="178">
        <v>14</v>
      </c>
      <c r="V3" s="232" t="s">
        <v>1038</v>
      </c>
      <c r="W3" s="178">
        <v>15</v>
      </c>
      <c r="X3" s="230">
        <v>16</v>
      </c>
      <c r="Y3" s="230"/>
      <c r="Z3" s="190">
        <v>17</v>
      </c>
      <c r="AA3" s="178">
        <v>18</v>
      </c>
      <c r="AB3" s="232" t="s">
        <v>1038</v>
      </c>
      <c r="AC3" s="178">
        <v>19</v>
      </c>
      <c r="AD3" s="178">
        <v>20</v>
      </c>
      <c r="AE3" s="178">
        <v>21</v>
      </c>
      <c r="AF3" s="178">
        <v>22</v>
      </c>
      <c r="AG3" s="236">
        <v>23</v>
      </c>
      <c r="AH3" s="236"/>
      <c r="AI3" s="236"/>
      <c r="AJ3" s="236"/>
      <c r="AK3" s="191">
        <v>24</v>
      </c>
      <c r="AL3" s="191">
        <v>25</v>
      </c>
      <c r="AM3" s="191">
        <v>26</v>
      </c>
      <c r="AN3" s="191">
        <v>27</v>
      </c>
      <c r="AO3" s="191">
        <v>28</v>
      </c>
      <c r="AP3" s="191">
        <v>29</v>
      </c>
      <c r="AQ3" s="191">
        <v>30</v>
      </c>
      <c r="AR3" s="191">
        <v>31</v>
      </c>
      <c r="AS3" s="191">
        <v>32</v>
      </c>
      <c r="AT3" s="191">
        <v>33</v>
      </c>
      <c r="AU3" s="239">
        <v>34</v>
      </c>
      <c r="AV3" s="239"/>
      <c r="AW3" s="239">
        <v>35</v>
      </c>
      <c r="AX3" s="239"/>
      <c r="AY3" s="191">
        <v>36</v>
      </c>
      <c r="AZ3" s="191">
        <v>37</v>
      </c>
      <c r="BA3" s="239">
        <v>38</v>
      </c>
      <c r="BB3" s="239"/>
      <c r="BC3" s="239"/>
      <c r="BD3" s="239"/>
      <c r="BE3" s="239">
        <v>39</v>
      </c>
      <c r="BF3" s="239"/>
      <c r="BG3" s="239">
        <v>40</v>
      </c>
      <c r="BH3" s="239"/>
      <c r="BI3" s="239">
        <v>41</v>
      </c>
      <c r="BJ3" s="239"/>
      <c r="BK3" s="239">
        <v>42</v>
      </c>
      <c r="BL3" s="239"/>
    </row>
    <row r="4" spans="1:64" s="79" customFormat="1" ht="159.75" customHeight="1" thickBot="1" x14ac:dyDescent="0.3">
      <c r="C4" s="201"/>
      <c r="D4" s="196" t="s">
        <v>1039</v>
      </c>
      <c r="E4" s="196" t="s">
        <v>1040</v>
      </c>
      <c r="F4" s="233"/>
      <c r="G4" s="179" t="s">
        <v>906</v>
      </c>
      <c r="H4" s="196" t="s">
        <v>908</v>
      </c>
      <c r="I4" s="196" t="s">
        <v>909</v>
      </c>
      <c r="J4" s="231"/>
      <c r="K4" s="196" t="s">
        <v>1041</v>
      </c>
      <c r="L4" s="179" t="s">
        <v>912</v>
      </c>
      <c r="M4" s="196" t="s">
        <v>1042</v>
      </c>
      <c r="N4" s="233"/>
      <c r="O4" s="196" t="s">
        <v>915</v>
      </c>
      <c r="P4" s="196" t="s">
        <v>1043</v>
      </c>
      <c r="Q4" s="196" t="s">
        <v>918</v>
      </c>
      <c r="R4" s="196" t="s">
        <v>919</v>
      </c>
      <c r="S4" s="233"/>
      <c r="T4" s="196" t="s">
        <v>922</v>
      </c>
      <c r="U4" s="196" t="s">
        <v>923</v>
      </c>
      <c r="V4" s="233"/>
      <c r="W4" s="196" t="s">
        <v>925</v>
      </c>
      <c r="X4" s="179" t="s">
        <v>1045</v>
      </c>
      <c r="Y4" s="197" t="s">
        <v>1046</v>
      </c>
      <c r="Z4" s="196" t="s">
        <v>930</v>
      </c>
      <c r="AA4" s="196" t="s">
        <v>1047</v>
      </c>
      <c r="AB4" s="233"/>
      <c r="AC4" s="186"/>
      <c r="AD4" s="186"/>
      <c r="AE4" s="186"/>
      <c r="AF4" s="186"/>
      <c r="AG4" s="186" t="s">
        <v>1049</v>
      </c>
      <c r="AH4" s="186" t="s">
        <v>1050</v>
      </c>
      <c r="AI4" s="187" t="s">
        <v>1051</v>
      </c>
      <c r="AJ4" s="186" t="s">
        <v>1050</v>
      </c>
      <c r="AK4" s="194"/>
      <c r="AL4" s="194"/>
      <c r="AM4" s="194"/>
      <c r="AN4" s="194"/>
      <c r="AO4" s="194"/>
      <c r="AP4" s="194"/>
      <c r="AQ4" s="194"/>
      <c r="AR4" s="194"/>
      <c r="AS4" s="194"/>
      <c r="AT4" s="194"/>
      <c r="AU4" s="194"/>
      <c r="AV4" s="186" t="s">
        <v>1052</v>
      </c>
      <c r="AW4" s="194"/>
      <c r="AX4" s="186" t="s">
        <v>1052</v>
      </c>
      <c r="AY4" s="194"/>
      <c r="AZ4" s="194"/>
      <c r="BA4" s="186" t="s">
        <v>1054</v>
      </c>
      <c r="BB4" s="186" t="s">
        <v>1050</v>
      </c>
      <c r="BC4" s="187" t="s">
        <v>1051</v>
      </c>
      <c r="BD4" s="186" t="s">
        <v>1050</v>
      </c>
      <c r="BE4" s="194"/>
      <c r="BF4" s="186" t="s">
        <v>1052</v>
      </c>
      <c r="BG4" s="194"/>
      <c r="BH4" s="186" t="s">
        <v>1052</v>
      </c>
      <c r="BI4" s="194"/>
      <c r="BJ4" s="186" t="s">
        <v>1052</v>
      </c>
      <c r="BK4" s="194"/>
      <c r="BL4" s="186" t="s">
        <v>1052</v>
      </c>
    </row>
    <row r="5" spans="1:64" x14ac:dyDescent="0.2">
      <c r="A5" s="1" t="s">
        <v>0</v>
      </c>
      <c r="B5" t="s">
        <v>446</v>
      </c>
      <c r="C5" t="s">
        <v>970</v>
      </c>
      <c r="D5" s="2">
        <v>140.5</v>
      </c>
      <c r="E5" s="2">
        <v>1868.5</v>
      </c>
      <c r="F5" s="2">
        <f>SUM(D5:E5)</f>
        <v>2009</v>
      </c>
      <c r="G5" s="2">
        <v>31</v>
      </c>
      <c r="H5" s="2">
        <v>175</v>
      </c>
      <c r="I5" s="2">
        <v>81</v>
      </c>
      <c r="J5" s="2">
        <f>SUM(H5:I5)</f>
        <v>256</v>
      </c>
      <c r="K5" s="2">
        <v>1701</v>
      </c>
      <c r="L5" s="2">
        <v>0</v>
      </c>
      <c r="M5" s="2">
        <v>1086.5</v>
      </c>
      <c r="N5" s="2">
        <f>SUM(K5:M5)</f>
        <v>2787.5</v>
      </c>
      <c r="O5" s="2">
        <v>4033.5</v>
      </c>
      <c r="P5" s="2">
        <v>540.75</v>
      </c>
      <c r="Q5" s="2">
        <v>66.25</v>
      </c>
      <c r="R5" s="2">
        <v>1009.75</v>
      </c>
      <c r="S5" s="2">
        <f>SUM(P5:R5)</f>
        <v>1616.75</v>
      </c>
      <c r="T5" s="2">
        <v>374</v>
      </c>
      <c r="U5" s="2">
        <v>1143</v>
      </c>
      <c r="V5" s="2">
        <f>SUM(T5:U5)</f>
        <v>1517</v>
      </c>
      <c r="W5" s="2">
        <v>196.75</v>
      </c>
      <c r="X5" s="2">
        <v>17055.25</v>
      </c>
      <c r="Y5">
        <v>6478</v>
      </c>
      <c r="Z5" s="2">
        <v>19128.75</v>
      </c>
      <c r="AA5" s="2">
        <v>1587.25</v>
      </c>
      <c r="AB5" s="2">
        <f>SUM(Z5:AA5)</f>
        <v>20716</v>
      </c>
      <c r="AC5" s="2">
        <v>423</v>
      </c>
      <c r="AD5" s="2">
        <v>0</v>
      </c>
      <c r="AE5" s="2">
        <v>0</v>
      </c>
      <c r="AF5" s="2">
        <v>0</v>
      </c>
      <c r="AG5" s="2">
        <f>AF5+AE5+AD5+AC5+AB5+X5+W5+V5+S5+O5+N5+J5+G5+F5</f>
        <v>50641.75</v>
      </c>
      <c r="AH5" s="2">
        <f>AG5+Y5</f>
        <v>57119.75</v>
      </c>
      <c r="AI5" s="2">
        <v>233626</v>
      </c>
      <c r="AJ5" s="2">
        <f>AI5+Y5</f>
        <v>240104</v>
      </c>
      <c r="AK5" s="2">
        <v>13305.5</v>
      </c>
      <c r="AL5" s="2">
        <v>5.5</v>
      </c>
      <c r="AM5" s="2">
        <v>0</v>
      </c>
      <c r="AN5" s="2">
        <v>0</v>
      </c>
      <c r="AO5" s="2">
        <v>0</v>
      </c>
      <c r="AP5" s="2">
        <v>0</v>
      </c>
      <c r="AQ5" s="2">
        <v>0</v>
      </c>
      <c r="AR5" s="2">
        <v>0</v>
      </c>
      <c r="AS5" s="2">
        <v>0</v>
      </c>
      <c r="AT5" s="2">
        <v>0</v>
      </c>
      <c r="AU5" s="2">
        <v>-3509</v>
      </c>
      <c r="AV5" s="2">
        <v>-14036</v>
      </c>
      <c r="AW5" s="2">
        <v>390.75</v>
      </c>
      <c r="AX5" s="2">
        <v>711</v>
      </c>
      <c r="AY5" s="2">
        <v>0</v>
      </c>
      <c r="AZ5" s="2">
        <v>0</v>
      </c>
      <c r="BA5" s="2">
        <f>AG5+AK5+AL5+AM5+AN5+AO5+AP5+AQ5+AR5+AS5+AT5+AY5+AZ5+AW5+AU5</f>
        <v>60834.5</v>
      </c>
      <c r="BB5" s="2">
        <f>AH5+AK5+AL5+AM5+AN5+AO5+AP5+AQ5+AR5+AS5+AT5+AY5+AZ5+AU5+AW5</f>
        <v>67312.5</v>
      </c>
      <c r="BC5" s="2">
        <v>274214</v>
      </c>
      <c r="BD5" s="2">
        <v>300126</v>
      </c>
      <c r="BE5" s="2">
        <v>0</v>
      </c>
      <c r="BF5" s="2">
        <v>0</v>
      </c>
      <c r="BG5" s="2">
        <v>0</v>
      </c>
      <c r="BH5" s="2">
        <v>0</v>
      </c>
      <c r="BI5" s="2">
        <v>1347</v>
      </c>
      <c r="BJ5" s="2">
        <v>6122</v>
      </c>
      <c r="BK5" s="2">
        <v>-58</v>
      </c>
      <c r="BL5" s="2">
        <v>-199</v>
      </c>
    </row>
    <row r="6" spans="1:64" x14ac:dyDescent="0.2">
      <c r="A6" s="1" t="s">
        <v>1</v>
      </c>
      <c r="B6" t="s">
        <v>447</v>
      </c>
      <c r="C6" t="s">
        <v>970</v>
      </c>
      <c r="D6" s="2">
        <v>667</v>
      </c>
      <c r="E6" s="2">
        <v>5206</v>
      </c>
      <c r="F6" s="2">
        <f t="shared" ref="F6:F69" si="0">SUM(D6:E6)</f>
        <v>5873</v>
      </c>
      <c r="G6" s="2">
        <v>-63</v>
      </c>
      <c r="H6" s="2">
        <v>259</v>
      </c>
      <c r="I6" s="2">
        <v>-217</v>
      </c>
      <c r="J6" s="2">
        <f t="shared" ref="J6:J69" si="1">SUM(H6:I6)</f>
        <v>42</v>
      </c>
      <c r="K6" s="2">
        <v>11485</v>
      </c>
      <c r="L6" s="2">
        <v>0</v>
      </c>
      <c r="M6" s="2">
        <v>1375</v>
      </c>
      <c r="N6" s="2">
        <f t="shared" ref="N6:N69" si="2">SUM(K6:M6)</f>
        <v>12860</v>
      </c>
      <c r="O6" s="2">
        <v>13270</v>
      </c>
      <c r="P6" s="2">
        <v>1831</v>
      </c>
      <c r="Q6" s="2">
        <v>626</v>
      </c>
      <c r="R6" s="2">
        <v>3042</v>
      </c>
      <c r="S6" s="2">
        <f t="shared" ref="S6:S69" si="3">SUM(P6:R6)</f>
        <v>5499</v>
      </c>
      <c r="T6" s="2">
        <v>3695</v>
      </c>
      <c r="U6" s="2">
        <v>19740</v>
      </c>
      <c r="V6" s="2">
        <f t="shared" ref="V6:V69" si="4">SUM(T6:U6)</f>
        <v>23435</v>
      </c>
      <c r="W6" s="2">
        <v>6139</v>
      </c>
      <c r="X6" s="2">
        <v>49277</v>
      </c>
      <c r="Y6">
        <v>0</v>
      </c>
      <c r="Z6" s="2">
        <v>68637</v>
      </c>
      <c r="AA6" s="2">
        <v>2366</v>
      </c>
      <c r="AB6" s="2">
        <f t="shared" ref="AB6:AB69" si="5">SUM(Z6:AA6)</f>
        <v>71003</v>
      </c>
      <c r="AC6" s="2">
        <v>1375</v>
      </c>
      <c r="AD6" s="2">
        <v>0</v>
      </c>
      <c r="AE6" s="2">
        <v>0</v>
      </c>
      <c r="AF6" s="2">
        <v>0</v>
      </c>
      <c r="AG6" s="2">
        <f t="shared" ref="AG6:AG69" si="6">AF6+AE6+AD6+AC6+AB6+X6+W6+V6+S6+O6+N6+J6+G6+F6</f>
        <v>188710</v>
      </c>
      <c r="AH6" s="2">
        <f t="shared" ref="AH6:AH69" si="7">AG6+Y6</f>
        <v>188710</v>
      </c>
      <c r="AI6" s="2">
        <v>590155</v>
      </c>
      <c r="AJ6" s="2">
        <v>647085.76165471727</v>
      </c>
      <c r="AK6" s="2">
        <v>60198</v>
      </c>
      <c r="AL6" s="2">
        <v>242</v>
      </c>
      <c r="AM6" s="2">
        <v>17648</v>
      </c>
      <c r="AN6" s="2">
        <v>0</v>
      </c>
      <c r="AO6" s="2">
        <v>0</v>
      </c>
      <c r="AP6" s="2">
        <v>0</v>
      </c>
      <c r="AQ6" s="2">
        <v>0</v>
      </c>
      <c r="AR6" s="2">
        <v>0</v>
      </c>
      <c r="AS6" s="2">
        <v>0</v>
      </c>
      <c r="AT6" s="2">
        <v>121</v>
      </c>
      <c r="AU6" s="2">
        <v>0</v>
      </c>
      <c r="AV6" s="2">
        <v>0</v>
      </c>
      <c r="AW6" s="2">
        <v>0</v>
      </c>
      <c r="AX6" s="2">
        <v>0</v>
      </c>
      <c r="AY6" s="2">
        <v>0</v>
      </c>
      <c r="AZ6" s="2">
        <v>0</v>
      </c>
      <c r="BA6" s="2">
        <f t="shared" ref="BA6:BA69" si="8">AG6+AK6+AL6+AM6+AN6+AO6+AP6+AQ6+AR6+AS6+AT6+AY6+AZ6+AW6+AU6</f>
        <v>266919</v>
      </c>
      <c r="BB6" s="2">
        <f t="shared" ref="BB6:BB69" si="9">AH6+AK6+AL6+AM6+AN6+AO6+AP6+AQ6+AR6+AS6+AT6+AY6+AZ6+AU6+AW6</f>
        <v>266919</v>
      </c>
      <c r="BC6" s="2">
        <v>782828</v>
      </c>
      <c r="BD6" s="2">
        <v>839758.76165471727</v>
      </c>
      <c r="BE6" s="2">
        <v>0</v>
      </c>
      <c r="BF6" s="2">
        <v>0</v>
      </c>
      <c r="BG6" s="2">
        <v>0</v>
      </c>
      <c r="BH6" s="2">
        <v>0</v>
      </c>
      <c r="BI6" s="2">
        <v>6979</v>
      </c>
      <c r="BJ6" s="2">
        <v>21000</v>
      </c>
      <c r="BK6" s="2">
        <v>0</v>
      </c>
      <c r="BL6" s="2">
        <v>-1500</v>
      </c>
    </row>
    <row r="7" spans="1:64" x14ac:dyDescent="0.2">
      <c r="A7" s="1" t="s">
        <v>2</v>
      </c>
      <c r="B7" t="s">
        <v>448</v>
      </c>
      <c r="C7" t="s">
        <v>970</v>
      </c>
      <c r="D7" s="2">
        <v>4</v>
      </c>
      <c r="E7" s="2">
        <v>1831</v>
      </c>
      <c r="F7" s="2">
        <f t="shared" si="0"/>
        <v>1835</v>
      </c>
      <c r="G7" s="2">
        <v>29</v>
      </c>
      <c r="H7" s="2">
        <v>315</v>
      </c>
      <c r="I7" s="2">
        <v>132</v>
      </c>
      <c r="J7" s="2">
        <f t="shared" si="1"/>
        <v>447</v>
      </c>
      <c r="K7" s="2">
        <v>3841</v>
      </c>
      <c r="L7" s="2">
        <v>0</v>
      </c>
      <c r="M7" s="2">
        <v>498</v>
      </c>
      <c r="N7" s="2">
        <f t="shared" si="2"/>
        <v>4339</v>
      </c>
      <c r="O7" s="2">
        <v>6313</v>
      </c>
      <c r="P7" s="2">
        <v>640</v>
      </c>
      <c r="Q7" s="2">
        <v>264</v>
      </c>
      <c r="R7" s="2">
        <v>954</v>
      </c>
      <c r="S7" s="2">
        <f t="shared" si="3"/>
        <v>1858</v>
      </c>
      <c r="T7" s="2">
        <v>482</v>
      </c>
      <c r="U7" s="2">
        <v>2016</v>
      </c>
      <c r="V7" s="2">
        <f t="shared" si="4"/>
        <v>2498</v>
      </c>
      <c r="W7" s="2">
        <v>1810</v>
      </c>
      <c r="X7" s="2">
        <v>29545</v>
      </c>
      <c r="Y7">
        <v>7250.4872199734864</v>
      </c>
      <c r="Z7" s="2">
        <v>25190</v>
      </c>
      <c r="AA7" s="2">
        <v>1526</v>
      </c>
      <c r="AB7" s="2">
        <f t="shared" si="5"/>
        <v>26716</v>
      </c>
      <c r="AC7" s="2">
        <v>169</v>
      </c>
      <c r="AD7" s="2">
        <v>0</v>
      </c>
      <c r="AE7" s="2">
        <v>0</v>
      </c>
      <c r="AF7" s="2">
        <v>956</v>
      </c>
      <c r="AG7" s="2">
        <f t="shared" si="6"/>
        <v>76515</v>
      </c>
      <c r="AH7" s="2">
        <f t="shared" si="7"/>
        <v>83765.487219973482</v>
      </c>
      <c r="AI7" s="2">
        <v>305818</v>
      </c>
      <c r="AJ7" s="2">
        <v>322598</v>
      </c>
      <c r="AK7" s="2">
        <v>16889</v>
      </c>
      <c r="AL7" s="2">
        <v>218</v>
      </c>
      <c r="AM7" s="2">
        <v>0</v>
      </c>
      <c r="AN7" s="2">
        <v>0</v>
      </c>
      <c r="AO7" s="2">
        <v>0</v>
      </c>
      <c r="AP7" s="2">
        <v>1393</v>
      </c>
      <c r="AQ7" s="2">
        <v>0</v>
      </c>
      <c r="AR7" s="2">
        <v>0</v>
      </c>
      <c r="AS7" s="2">
        <v>0</v>
      </c>
      <c r="AT7" s="2">
        <v>0</v>
      </c>
      <c r="AU7" s="2">
        <v>-67.5</v>
      </c>
      <c r="AV7" s="2">
        <v>-270</v>
      </c>
      <c r="AW7" s="2">
        <v>-126.75</v>
      </c>
      <c r="AX7" s="2">
        <v>-507</v>
      </c>
      <c r="AY7" s="2">
        <v>0</v>
      </c>
      <c r="AZ7" s="2">
        <v>-543</v>
      </c>
      <c r="BA7" s="2">
        <f t="shared" si="8"/>
        <v>94277.75</v>
      </c>
      <c r="BB7" s="2">
        <f t="shared" si="9"/>
        <v>101528.23721997348</v>
      </c>
      <c r="BC7" s="2">
        <v>360483</v>
      </c>
      <c r="BD7" s="2">
        <v>377263</v>
      </c>
      <c r="BE7" s="2">
        <v>0</v>
      </c>
      <c r="BF7" s="2">
        <v>0</v>
      </c>
      <c r="BG7" s="2">
        <v>0</v>
      </c>
      <c r="BH7" s="2">
        <v>0</v>
      </c>
      <c r="BI7" s="2">
        <v>1498</v>
      </c>
      <c r="BJ7" s="2">
        <v>5977</v>
      </c>
      <c r="BK7" s="2">
        <v>-193</v>
      </c>
      <c r="BL7" s="2">
        <v>-758</v>
      </c>
    </row>
    <row r="8" spans="1:64" x14ac:dyDescent="0.2">
      <c r="A8" s="1" t="s">
        <v>3</v>
      </c>
      <c r="B8" t="s">
        <v>449</v>
      </c>
      <c r="C8" t="s">
        <v>970</v>
      </c>
      <c r="D8" s="2">
        <v>-130.75</v>
      </c>
      <c r="E8" s="2">
        <v>1848</v>
      </c>
      <c r="F8" s="2">
        <f t="shared" si="0"/>
        <v>1717.25</v>
      </c>
      <c r="G8" s="2">
        <v>17</v>
      </c>
      <c r="H8" s="2">
        <v>344</v>
      </c>
      <c r="I8" s="2">
        <v>89</v>
      </c>
      <c r="J8" s="2">
        <f t="shared" si="1"/>
        <v>433</v>
      </c>
      <c r="K8" s="2">
        <v>1959</v>
      </c>
      <c r="L8" s="2">
        <v>0</v>
      </c>
      <c r="M8" s="2">
        <v>1023</v>
      </c>
      <c r="N8" s="2">
        <f t="shared" si="2"/>
        <v>2982</v>
      </c>
      <c r="O8" s="2">
        <v>4411</v>
      </c>
      <c r="P8" s="2">
        <v>226</v>
      </c>
      <c r="Q8" s="2">
        <v>34</v>
      </c>
      <c r="R8" s="2">
        <v>180</v>
      </c>
      <c r="S8" s="2">
        <f t="shared" si="3"/>
        <v>440</v>
      </c>
      <c r="T8" s="2">
        <v>615</v>
      </c>
      <c r="U8" s="2">
        <v>2081</v>
      </c>
      <c r="V8" s="2">
        <f t="shared" si="4"/>
        <v>2696</v>
      </c>
      <c r="W8" s="2">
        <v>1445</v>
      </c>
      <c r="X8" s="2">
        <v>19957</v>
      </c>
      <c r="Y8">
        <v>5656.504085010436</v>
      </c>
      <c r="Z8" s="2">
        <v>22041</v>
      </c>
      <c r="AA8" s="2">
        <v>2384</v>
      </c>
      <c r="AB8" s="2">
        <f t="shared" si="5"/>
        <v>24425</v>
      </c>
      <c r="AC8" s="2">
        <v>365</v>
      </c>
      <c r="AD8" s="2">
        <v>0</v>
      </c>
      <c r="AE8" s="2">
        <v>0</v>
      </c>
      <c r="AF8" s="2">
        <v>-686</v>
      </c>
      <c r="AG8" s="2">
        <f t="shared" si="6"/>
        <v>58202.25</v>
      </c>
      <c r="AH8" s="2">
        <f t="shared" si="7"/>
        <v>63858.754085010434</v>
      </c>
      <c r="AI8" s="2">
        <v>222122.42499999999</v>
      </c>
      <c r="AJ8" s="2">
        <v>268808.8212481846</v>
      </c>
      <c r="AK8" s="2">
        <v>16122.5</v>
      </c>
      <c r="AL8" s="2">
        <v>26.25</v>
      </c>
      <c r="AM8" s="2">
        <v>0</v>
      </c>
      <c r="AN8" s="2">
        <v>0</v>
      </c>
      <c r="AO8" s="2">
        <v>0</v>
      </c>
      <c r="AP8" s="2">
        <v>970</v>
      </c>
      <c r="AQ8" s="2">
        <v>0</v>
      </c>
      <c r="AR8" s="2">
        <v>0</v>
      </c>
      <c r="AS8" s="2">
        <v>0</v>
      </c>
      <c r="AT8" s="2">
        <v>0</v>
      </c>
      <c r="AU8" s="2">
        <v>0</v>
      </c>
      <c r="AV8" s="2">
        <v>0</v>
      </c>
      <c r="AW8" s="2">
        <v>0</v>
      </c>
      <c r="AX8" s="2">
        <v>0</v>
      </c>
      <c r="AY8" s="2">
        <v>0</v>
      </c>
      <c r="AZ8" s="2">
        <v>-38.5</v>
      </c>
      <c r="BA8" s="2">
        <f t="shared" si="8"/>
        <v>75282.5</v>
      </c>
      <c r="BB8" s="2">
        <f t="shared" si="9"/>
        <v>80939.004085010441</v>
      </c>
      <c r="BC8" s="2">
        <v>290443.42499999999</v>
      </c>
      <c r="BD8" s="2">
        <v>337129.8212481846</v>
      </c>
      <c r="BE8" s="2">
        <v>0</v>
      </c>
      <c r="BF8" s="2">
        <v>0</v>
      </c>
      <c r="BG8" s="2">
        <v>0</v>
      </c>
      <c r="BH8" s="2">
        <v>0</v>
      </c>
      <c r="BI8" s="2">
        <v>1466.25</v>
      </c>
      <c r="BJ8" s="2">
        <v>7020</v>
      </c>
      <c r="BK8" s="2">
        <v>-438</v>
      </c>
      <c r="BL8" s="2">
        <v>-1272</v>
      </c>
    </row>
    <row r="9" spans="1:64" x14ac:dyDescent="0.2">
      <c r="A9" s="1" t="s">
        <v>4</v>
      </c>
      <c r="B9" t="s">
        <v>450</v>
      </c>
      <c r="C9" t="s">
        <v>970</v>
      </c>
      <c r="D9" s="2">
        <v>-91</v>
      </c>
      <c r="E9" s="2">
        <v>1895</v>
      </c>
      <c r="F9" s="2">
        <f t="shared" si="0"/>
        <v>1804</v>
      </c>
      <c r="G9" s="2">
        <v>23</v>
      </c>
      <c r="H9" s="2">
        <v>107</v>
      </c>
      <c r="I9" s="2">
        <v>314</v>
      </c>
      <c r="J9" s="2">
        <f t="shared" si="1"/>
        <v>421</v>
      </c>
      <c r="K9" s="2">
        <v>2517</v>
      </c>
      <c r="L9" s="2">
        <v>0</v>
      </c>
      <c r="M9" s="2">
        <v>-607</v>
      </c>
      <c r="N9" s="2">
        <f t="shared" si="2"/>
        <v>1910</v>
      </c>
      <c r="O9" s="2">
        <v>5405</v>
      </c>
      <c r="P9" s="2">
        <v>-426</v>
      </c>
      <c r="Q9" s="2">
        <v>413</v>
      </c>
      <c r="R9" s="2">
        <v>1060</v>
      </c>
      <c r="S9" s="2">
        <f t="shared" si="3"/>
        <v>1047</v>
      </c>
      <c r="T9" s="2">
        <v>809</v>
      </c>
      <c r="U9" s="2">
        <v>2381</v>
      </c>
      <c r="V9" s="2">
        <f t="shared" si="4"/>
        <v>3190</v>
      </c>
      <c r="W9" s="2">
        <v>983</v>
      </c>
      <c r="X9" s="2">
        <v>36307</v>
      </c>
      <c r="Y9">
        <v>10022.070489203365</v>
      </c>
      <c r="Z9" s="2">
        <v>21991</v>
      </c>
      <c r="AA9" s="2">
        <v>1521</v>
      </c>
      <c r="AB9" s="2">
        <f t="shared" si="5"/>
        <v>23512</v>
      </c>
      <c r="AC9" s="2">
        <v>920</v>
      </c>
      <c r="AD9" s="2">
        <v>0</v>
      </c>
      <c r="AE9" s="2">
        <v>0</v>
      </c>
      <c r="AF9" s="2">
        <v>175</v>
      </c>
      <c r="AG9" s="2">
        <f t="shared" si="6"/>
        <v>75697</v>
      </c>
      <c r="AH9" s="2">
        <f t="shared" si="7"/>
        <v>85719.070489203368</v>
      </c>
      <c r="AI9" s="2">
        <v>310624</v>
      </c>
      <c r="AJ9" s="2">
        <v>352570.24598489801</v>
      </c>
      <c r="AK9" s="2">
        <v>12959</v>
      </c>
      <c r="AL9" s="2">
        <v>2279</v>
      </c>
      <c r="AM9" s="2">
        <v>6457</v>
      </c>
      <c r="AN9" s="2">
        <v>0</v>
      </c>
      <c r="AO9" s="2">
        <v>30</v>
      </c>
      <c r="AP9" s="2">
        <v>0</v>
      </c>
      <c r="AQ9" s="2">
        <v>0</v>
      </c>
      <c r="AR9" s="2">
        <v>0</v>
      </c>
      <c r="AS9" s="2">
        <v>0</v>
      </c>
      <c r="AT9" s="2">
        <v>0</v>
      </c>
      <c r="AU9" s="2">
        <v>-1513</v>
      </c>
      <c r="AV9" s="2">
        <v>-5150</v>
      </c>
      <c r="AW9" s="2">
        <v>-862</v>
      </c>
      <c r="AX9" s="2">
        <v>7848</v>
      </c>
      <c r="AY9" s="2">
        <v>0</v>
      </c>
      <c r="AZ9" s="2">
        <v>0</v>
      </c>
      <c r="BA9" s="2">
        <f t="shared" si="8"/>
        <v>95047</v>
      </c>
      <c r="BB9" s="2">
        <f t="shared" si="9"/>
        <v>105069.07048920337</v>
      </c>
      <c r="BC9" s="2">
        <v>396981</v>
      </c>
      <c r="BD9" s="2">
        <v>438927.24598489801</v>
      </c>
      <c r="BE9" s="2">
        <v>-3</v>
      </c>
      <c r="BF9" s="2">
        <v>-12</v>
      </c>
      <c r="BG9" s="2">
        <v>-3142</v>
      </c>
      <c r="BH9" s="2">
        <v>-12568</v>
      </c>
      <c r="BI9" s="2">
        <v>2065</v>
      </c>
      <c r="BJ9" s="2">
        <v>5281</v>
      </c>
      <c r="BK9" s="2">
        <v>-1303</v>
      </c>
      <c r="BL9" s="2">
        <v>-8596</v>
      </c>
    </row>
    <row r="10" spans="1:64" x14ac:dyDescent="0.2">
      <c r="A10" s="1" t="s">
        <v>5</v>
      </c>
      <c r="B10" t="s">
        <v>451</v>
      </c>
      <c r="C10" t="s">
        <v>970</v>
      </c>
      <c r="D10" s="2">
        <v>-269</v>
      </c>
      <c r="E10" s="2">
        <v>1192</v>
      </c>
      <c r="F10" s="2">
        <f t="shared" si="0"/>
        <v>923</v>
      </c>
      <c r="G10" s="2">
        <v>25</v>
      </c>
      <c r="H10" s="2">
        <v>212</v>
      </c>
      <c r="I10" s="2">
        <v>25</v>
      </c>
      <c r="J10" s="2">
        <f t="shared" si="1"/>
        <v>237</v>
      </c>
      <c r="K10" s="2">
        <v>1606</v>
      </c>
      <c r="L10" s="2">
        <v>0</v>
      </c>
      <c r="M10" s="2">
        <v>63</v>
      </c>
      <c r="N10" s="2">
        <f t="shared" si="2"/>
        <v>1669</v>
      </c>
      <c r="O10" s="2">
        <v>3220</v>
      </c>
      <c r="P10" s="2">
        <v>452</v>
      </c>
      <c r="Q10" s="2">
        <v>504</v>
      </c>
      <c r="R10" s="2">
        <v>296</v>
      </c>
      <c r="S10" s="2">
        <f t="shared" si="3"/>
        <v>1252</v>
      </c>
      <c r="T10" s="2">
        <v>608</v>
      </c>
      <c r="U10" s="2">
        <v>2263</v>
      </c>
      <c r="V10" s="2">
        <f t="shared" si="4"/>
        <v>2871</v>
      </c>
      <c r="W10" s="2">
        <v>1173</v>
      </c>
      <c r="X10" s="2">
        <v>19262</v>
      </c>
      <c r="Y10">
        <v>4970.2130282390272</v>
      </c>
      <c r="Z10" s="2">
        <v>21772</v>
      </c>
      <c r="AA10" s="2">
        <v>603</v>
      </c>
      <c r="AB10" s="2">
        <f t="shared" si="5"/>
        <v>22375</v>
      </c>
      <c r="AC10" s="2">
        <v>310</v>
      </c>
      <c r="AD10" s="2">
        <v>0</v>
      </c>
      <c r="AE10" s="2">
        <v>54</v>
      </c>
      <c r="AF10" s="2">
        <v>0</v>
      </c>
      <c r="AG10" s="2">
        <f t="shared" si="6"/>
        <v>53371</v>
      </c>
      <c r="AH10" s="2">
        <f t="shared" si="7"/>
        <v>58341.213028239028</v>
      </c>
      <c r="AI10" s="2">
        <v>209917</v>
      </c>
      <c r="AJ10" s="2">
        <v>232170.79651750642</v>
      </c>
      <c r="AK10" s="2">
        <v>13484</v>
      </c>
      <c r="AL10" s="2">
        <v>137</v>
      </c>
      <c r="AM10" s="2">
        <v>0</v>
      </c>
      <c r="AN10" s="2">
        <v>0</v>
      </c>
      <c r="AO10" s="2">
        <v>0</v>
      </c>
      <c r="AP10" s="2">
        <v>369</v>
      </c>
      <c r="AQ10" s="2">
        <v>0</v>
      </c>
      <c r="AR10" s="2">
        <v>0</v>
      </c>
      <c r="AS10" s="2">
        <v>0</v>
      </c>
      <c r="AT10" s="2">
        <v>0</v>
      </c>
      <c r="AU10" s="2">
        <v>0</v>
      </c>
      <c r="AV10" s="2">
        <v>0</v>
      </c>
      <c r="AW10" s="2">
        <v>0</v>
      </c>
      <c r="AX10" s="2">
        <v>0</v>
      </c>
      <c r="AY10" s="2">
        <v>0</v>
      </c>
      <c r="AZ10" s="2">
        <v>0</v>
      </c>
      <c r="BA10" s="2">
        <f t="shared" si="8"/>
        <v>67361</v>
      </c>
      <c r="BB10" s="2">
        <f t="shared" si="9"/>
        <v>72331.213028239028</v>
      </c>
      <c r="BC10" s="2">
        <v>266569</v>
      </c>
      <c r="BD10" s="2">
        <v>288822.79651750642</v>
      </c>
      <c r="BE10" s="2">
        <v>0</v>
      </c>
      <c r="BF10" s="2">
        <v>0</v>
      </c>
      <c r="BG10" s="2">
        <v>0</v>
      </c>
      <c r="BH10" s="2">
        <v>0</v>
      </c>
      <c r="BI10" s="2">
        <v>872</v>
      </c>
      <c r="BJ10" s="2">
        <v>3486</v>
      </c>
      <c r="BK10" s="2">
        <v>-1186</v>
      </c>
      <c r="BL10" s="2">
        <v>-4161</v>
      </c>
    </row>
    <row r="11" spans="1:64" x14ac:dyDescent="0.2">
      <c r="A11" s="1" t="s">
        <v>6</v>
      </c>
      <c r="B11" t="s">
        <v>452</v>
      </c>
      <c r="C11" t="s">
        <v>970</v>
      </c>
      <c r="D11" s="2">
        <v>49</v>
      </c>
      <c r="E11" s="2">
        <v>2001</v>
      </c>
      <c r="F11" s="2">
        <f t="shared" si="0"/>
        <v>2050</v>
      </c>
      <c r="G11" s="2">
        <v>55</v>
      </c>
      <c r="H11" s="2">
        <v>18</v>
      </c>
      <c r="I11" s="2">
        <v>120</v>
      </c>
      <c r="J11" s="2">
        <f t="shared" si="1"/>
        <v>138</v>
      </c>
      <c r="K11" s="2">
        <v>2736</v>
      </c>
      <c r="L11" s="2">
        <v>263</v>
      </c>
      <c r="M11" s="2">
        <v>120</v>
      </c>
      <c r="N11" s="2">
        <f t="shared" si="2"/>
        <v>3119</v>
      </c>
      <c r="O11" s="2">
        <v>2738</v>
      </c>
      <c r="P11" s="2">
        <v>92</v>
      </c>
      <c r="Q11" s="2">
        <v>292</v>
      </c>
      <c r="R11" s="2">
        <v>1307</v>
      </c>
      <c r="S11" s="2">
        <f t="shared" si="3"/>
        <v>1691</v>
      </c>
      <c r="T11" s="2">
        <v>1117</v>
      </c>
      <c r="U11" s="2">
        <v>1612</v>
      </c>
      <c r="V11" s="2">
        <f t="shared" si="4"/>
        <v>2729</v>
      </c>
      <c r="W11" s="2">
        <v>637</v>
      </c>
      <c r="X11" s="2">
        <v>26900</v>
      </c>
      <c r="Y11">
        <v>6363.9383091435275</v>
      </c>
      <c r="Z11" s="2">
        <v>26428</v>
      </c>
      <c r="AA11" s="2">
        <v>1221</v>
      </c>
      <c r="AB11" s="2">
        <f t="shared" si="5"/>
        <v>27649</v>
      </c>
      <c r="AC11" s="2">
        <v>736</v>
      </c>
      <c r="AD11" s="2">
        <v>0</v>
      </c>
      <c r="AE11" s="2">
        <v>0</v>
      </c>
      <c r="AF11" s="2">
        <v>0</v>
      </c>
      <c r="AG11" s="2">
        <f t="shared" si="6"/>
        <v>68442</v>
      </c>
      <c r="AH11" s="2">
        <f t="shared" si="7"/>
        <v>74805.93830914353</v>
      </c>
      <c r="AI11" s="2">
        <v>273768</v>
      </c>
      <c r="AJ11" s="2">
        <v>325641.16196158313</v>
      </c>
      <c r="AK11" s="2">
        <v>10918</v>
      </c>
      <c r="AL11" s="2">
        <v>60</v>
      </c>
      <c r="AM11" s="2">
        <v>3600</v>
      </c>
      <c r="AN11" s="2">
        <v>0</v>
      </c>
      <c r="AO11" s="2">
        <v>0</v>
      </c>
      <c r="AP11" s="2">
        <v>4815</v>
      </c>
      <c r="AQ11" s="2">
        <v>0</v>
      </c>
      <c r="AR11" s="2">
        <v>0</v>
      </c>
      <c r="AS11" s="2">
        <v>0</v>
      </c>
      <c r="AT11" s="2">
        <v>0</v>
      </c>
      <c r="AU11" s="2">
        <v>316</v>
      </c>
      <c r="AV11" s="2">
        <v>170</v>
      </c>
      <c r="AW11" s="2">
        <v>485</v>
      </c>
      <c r="AX11" s="2">
        <v>500</v>
      </c>
      <c r="AY11" s="2">
        <v>0</v>
      </c>
      <c r="AZ11" s="2">
        <v>0</v>
      </c>
      <c r="BA11" s="2">
        <f t="shared" si="8"/>
        <v>88636</v>
      </c>
      <c r="BB11" s="2">
        <f t="shared" si="9"/>
        <v>94999.93830914353</v>
      </c>
      <c r="BC11" s="2">
        <v>354544</v>
      </c>
      <c r="BD11" s="2">
        <v>406417.16196158313</v>
      </c>
      <c r="BE11" s="2">
        <v>19</v>
      </c>
      <c r="BF11" s="2">
        <v>50</v>
      </c>
      <c r="BG11" s="2">
        <v>0</v>
      </c>
      <c r="BH11" s="2">
        <v>0</v>
      </c>
      <c r="BI11" s="2">
        <v>1346</v>
      </c>
      <c r="BJ11" s="2">
        <v>5384</v>
      </c>
      <c r="BK11" s="2">
        <v>-75</v>
      </c>
      <c r="BL11" s="2">
        <v>-300</v>
      </c>
    </row>
    <row r="12" spans="1:64" x14ac:dyDescent="0.2">
      <c r="A12" s="1" t="s">
        <v>7</v>
      </c>
      <c r="B12" t="s">
        <v>453</v>
      </c>
      <c r="C12" t="s">
        <v>970</v>
      </c>
      <c r="D12" s="2">
        <v>-129</v>
      </c>
      <c r="E12" s="2">
        <v>1199</v>
      </c>
      <c r="F12" s="2">
        <f t="shared" si="0"/>
        <v>1070</v>
      </c>
      <c r="G12" s="2">
        <v>19</v>
      </c>
      <c r="H12" s="2">
        <v>64</v>
      </c>
      <c r="I12" s="2">
        <v>34</v>
      </c>
      <c r="J12" s="2">
        <f t="shared" si="1"/>
        <v>98</v>
      </c>
      <c r="K12" s="2">
        <v>1448</v>
      </c>
      <c r="L12" s="2">
        <v>0</v>
      </c>
      <c r="M12" s="2">
        <v>-23</v>
      </c>
      <c r="N12" s="2">
        <f t="shared" si="2"/>
        <v>1425</v>
      </c>
      <c r="O12" s="2">
        <v>2726</v>
      </c>
      <c r="P12" s="2">
        <v>288</v>
      </c>
      <c r="Q12" s="2">
        <v>224</v>
      </c>
      <c r="R12" s="2">
        <v>399</v>
      </c>
      <c r="S12" s="2">
        <f t="shared" si="3"/>
        <v>911</v>
      </c>
      <c r="T12" s="2">
        <v>22</v>
      </c>
      <c r="U12" s="2">
        <v>335</v>
      </c>
      <c r="V12" s="2">
        <f t="shared" si="4"/>
        <v>357</v>
      </c>
      <c r="W12" s="2">
        <v>1537</v>
      </c>
      <c r="X12" s="2">
        <v>16546</v>
      </c>
      <c r="Y12">
        <v>2366</v>
      </c>
      <c r="Z12" s="2">
        <v>12513</v>
      </c>
      <c r="AA12" s="2">
        <v>551</v>
      </c>
      <c r="AB12" s="2">
        <f t="shared" si="5"/>
        <v>13064</v>
      </c>
      <c r="AC12" s="2">
        <v>65</v>
      </c>
      <c r="AD12" s="2">
        <v>13</v>
      </c>
      <c r="AE12" s="2">
        <v>0</v>
      </c>
      <c r="AF12" s="2">
        <v>0</v>
      </c>
      <c r="AG12" s="2">
        <f t="shared" si="6"/>
        <v>37831</v>
      </c>
      <c r="AH12" s="2">
        <f t="shared" si="7"/>
        <v>40197</v>
      </c>
      <c r="AI12" s="2">
        <v>167226</v>
      </c>
      <c r="AJ12" s="2">
        <v>184226</v>
      </c>
      <c r="AK12" s="2">
        <v>7238</v>
      </c>
      <c r="AL12" s="2">
        <v>207</v>
      </c>
      <c r="AM12" s="2">
        <v>0</v>
      </c>
      <c r="AN12" s="2">
        <v>0</v>
      </c>
      <c r="AO12" s="2">
        <v>0</v>
      </c>
      <c r="AP12" s="2">
        <v>54</v>
      </c>
      <c r="AQ12" s="2">
        <v>0</v>
      </c>
      <c r="AR12" s="2">
        <v>0</v>
      </c>
      <c r="AS12" s="2">
        <v>0</v>
      </c>
      <c r="AT12" s="2">
        <v>24</v>
      </c>
      <c r="AU12" s="2">
        <v>42</v>
      </c>
      <c r="AV12" s="2">
        <v>843</v>
      </c>
      <c r="AW12" s="2">
        <v>0</v>
      </c>
      <c r="AX12" s="2">
        <v>0</v>
      </c>
      <c r="AY12" s="2">
        <v>0</v>
      </c>
      <c r="AZ12" s="2">
        <v>0</v>
      </c>
      <c r="BA12" s="2">
        <f t="shared" si="8"/>
        <v>45396</v>
      </c>
      <c r="BB12" s="2">
        <f t="shared" si="9"/>
        <v>47762</v>
      </c>
      <c r="BC12" s="2">
        <v>203409</v>
      </c>
      <c r="BD12" s="2">
        <v>220409</v>
      </c>
      <c r="BE12" s="2">
        <v>150</v>
      </c>
      <c r="BF12" s="2">
        <v>598</v>
      </c>
      <c r="BG12" s="2">
        <v>0</v>
      </c>
      <c r="BH12" s="2">
        <v>0</v>
      </c>
      <c r="BI12" s="2">
        <v>0</v>
      </c>
      <c r="BJ12" s="2">
        <v>0</v>
      </c>
      <c r="BK12" s="2">
        <v>-54</v>
      </c>
      <c r="BL12" s="2">
        <v>-124</v>
      </c>
    </row>
    <row r="13" spans="1:64" x14ac:dyDescent="0.2">
      <c r="A13" s="1" t="s">
        <v>8</v>
      </c>
      <c r="B13" t="s">
        <v>454</v>
      </c>
      <c r="C13" t="s">
        <v>970</v>
      </c>
      <c r="D13" s="2">
        <v>18</v>
      </c>
      <c r="E13" s="2">
        <v>692</v>
      </c>
      <c r="F13" s="2">
        <f t="shared" si="0"/>
        <v>710</v>
      </c>
      <c r="G13" s="2">
        <v>28</v>
      </c>
      <c r="H13" s="2">
        <v>63</v>
      </c>
      <c r="I13" s="2">
        <v>0</v>
      </c>
      <c r="J13" s="2">
        <f t="shared" si="1"/>
        <v>63</v>
      </c>
      <c r="K13" s="2">
        <v>1499</v>
      </c>
      <c r="L13" s="2">
        <v>0</v>
      </c>
      <c r="M13" s="2">
        <v>535</v>
      </c>
      <c r="N13" s="2">
        <f t="shared" si="2"/>
        <v>2034</v>
      </c>
      <c r="O13" s="2">
        <v>4254</v>
      </c>
      <c r="P13" s="2">
        <v>231</v>
      </c>
      <c r="Q13" s="2">
        <v>179</v>
      </c>
      <c r="R13" s="2">
        <v>119</v>
      </c>
      <c r="S13" s="2">
        <f t="shared" si="3"/>
        <v>529</v>
      </c>
      <c r="T13" s="2">
        <v>234</v>
      </c>
      <c r="U13" s="2">
        <v>1190</v>
      </c>
      <c r="V13" s="2">
        <f t="shared" si="4"/>
        <v>1424</v>
      </c>
      <c r="W13" s="2">
        <v>1281</v>
      </c>
      <c r="X13" s="2">
        <v>20831</v>
      </c>
      <c r="Y13">
        <v>5543.4550346884662</v>
      </c>
      <c r="Z13" s="2">
        <v>15242</v>
      </c>
      <c r="AA13" s="2">
        <v>940</v>
      </c>
      <c r="AB13" s="2">
        <f t="shared" si="5"/>
        <v>16182</v>
      </c>
      <c r="AC13" s="2">
        <v>33</v>
      </c>
      <c r="AD13" s="2">
        <v>0</v>
      </c>
      <c r="AE13" s="2">
        <v>0</v>
      </c>
      <c r="AF13" s="2">
        <v>43</v>
      </c>
      <c r="AG13" s="2">
        <f t="shared" si="6"/>
        <v>47412</v>
      </c>
      <c r="AH13" s="2">
        <f t="shared" si="7"/>
        <v>52955.455034688464</v>
      </c>
      <c r="AI13" s="2">
        <v>216947</v>
      </c>
      <c r="AJ13" s="2">
        <v>241013.49544471895</v>
      </c>
      <c r="AK13" s="2">
        <v>10470</v>
      </c>
      <c r="AL13" s="2">
        <v>19</v>
      </c>
      <c r="AM13" s="2">
        <v>0</v>
      </c>
      <c r="AN13" s="2">
        <v>0</v>
      </c>
      <c r="AO13" s="2">
        <v>0</v>
      </c>
      <c r="AP13" s="2">
        <v>0</v>
      </c>
      <c r="AQ13" s="2">
        <v>0</v>
      </c>
      <c r="AR13" s="2">
        <v>0</v>
      </c>
      <c r="AS13" s="2">
        <v>0</v>
      </c>
      <c r="AT13" s="2">
        <v>35</v>
      </c>
      <c r="AU13" s="2">
        <v>771</v>
      </c>
      <c r="AV13" s="2">
        <v>250</v>
      </c>
      <c r="AW13" s="2">
        <v>315</v>
      </c>
      <c r="AX13" s="2">
        <v>-140</v>
      </c>
      <c r="AY13" s="2">
        <v>0</v>
      </c>
      <c r="AZ13" s="2">
        <v>0</v>
      </c>
      <c r="BA13" s="2">
        <f t="shared" si="8"/>
        <v>59022</v>
      </c>
      <c r="BB13" s="2">
        <f t="shared" si="9"/>
        <v>64565.455034688464</v>
      </c>
      <c r="BC13" s="2">
        <v>262845</v>
      </c>
      <c r="BD13" s="2">
        <v>286911.49544471892</v>
      </c>
      <c r="BE13" s="2">
        <v>0</v>
      </c>
      <c r="BF13" s="2">
        <v>0</v>
      </c>
      <c r="BG13" s="2">
        <v>0</v>
      </c>
      <c r="BH13" s="2">
        <v>0</v>
      </c>
      <c r="BI13" s="2">
        <v>2406</v>
      </c>
      <c r="BJ13" s="2">
        <v>4788</v>
      </c>
      <c r="BK13" s="2">
        <v>-13</v>
      </c>
      <c r="BL13" s="2">
        <v>-409</v>
      </c>
    </row>
    <row r="14" spans="1:64" x14ac:dyDescent="0.2">
      <c r="A14" s="1" t="s">
        <v>9</v>
      </c>
      <c r="B14" t="s">
        <v>455</v>
      </c>
      <c r="C14" t="s">
        <v>970</v>
      </c>
      <c r="D14" s="2">
        <v>-159</v>
      </c>
      <c r="E14" s="2">
        <v>1050</v>
      </c>
      <c r="F14" s="2">
        <f t="shared" si="0"/>
        <v>891</v>
      </c>
      <c r="G14" s="2">
        <v>25</v>
      </c>
      <c r="H14" s="2">
        <v>25</v>
      </c>
      <c r="I14" s="2">
        <v>99</v>
      </c>
      <c r="J14" s="2">
        <f t="shared" si="1"/>
        <v>124</v>
      </c>
      <c r="K14" s="2">
        <v>1490</v>
      </c>
      <c r="L14" s="2">
        <v>0</v>
      </c>
      <c r="M14" s="2">
        <v>60</v>
      </c>
      <c r="N14" s="2">
        <f t="shared" si="2"/>
        <v>1550</v>
      </c>
      <c r="O14" s="2">
        <v>4935</v>
      </c>
      <c r="P14" s="2">
        <v>324</v>
      </c>
      <c r="Q14" s="2">
        <v>251</v>
      </c>
      <c r="R14" s="2">
        <v>790</v>
      </c>
      <c r="S14" s="2">
        <f t="shared" si="3"/>
        <v>1365</v>
      </c>
      <c r="T14" s="2">
        <v>515</v>
      </c>
      <c r="U14" s="2">
        <v>2073</v>
      </c>
      <c r="V14" s="2">
        <f t="shared" si="4"/>
        <v>2588</v>
      </c>
      <c r="W14" s="2">
        <v>1649</v>
      </c>
      <c r="X14" s="2">
        <v>21881</v>
      </c>
      <c r="Y14">
        <v>6451.6411626717763</v>
      </c>
      <c r="Z14" s="2">
        <v>18421</v>
      </c>
      <c r="AA14" s="2">
        <v>1321</v>
      </c>
      <c r="AB14" s="2">
        <f t="shared" si="5"/>
        <v>19742</v>
      </c>
      <c r="AC14" s="2">
        <v>0</v>
      </c>
      <c r="AD14" s="2">
        <v>0</v>
      </c>
      <c r="AE14" s="2">
        <v>0</v>
      </c>
      <c r="AF14" s="2">
        <v>43</v>
      </c>
      <c r="AG14" s="2">
        <f t="shared" si="6"/>
        <v>54793</v>
      </c>
      <c r="AH14" s="2">
        <f t="shared" si="7"/>
        <v>61244.641162671775</v>
      </c>
      <c r="AI14" s="2">
        <v>192928</v>
      </c>
      <c r="AJ14" s="2">
        <v>218207.58268090323</v>
      </c>
      <c r="AK14" s="2">
        <v>14000</v>
      </c>
      <c r="AL14" s="2">
        <v>300</v>
      </c>
      <c r="AM14" s="2">
        <v>5500</v>
      </c>
      <c r="AN14" s="2">
        <v>0</v>
      </c>
      <c r="AO14" s="2">
        <v>0</v>
      </c>
      <c r="AP14" s="2">
        <v>0</v>
      </c>
      <c r="AQ14" s="2">
        <v>0</v>
      </c>
      <c r="AR14" s="2">
        <v>0</v>
      </c>
      <c r="AS14" s="2">
        <v>0</v>
      </c>
      <c r="AT14" s="2">
        <v>0</v>
      </c>
      <c r="AU14" s="2">
        <v>0</v>
      </c>
      <c r="AV14" s="2">
        <v>0</v>
      </c>
      <c r="AW14" s="2">
        <v>0</v>
      </c>
      <c r="AX14" s="2">
        <v>0</v>
      </c>
      <c r="AY14" s="2">
        <v>0</v>
      </c>
      <c r="AZ14" s="2">
        <v>0</v>
      </c>
      <c r="BA14" s="2">
        <f t="shared" si="8"/>
        <v>74593</v>
      </c>
      <c r="BB14" s="2">
        <f t="shared" si="9"/>
        <v>81044.641162671775</v>
      </c>
      <c r="BC14" s="2">
        <v>272043</v>
      </c>
      <c r="BD14" s="2">
        <v>297322.58268090326</v>
      </c>
      <c r="BE14" s="2">
        <v>0</v>
      </c>
      <c r="BF14" s="2">
        <v>0</v>
      </c>
      <c r="BG14" s="2">
        <v>0</v>
      </c>
      <c r="BH14" s="2">
        <v>0</v>
      </c>
      <c r="BI14" s="2">
        <v>2695</v>
      </c>
      <c r="BJ14" s="2">
        <v>10989</v>
      </c>
      <c r="BK14" s="2">
        <v>-134</v>
      </c>
      <c r="BL14" s="2">
        <v>-531</v>
      </c>
    </row>
    <row r="15" spans="1:64" x14ac:dyDescent="0.2">
      <c r="A15" s="1" t="s">
        <v>10</v>
      </c>
      <c r="B15" t="s">
        <v>456</v>
      </c>
      <c r="C15" t="s">
        <v>970</v>
      </c>
      <c r="D15" s="2">
        <v>260</v>
      </c>
      <c r="E15" s="2">
        <v>1332.0635237377521</v>
      </c>
      <c r="F15" s="2">
        <f t="shared" si="0"/>
        <v>1592.0635237377521</v>
      </c>
      <c r="G15" s="2">
        <v>9.5243749999999991</v>
      </c>
      <c r="H15" s="2">
        <v>189.685</v>
      </c>
      <c r="I15" s="2">
        <v>48.5</v>
      </c>
      <c r="J15" s="2">
        <f t="shared" si="1"/>
        <v>238.185</v>
      </c>
      <c r="K15" s="2">
        <v>1916.9449999999999</v>
      </c>
      <c r="L15" s="2">
        <v>0</v>
      </c>
      <c r="M15" s="2">
        <v>269.3725</v>
      </c>
      <c r="N15" s="2">
        <f t="shared" si="2"/>
        <v>2186.3175000000001</v>
      </c>
      <c r="O15" s="2">
        <v>3213.9256249999999</v>
      </c>
      <c r="P15" s="2">
        <v>180</v>
      </c>
      <c r="Q15" s="2">
        <v>140</v>
      </c>
      <c r="R15" s="2">
        <v>377.09500000000003</v>
      </c>
      <c r="S15" s="2">
        <f t="shared" si="3"/>
        <v>697.09500000000003</v>
      </c>
      <c r="T15" s="2">
        <v>505</v>
      </c>
      <c r="U15" s="2">
        <v>793</v>
      </c>
      <c r="V15" s="2">
        <f t="shared" si="4"/>
        <v>1298</v>
      </c>
      <c r="W15" s="2">
        <v>1398.2203125000001</v>
      </c>
      <c r="X15" s="2">
        <v>18500</v>
      </c>
      <c r="Y15">
        <v>5337.1802311598558</v>
      </c>
      <c r="Z15" s="2">
        <v>16365.418089274541</v>
      </c>
      <c r="AA15" s="2">
        <v>1931.7217720609333</v>
      </c>
      <c r="AB15" s="2">
        <f t="shared" si="5"/>
        <v>18297.139861335476</v>
      </c>
      <c r="AC15" s="2">
        <v>119.47750000000001</v>
      </c>
      <c r="AD15" s="2">
        <v>-153.89597844086984</v>
      </c>
      <c r="AE15" s="2">
        <v>0</v>
      </c>
      <c r="AF15" s="2">
        <v>-38.325749999999999</v>
      </c>
      <c r="AG15" s="2">
        <f t="shared" si="6"/>
        <v>47357.726969132353</v>
      </c>
      <c r="AH15" s="2">
        <f t="shared" si="7"/>
        <v>52694.907200292211</v>
      </c>
      <c r="AI15" s="2">
        <v>185000</v>
      </c>
      <c r="AJ15" s="2">
        <v>206373.44178038981</v>
      </c>
      <c r="AK15" s="2">
        <v>13781</v>
      </c>
      <c r="AL15" s="2">
        <v>594</v>
      </c>
      <c r="AM15" s="2">
        <v>4770</v>
      </c>
      <c r="AN15" s="2">
        <v>0</v>
      </c>
      <c r="AO15" s="2">
        <v>0</v>
      </c>
      <c r="AP15" s="2">
        <v>49.454999999999998</v>
      </c>
      <c r="AQ15" s="2">
        <v>0</v>
      </c>
      <c r="AR15" s="2">
        <v>0</v>
      </c>
      <c r="AS15" s="2">
        <v>0</v>
      </c>
      <c r="AT15" s="2">
        <v>0</v>
      </c>
      <c r="AU15" s="2">
        <v>0</v>
      </c>
      <c r="AV15" s="2">
        <v>0</v>
      </c>
      <c r="AW15" s="2">
        <v>0</v>
      </c>
      <c r="AX15" s="2">
        <v>0</v>
      </c>
      <c r="AY15" s="2">
        <v>0</v>
      </c>
      <c r="AZ15" s="2">
        <v>0</v>
      </c>
      <c r="BA15" s="2">
        <f t="shared" si="8"/>
        <v>66552.181969132347</v>
      </c>
      <c r="BB15" s="2">
        <f t="shared" si="9"/>
        <v>71889.36220029222</v>
      </c>
      <c r="BC15" s="2">
        <v>268000</v>
      </c>
      <c r="BD15" s="2">
        <v>289373.44178038981</v>
      </c>
      <c r="BE15" s="2">
        <v>0</v>
      </c>
      <c r="BF15" s="2">
        <v>0</v>
      </c>
      <c r="BG15" s="2">
        <v>0</v>
      </c>
      <c r="BH15" s="2">
        <v>0</v>
      </c>
      <c r="BI15" s="2">
        <v>2504</v>
      </c>
      <c r="BJ15" s="2">
        <v>10014</v>
      </c>
      <c r="BK15" s="2">
        <v>-486</v>
      </c>
      <c r="BL15" s="2">
        <v>-1943</v>
      </c>
    </row>
    <row r="16" spans="1:64" x14ac:dyDescent="0.2">
      <c r="A16" s="1" t="s">
        <v>11</v>
      </c>
      <c r="B16" t="s">
        <v>457</v>
      </c>
      <c r="C16" t="s">
        <v>970</v>
      </c>
      <c r="D16" s="2">
        <v>7</v>
      </c>
      <c r="E16" s="2">
        <v>1397</v>
      </c>
      <c r="F16" s="2">
        <f t="shared" si="0"/>
        <v>1404</v>
      </c>
      <c r="G16" s="2">
        <v>6</v>
      </c>
      <c r="H16" s="2">
        <v>342</v>
      </c>
      <c r="I16" s="2">
        <v>65</v>
      </c>
      <c r="J16" s="2">
        <f t="shared" si="1"/>
        <v>407</v>
      </c>
      <c r="K16" s="2">
        <v>303</v>
      </c>
      <c r="L16" s="2">
        <v>0</v>
      </c>
      <c r="M16" s="2">
        <v>372</v>
      </c>
      <c r="N16" s="2">
        <f t="shared" si="2"/>
        <v>675</v>
      </c>
      <c r="O16" s="2">
        <v>3285</v>
      </c>
      <c r="P16" s="2">
        <v>246</v>
      </c>
      <c r="Q16" s="2">
        <v>80</v>
      </c>
      <c r="R16" s="2">
        <v>569</v>
      </c>
      <c r="S16" s="2">
        <f t="shared" si="3"/>
        <v>895</v>
      </c>
      <c r="T16" s="2">
        <v>325</v>
      </c>
      <c r="U16" s="2">
        <v>759</v>
      </c>
      <c r="V16" s="2">
        <f t="shared" si="4"/>
        <v>1084</v>
      </c>
      <c r="W16" s="2">
        <v>707</v>
      </c>
      <c r="X16" s="2">
        <v>14192</v>
      </c>
      <c r="Y16">
        <v>4320.5195211810815</v>
      </c>
      <c r="Z16" s="2">
        <v>13031</v>
      </c>
      <c r="AA16" s="2">
        <v>771</v>
      </c>
      <c r="AB16" s="2">
        <f t="shared" si="5"/>
        <v>13802</v>
      </c>
      <c r="AC16" s="2">
        <v>96</v>
      </c>
      <c r="AD16" s="2">
        <v>0</v>
      </c>
      <c r="AE16" s="2">
        <v>0</v>
      </c>
      <c r="AF16" s="2">
        <v>0</v>
      </c>
      <c r="AG16" s="2">
        <f t="shared" si="6"/>
        <v>36553</v>
      </c>
      <c r="AH16" s="2">
        <f t="shared" si="7"/>
        <v>40873.519521181079</v>
      </c>
      <c r="AI16" s="2">
        <v>149206</v>
      </c>
      <c r="AJ16" s="2">
        <v>166521.9538056477</v>
      </c>
      <c r="AK16" s="2">
        <v>9338</v>
      </c>
      <c r="AL16" s="2">
        <v>0</v>
      </c>
      <c r="AM16" s="2">
        <v>0</v>
      </c>
      <c r="AN16" s="2">
        <v>0</v>
      </c>
      <c r="AO16" s="2">
        <v>0</v>
      </c>
      <c r="AP16" s="2">
        <v>300</v>
      </c>
      <c r="AQ16" s="2">
        <v>0</v>
      </c>
      <c r="AR16" s="2">
        <v>0</v>
      </c>
      <c r="AS16" s="2">
        <v>0</v>
      </c>
      <c r="AT16" s="2">
        <v>37</v>
      </c>
      <c r="AU16" s="2">
        <v>-871</v>
      </c>
      <c r="AV16" s="2">
        <v>-3485</v>
      </c>
      <c r="AW16" s="2">
        <v>0</v>
      </c>
      <c r="AX16" s="2">
        <v>0</v>
      </c>
      <c r="AY16" s="2">
        <v>0</v>
      </c>
      <c r="AZ16" s="2">
        <v>0</v>
      </c>
      <c r="BA16" s="2">
        <f t="shared" si="8"/>
        <v>45357</v>
      </c>
      <c r="BB16" s="2">
        <f t="shared" si="9"/>
        <v>49677.519521181079</v>
      </c>
      <c r="BC16" s="2">
        <v>184421</v>
      </c>
      <c r="BD16" s="2">
        <v>201736.9538056477</v>
      </c>
      <c r="BE16" s="2">
        <v>55</v>
      </c>
      <c r="BF16" s="2">
        <v>219</v>
      </c>
      <c r="BG16" s="2">
        <v>0</v>
      </c>
      <c r="BH16" s="2">
        <v>0</v>
      </c>
      <c r="BI16" s="2">
        <v>1346</v>
      </c>
      <c r="BJ16" s="2">
        <v>5385</v>
      </c>
      <c r="BK16" s="2">
        <v>-130</v>
      </c>
      <c r="BL16" s="2">
        <v>-521</v>
      </c>
    </row>
    <row r="17" spans="1:64" x14ac:dyDescent="0.2">
      <c r="A17" s="1" t="s">
        <v>12</v>
      </c>
      <c r="B17" t="s">
        <v>458</v>
      </c>
      <c r="C17" t="s">
        <v>970</v>
      </c>
      <c r="D17" s="2">
        <v>74</v>
      </c>
      <c r="E17" s="2">
        <v>1632</v>
      </c>
      <c r="F17" s="2">
        <f t="shared" si="0"/>
        <v>1706</v>
      </c>
      <c r="G17" s="2">
        <v>36</v>
      </c>
      <c r="H17" s="2">
        <v>95</v>
      </c>
      <c r="I17" s="2">
        <v>0</v>
      </c>
      <c r="J17" s="2">
        <f t="shared" si="1"/>
        <v>95</v>
      </c>
      <c r="K17" s="2">
        <v>2277</v>
      </c>
      <c r="L17" s="2">
        <v>0</v>
      </c>
      <c r="M17" s="2">
        <v>525</v>
      </c>
      <c r="N17" s="2">
        <f t="shared" si="2"/>
        <v>2802</v>
      </c>
      <c r="O17" s="2">
        <v>3582</v>
      </c>
      <c r="P17" s="2">
        <v>253</v>
      </c>
      <c r="Q17" s="2">
        <v>36</v>
      </c>
      <c r="R17" s="2">
        <v>597</v>
      </c>
      <c r="S17" s="2">
        <f t="shared" si="3"/>
        <v>886</v>
      </c>
      <c r="T17" s="2">
        <v>487</v>
      </c>
      <c r="U17" s="2">
        <v>905</v>
      </c>
      <c r="V17" s="2">
        <f t="shared" si="4"/>
        <v>1392</v>
      </c>
      <c r="W17" s="2">
        <v>556</v>
      </c>
      <c r="X17" s="2">
        <v>19413</v>
      </c>
      <c r="Y17">
        <v>5695.4925472193445</v>
      </c>
      <c r="Z17" s="2">
        <v>12558</v>
      </c>
      <c r="AA17" s="2">
        <v>294</v>
      </c>
      <c r="AB17" s="2">
        <f t="shared" si="5"/>
        <v>12852</v>
      </c>
      <c r="AC17" s="2">
        <v>59</v>
      </c>
      <c r="AD17" s="2">
        <v>0</v>
      </c>
      <c r="AE17" s="2">
        <v>0</v>
      </c>
      <c r="AF17" s="2">
        <v>0</v>
      </c>
      <c r="AG17" s="2">
        <f t="shared" si="6"/>
        <v>43379</v>
      </c>
      <c r="AH17" s="2">
        <f t="shared" si="7"/>
        <v>49074.492547219343</v>
      </c>
      <c r="AI17" s="2">
        <v>199495</v>
      </c>
      <c r="AJ17" s="2">
        <v>221923.25001528149</v>
      </c>
      <c r="AK17" s="2">
        <v>4740</v>
      </c>
      <c r="AL17" s="2">
        <v>0</v>
      </c>
      <c r="AM17" s="2">
        <v>2551</v>
      </c>
      <c r="AN17" s="2">
        <v>0</v>
      </c>
      <c r="AO17" s="2">
        <v>0</v>
      </c>
      <c r="AP17" s="2">
        <v>890</v>
      </c>
      <c r="AQ17" s="2">
        <v>0</v>
      </c>
      <c r="AR17" s="2">
        <v>0</v>
      </c>
      <c r="AS17" s="2">
        <v>0</v>
      </c>
      <c r="AT17" s="2">
        <v>0</v>
      </c>
      <c r="AU17" s="2">
        <v>0</v>
      </c>
      <c r="AV17" s="2">
        <v>0</v>
      </c>
      <c r="AW17" s="2">
        <v>0</v>
      </c>
      <c r="AX17" s="2">
        <v>0</v>
      </c>
      <c r="AY17" s="2">
        <v>0</v>
      </c>
      <c r="AZ17" s="2">
        <v>0</v>
      </c>
      <c r="BA17" s="2">
        <f t="shared" si="8"/>
        <v>51560</v>
      </c>
      <c r="BB17" s="2">
        <f t="shared" si="9"/>
        <v>57255.492547219343</v>
      </c>
      <c r="BC17" s="2">
        <v>227191</v>
      </c>
      <c r="BD17" s="2">
        <v>249619.25001528149</v>
      </c>
      <c r="BE17" s="2">
        <v>0</v>
      </c>
      <c r="BF17" s="2">
        <v>0</v>
      </c>
      <c r="BG17" s="2">
        <v>0</v>
      </c>
      <c r="BH17" s="2">
        <v>0</v>
      </c>
      <c r="BI17" s="2">
        <v>1222</v>
      </c>
      <c r="BJ17" s="2">
        <v>4890</v>
      </c>
      <c r="BK17" s="2">
        <v>-122</v>
      </c>
      <c r="BL17" s="2">
        <v>-855</v>
      </c>
    </row>
    <row r="18" spans="1:64" x14ac:dyDescent="0.2">
      <c r="A18" s="1" t="s">
        <v>13</v>
      </c>
      <c r="B18" t="s">
        <v>459</v>
      </c>
      <c r="C18" t="s">
        <v>970</v>
      </c>
      <c r="D18" s="2">
        <v>-250</v>
      </c>
      <c r="E18" s="2">
        <v>1226</v>
      </c>
      <c r="F18" s="2">
        <f t="shared" si="0"/>
        <v>976</v>
      </c>
      <c r="G18" s="2">
        <v>16</v>
      </c>
      <c r="H18" s="2">
        <v>101</v>
      </c>
      <c r="I18" s="2">
        <v>94</v>
      </c>
      <c r="J18" s="2">
        <f t="shared" si="1"/>
        <v>195</v>
      </c>
      <c r="K18" s="2">
        <v>-507</v>
      </c>
      <c r="L18" s="2">
        <v>0</v>
      </c>
      <c r="M18" s="2">
        <v>384</v>
      </c>
      <c r="N18" s="2">
        <f t="shared" si="2"/>
        <v>-123</v>
      </c>
      <c r="O18" s="2">
        <v>4397</v>
      </c>
      <c r="P18" s="2">
        <v>663</v>
      </c>
      <c r="Q18" s="2">
        <v>88</v>
      </c>
      <c r="R18" s="2">
        <v>269</v>
      </c>
      <c r="S18" s="2">
        <f t="shared" si="3"/>
        <v>1020</v>
      </c>
      <c r="T18" s="2">
        <v>1035</v>
      </c>
      <c r="U18" s="2">
        <v>1338</v>
      </c>
      <c r="V18" s="2">
        <f t="shared" si="4"/>
        <v>2373</v>
      </c>
      <c r="W18" s="2">
        <v>1806</v>
      </c>
      <c r="X18" s="2">
        <v>6088</v>
      </c>
      <c r="Y18">
        <v>13273.711483008918</v>
      </c>
      <c r="Z18" s="2">
        <v>26550</v>
      </c>
      <c r="AA18" s="2">
        <v>1246</v>
      </c>
      <c r="AB18" s="2">
        <f t="shared" si="5"/>
        <v>27796</v>
      </c>
      <c r="AC18" s="2">
        <v>100</v>
      </c>
      <c r="AD18" s="2">
        <v>0</v>
      </c>
      <c r="AE18" s="2">
        <v>0</v>
      </c>
      <c r="AF18" s="2">
        <v>327</v>
      </c>
      <c r="AG18" s="2">
        <f t="shared" si="6"/>
        <v>44971</v>
      </c>
      <c r="AH18" s="2">
        <f t="shared" si="7"/>
        <v>58244.711483008919</v>
      </c>
      <c r="AI18" s="2">
        <v>190537</v>
      </c>
      <c r="AJ18" s="2">
        <v>194219.16679991776</v>
      </c>
      <c r="AK18" s="2">
        <v>21877</v>
      </c>
      <c r="AL18" s="2">
        <v>0</v>
      </c>
      <c r="AM18" s="2">
        <v>7274</v>
      </c>
      <c r="AN18" s="2">
        <v>0</v>
      </c>
      <c r="AO18" s="2">
        <v>0</v>
      </c>
      <c r="AP18" s="2">
        <v>1343</v>
      </c>
      <c r="AQ18" s="2">
        <v>0</v>
      </c>
      <c r="AR18" s="2">
        <v>0</v>
      </c>
      <c r="AS18" s="2">
        <v>0</v>
      </c>
      <c r="AT18" s="2">
        <v>77</v>
      </c>
      <c r="AU18" s="2">
        <v>-108</v>
      </c>
      <c r="AV18" s="2">
        <v>-572</v>
      </c>
      <c r="AW18" s="2">
        <v>-75</v>
      </c>
      <c r="AX18" s="2">
        <v>-59</v>
      </c>
      <c r="AY18" s="2">
        <v>0</v>
      </c>
      <c r="AZ18" s="2">
        <v>0</v>
      </c>
      <c r="BA18" s="2">
        <f t="shared" si="8"/>
        <v>75359</v>
      </c>
      <c r="BB18" s="2">
        <f t="shared" si="9"/>
        <v>88632.711483008927</v>
      </c>
      <c r="BC18" s="2">
        <v>285539</v>
      </c>
      <c r="BD18" s="2">
        <v>289221.16679991776</v>
      </c>
      <c r="BE18" s="2">
        <v>0</v>
      </c>
      <c r="BF18" s="2">
        <v>0</v>
      </c>
      <c r="BG18" s="2">
        <v>0</v>
      </c>
      <c r="BH18" s="2">
        <v>0</v>
      </c>
      <c r="BI18" s="2">
        <v>3417</v>
      </c>
      <c r="BJ18" s="2">
        <v>20157</v>
      </c>
      <c r="BK18" s="2">
        <v>-779</v>
      </c>
      <c r="BL18" s="2">
        <v>-3138</v>
      </c>
    </row>
    <row r="19" spans="1:64" x14ac:dyDescent="0.2">
      <c r="A19" s="1" t="s">
        <v>14</v>
      </c>
      <c r="B19" t="s">
        <v>460</v>
      </c>
      <c r="C19" t="s">
        <v>971</v>
      </c>
      <c r="D19" s="2">
        <v>67</v>
      </c>
      <c r="E19" s="2">
        <v>887</v>
      </c>
      <c r="F19" s="2">
        <f t="shared" si="0"/>
        <v>954</v>
      </c>
      <c r="G19" s="2">
        <v>71</v>
      </c>
      <c r="H19" s="2">
        <v>272</v>
      </c>
      <c r="I19" s="2">
        <v>163</v>
      </c>
      <c r="J19" s="2">
        <f t="shared" si="1"/>
        <v>435</v>
      </c>
      <c r="K19" s="2">
        <v>8561</v>
      </c>
      <c r="L19" s="2">
        <v>0</v>
      </c>
      <c r="M19" s="2">
        <v>801</v>
      </c>
      <c r="N19" s="2">
        <f t="shared" si="2"/>
        <v>9362</v>
      </c>
      <c r="O19" s="2">
        <v>6261</v>
      </c>
      <c r="P19" s="2">
        <v>555</v>
      </c>
      <c r="Q19" s="2">
        <v>51</v>
      </c>
      <c r="R19" s="2">
        <v>477</v>
      </c>
      <c r="S19" s="2">
        <f t="shared" si="3"/>
        <v>1083</v>
      </c>
      <c r="T19" s="2">
        <v>1201</v>
      </c>
      <c r="U19" s="2">
        <v>2990</v>
      </c>
      <c r="V19" s="2">
        <f t="shared" si="4"/>
        <v>4191</v>
      </c>
      <c r="W19" s="2">
        <v>1229</v>
      </c>
      <c r="X19" s="2">
        <v>54587</v>
      </c>
      <c r="Y19">
        <v>21612.11798145288</v>
      </c>
      <c r="Z19" s="2">
        <v>47387</v>
      </c>
      <c r="AA19" s="2">
        <v>235</v>
      </c>
      <c r="AB19" s="2">
        <f t="shared" si="5"/>
        <v>47622</v>
      </c>
      <c r="AC19" s="2">
        <v>495</v>
      </c>
      <c r="AD19" s="2">
        <v>0</v>
      </c>
      <c r="AE19" s="2">
        <v>0</v>
      </c>
      <c r="AF19" s="2">
        <v>0</v>
      </c>
      <c r="AG19" s="2">
        <f t="shared" si="6"/>
        <v>126290</v>
      </c>
      <c r="AH19" s="2">
        <f t="shared" si="7"/>
        <v>147902.11798145287</v>
      </c>
      <c r="AI19" s="2">
        <v>614590</v>
      </c>
      <c r="AJ19" s="2">
        <v>639147.96455495129</v>
      </c>
      <c r="AK19" s="2">
        <v>0</v>
      </c>
      <c r="AL19" s="2">
        <v>0</v>
      </c>
      <c r="AM19" s="2">
        <v>0</v>
      </c>
      <c r="AN19" s="2">
        <v>0</v>
      </c>
      <c r="AO19" s="2">
        <v>0</v>
      </c>
      <c r="AP19" s="2">
        <v>0</v>
      </c>
      <c r="AQ19" s="2">
        <v>0</v>
      </c>
      <c r="AR19" s="2">
        <v>0</v>
      </c>
      <c r="AS19" s="2">
        <v>0</v>
      </c>
      <c r="AT19" s="2">
        <v>0</v>
      </c>
      <c r="AU19" s="2">
        <v>0</v>
      </c>
      <c r="AV19" s="2">
        <v>0</v>
      </c>
      <c r="AW19" s="2">
        <v>-538</v>
      </c>
      <c r="AX19" s="2">
        <v>-230</v>
      </c>
      <c r="AY19" s="2">
        <v>0</v>
      </c>
      <c r="AZ19" s="2">
        <v>0</v>
      </c>
      <c r="BA19" s="2">
        <f t="shared" si="8"/>
        <v>125752</v>
      </c>
      <c r="BB19" s="2">
        <f t="shared" si="9"/>
        <v>147364.11798145287</v>
      </c>
      <c r="BC19" s="2">
        <v>614130</v>
      </c>
      <c r="BD19" s="2">
        <v>638687.96455495129</v>
      </c>
      <c r="BE19" s="2">
        <v>0</v>
      </c>
      <c r="BF19" s="2">
        <v>0</v>
      </c>
      <c r="BG19" s="2">
        <v>0</v>
      </c>
      <c r="BH19" s="2">
        <v>0</v>
      </c>
      <c r="BI19" s="2">
        <v>4203</v>
      </c>
      <c r="BJ19" s="2">
        <v>9990</v>
      </c>
      <c r="BK19" s="2">
        <v>-518</v>
      </c>
      <c r="BL19" s="2">
        <v>-1754</v>
      </c>
    </row>
    <row r="20" spans="1:64" x14ac:dyDescent="0.2">
      <c r="A20" s="1" t="s">
        <v>15</v>
      </c>
      <c r="B20" t="s">
        <v>461</v>
      </c>
      <c r="C20" t="s">
        <v>972</v>
      </c>
      <c r="D20" s="2">
        <v>2</v>
      </c>
      <c r="E20" s="2">
        <v>872</v>
      </c>
      <c r="F20" s="2">
        <f t="shared" si="0"/>
        <v>874</v>
      </c>
      <c r="G20" s="2">
        <v>0</v>
      </c>
      <c r="H20" s="2">
        <v>33</v>
      </c>
      <c r="I20" s="2">
        <v>0</v>
      </c>
      <c r="J20" s="2">
        <f t="shared" si="1"/>
        <v>33</v>
      </c>
      <c r="K20" s="2">
        <v>-310</v>
      </c>
      <c r="L20" s="2">
        <v>0</v>
      </c>
      <c r="M20" s="2">
        <v>185</v>
      </c>
      <c r="N20" s="2">
        <f t="shared" si="2"/>
        <v>-125</v>
      </c>
      <c r="O20" s="2">
        <v>1976</v>
      </c>
      <c r="P20" s="2">
        <v>1</v>
      </c>
      <c r="Q20" s="2">
        <v>180</v>
      </c>
      <c r="R20" s="2">
        <v>314</v>
      </c>
      <c r="S20" s="2">
        <f t="shared" si="3"/>
        <v>495</v>
      </c>
      <c r="T20" s="2">
        <v>0</v>
      </c>
      <c r="U20" s="2">
        <v>0</v>
      </c>
      <c r="V20" s="2">
        <f t="shared" si="4"/>
        <v>0</v>
      </c>
      <c r="W20" s="2">
        <v>577</v>
      </c>
      <c r="X20" s="2">
        <v>0</v>
      </c>
      <c r="Y20">
        <v>0</v>
      </c>
      <c r="Z20" s="2">
        <v>0</v>
      </c>
      <c r="AA20" s="2">
        <v>319</v>
      </c>
      <c r="AB20" s="2">
        <f t="shared" si="5"/>
        <v>319</v>
      </c>
      <c r="AC20" s="2">
        <v>527</v>
      </c>
      <c r="AD20" s="2">
        <v>0</v>
      </c>
      <c r="AE20" s="2">
        <v>0</v>
      </c>
      <c r="AF20" s="2">
        <v>19</v>
      </c>
      <c r="AG20" s="2">
        <f t="shared" si="6"/>
        <v>4695</v>
      </c>
      <c r="AH20" s="2">
        <f t="shared" si="7"/>
        <v>4695</v>
      </c>
      <c r="AI20" s="2">
        <v>18721</v>
      </c>
      <c r="AJ20" s="2">
        <v>18721</v>
      </c>
      <c r="AK20" s="2">
        <v>10388</v>
      </c>
      <c r="AL20" s="2">
        <v>0</v>
      </c>
      <c r="AM20" s="2">
        <v>0</v>
      </c>
      <c r="AN20" s="2">
        <v>0</v>
      </c>
      <c r="AO20" s="2">
        <v>0</v>
      </c>
      <c r="AP20" s="2">
        <v>1103</v>
      </c>
      <c r="AQ20" s="2">
        <v>0</v>
      </c>
      <c r="AR20" s="2">
        <v>0</v>
      </c>
      <c r="AS20" s="2">
        <v>0</v>
      </c>
      <c r="AT20" s="2">
        <v>0</v>
      </c>
      <c r="AU20" s="2">
        <v>-162</v>
      </c>
      <c r="AV20" s="2">
        <v>-139</v>
      </c>
      <c r="AW20" s="2">
        <v>0</v>
      </c>
      <c r="AX20" s="2">
        <v>0</v>
      </c>
      <c r="AY20" s="2">
        <v>0</v>
      </c>
      <c r="AZ20" s="2">
        <v>0</v>
      </c>
      <c r="BA20" s="2">
        <f t="shared" si="8"/>
        <v>16024</v>
      </c>
      <c r="BB20" s="2">
        <f t="shared" si="9"/>
        <v>16024</v>
      </c>
      <c r="BC20" s="2">
        <v>64548</v>
      </c>
      <c r="BD20" s="2">
        <v>64548</v>
      </c>
      <c r="BE20" s="2">
        <v>0</v>
      </c>
      <c r="BF20" s="2">
        <v>0</v>
      </c>
      <c r="BG20" s="2">
        <v>0</v>
      </c>
      <c r="BH20" s="2">
        <v>0</v>
      </c>
      <c r="BI20" s="2">
        <v>340</v>
      </c>
      <c r="BJ20" s="2">
        <v>2191</v>
      </c>
      <c r="BK20" s="2">
        <v>-600</v>
      </c>
      <c r="BL20" s="2">
        <v>-2024</v>
      </c>
    </row>
    <row r="21" spans="1:64" x14ac:dyDescent="0.2">
      <c r="A21" s="1" t="s">
        <v>16</v>
      </c>
      <c r="B21" t="s">
        <v>462</v>
      </c>
      <c r="C21" t="s">
        <v>972</v>
      </c>
      <c r="D21" s="2">
        <v>-1</v>
      </c>
      <c r="E21" s="2">
        <v>640</v>
      </c>
      <c r="F21" s="2">
        <f t="shared" si="0"/>
        <v>639</v>
      </c>
      <c r="G21" s="2">
        <v>3</v>
      </c>
      <c r="H21" s="2">
        <v>144</v>
      </c>
      <c r="I21" s="2">
        <v>0</v>
      </c>
      <c r="J21" s="2">
        <f t="shared" si="1"/>
        <v>144</v>
      </c>
      <c r="K21" s="2">
        <v>-274</v>
      </c>
      <c r="L21" s="2">
        <v>0</v>
      </c>
      <c r="M21" s="2">
        <v>165</v>
      </c>
      <c r="N21" s="2">
        <f t="shared" si="2"/>
        <v>-109</v>
      </c>
      <c r="O21" s="2">
        <v>-60</v>
      </c>
      <c r="P21" s="2">
        <v>0</v>
      </c>
      <c r="Q21" s="2">
        <v>-77</v>
      </c>
      <c r="R21" s="2">
        <v>395</v>
      </c>
      <c r="S21" s="2">
        <f t="shared" si="3"/>
        <v>318</v>
      </c>
      <c r="T21" s="2">
        <v>0</v>
      </c>
      <c r="U21" s="2">
        <v>0</v>
      </c>
      <c r="V21" s="2">
        <f t="shared" si="4"/>
        <v>0</v>
      </c>
      <c r="W21" s="2">
        <v>126</v>
      </c>
      <c r="X21" s="2">
        <v>0</v>
      </c>
      <c r="Y21">
        <v>0</v>
      </c>
      <c r="Z21" s="2">
        <v>0</v>
      </c>
      <c r="AA21" s="2">
        <v>180</v>
      </c>
      <c r="AB21" s="2">
        <f t="shared" si="5"/>
        <v>180</v>
      </c>
      <c r="AC21" s="2">
        <v>403</v>
      </c>
      <c r="AD21" s="2">
        <v>0</v>
      </c>
      <c r="AE21" s="2">
        <v>0</v>
      </c>
      <c r="AF21" s="2">
        <v>0</v>
      </c>
      <c r="AG21" s="2">
        <f t="shared" si="6"/>
        <v>1644</v>
      </c>
      <c r="AH21" s="2">
        <f t="shared" si="7"/>
        <v>1644</v>
      </c>
      <c r="AI21" s="2">
        <v>9570</v>
      </c>
      <c r="AJ21" s="2">
        <v>9570</v>
      </c>
      <c r="AK21" s="2">
        <v>5509</v>
      </c>
      <c r="AL21" s="2">
        <v>0</v>
      </c>
      <c r="AM21" s="2">
        <v>0</v>
      </c>
      <c r="AN21" s="2">
        <v>0</v>
      </c>
      <c r="AO21" s="2">
        <v>0</v>
      </c>
      <c r="AP21" s="2">
        <v>1290</v>
      </c>
      <c r="AQ21" s="2">
        <v>0</v>
      </c>
      <c r="AR21" s="2">
        <v>0</v>
      </c>
      <c r="AS21" s="2">
        <v>0</v>
      </c>
      <c r="AT21" s="2">
        <v>0</v>
      </c>
      <c r="AU21" s="2">
        <v>-73</v>
      </c>
      <c r="AV21" s="2">
        <v>40</v>
      </c>
      <c r="AW21" s="2">
        <v>0</v>
      </c>
      <c r="AX21" s="2">
        <v>0</v>
      </c>
      <c r="AY21" s="2">
        <v>0</v>
      </c>
      <c r="AZ21" s="2">
        <v>0</v>
      </c>
      <c r="BA21" s="2">
        <f t="shared" si="8"/>
        <v>8370</v>
      </c>
      <c r="BB21" s="2">
        <f t="shared" si="9"/>
        <v>8370</v>
      </c>
      <c r="BC21" s="2">
        <v>32050</v>
      </c>
      <c r="BD21" s="2">
        <v>32050</v>
      </c>
      <c r="BE21" s="2">
        <v>0</v>
      </c>
      <c r="BF21" s="2">
        <v>27</v>
      </c>
      <c r="BG21" s="2">
        <v>0</v>
      </c>
      <c r="BH21" s="2">
        <v>0</v>
      </c>
      <c r="BI21" s="2">
        <v>0</v>
      </c>
      <c r="BJ21" s="2">
        <v>70</v>
      </c>
      <c r="BK21" s="2">
        <v>-6</v>
      </c>
      <c r="BL21" s="2">
        <v>-110</v>
      </c>
    </row>
    <row r="22" spans="1:64" x14ac:dyDescent="0.2">
      <c r="A22" s="1" t="s">
        <v>17</v>
      </c>
      <c r="B22" t="s">
        <v>463</v>
      </c>
      <c r="C22" t="s">
        <v>972</v>
      </c>
      <c r="D22" s="2">
        <v>61</v>
      </c>
      <c r="E22" s="2">
        <v>618</v>
      </c>
      <c r="F22" s="2">
        <f t="shared" si="0"/>
        <v>679</v>
      </c>
      <c r="G22" s="2">
        <v>1</v>
      </c>
      <c r="H22" s="2">
        <v>-5</v>
      </c>
      <c r="I22" s="2">
        <v>0</v>
      </c>
      <c r="J22" s="2">
        <f t="shared" si="1"/>
        <v>-5</v>
      </c>
      <c r="K22" s="2">
        <v>-193</v>
      </c>
      <c r="L22" s="2">
        <v>0</v>
      </c>
      <c r="M22" s="2">
        <v>54</v>
      </c>
      <c r="N22" s="2">
        <f t="shared" si="2"/>
        <v>-139</v>
      </c>
      <c r="O22" s="2">
        <v>512</v>
      </c>
      <c r="P22" s="2">
        <v>0</v>
      </c>
      <c r="Q22" s="2">
        <v>592</v>
      </c>
      <c r="R22" s="2">
        <v>327</v>
      </c>
      <c r="S22" s="2">
        <f t="shared" si="3"/>
        <v>919</v>
      </c>
      <c r="T22" s="2">
        <v>0</v>
      </c>
      <c r="U22" s="2">
        <v>0</v>
      </c>
      <c r="V22" s="2">
        <f t="shared" si="4"/>
        <v>0</v>
      </c>
      <c r="W22" s="2">
        <v>-19</v>
      </c>
      <c r="X22" s="2">
        <v>0</v>
      </c>
      <c r="Y22">
        <v>0</v>
      </c>
      <c r="Z22" s="2">
        <v>0</v>
      </c>
      <c r="AA22" s="2">
        <v>253</v>
      </c>
      <c r="AB22" s="2">
        <f t="shared" si="5"/>
        <v>253</v>
      </c>
      <c r="AC22" s="2">
        <v>68</v>
      </c>
      <c r="AD22" s="2">
        <v>0</v>
      </c>
      <c r="AE22" s="2">
        <v>0</v>
      </c>
      <c r="AF22" s="2">
        <v>94</v>
      </c>
      <c r="AG22" s="2">
        <f t="shared" si="6"/>
        <v>2363</v>
      </c>
      <c r="AH22" s="2">
        <f t="shared" si="7"/>
        <v>2363</v>
      </c>
      <c r="AI22" s="2">
        <v>8392</v>
      </c>
      <c r="AJ22" s="2">
        <v>8392</v>
      </c>
      <c r="AK22" s="2">
        <v>3847</v>
      </c>
      <c r="AL22" s="2">
        <v>0</v>
      </c>
      <c r="AM22" s="2">
        <v>0</v>
      </c>
      <c r="AN22" s="2">
        <v>0</v>
      </c>
      <c r="AO22" s="2">
        <v>0</v>
      </c>
      <c r="AP22" s="2">
        <v>953</v>
      </c>
      <c r="AQ22" s="2">
        <v>0</v>
      </c>
      <c r="AR22" s="2">
        <v>0</v>
      </c>
      <c r="AS22" s="2">
        <v>0</v>
      </c>
      <c r="AT22" s="2">
        <v>0</v>
      </c>
      <c r="AU22" s="2">
        <v>0</v>
      </c>
      <c r="AV22" s="2">
        <v>0</v>
      </c>
      <c r="AW22" s="2">
        <v>0</v>
      </c>
      <c r="AX22" s="2">
        <v>0</v>
      </c>
      <c r="AY22" s="2">
        <v>0</v>
      </c>
      <c r="AZ22" s="2">
        <v>0</v>
      </c>
      <c r="BA22" s="2">
        <f t="shared" si="8"/>
        <v>7163</v>
      </c>
      <c r="BB22" s="2">
        <f t="shared" si="9"/>
        <v>7163</v>
      </c>
      <c r="BC22" s="2">
        <v>25299</v>
      </c>
      <c r="BD22" s="2">
        <v>25299</v>
      </c>
      <c r="BE22" s="2">
        <v>0</v>
      </c>
      <c r="BF22" s="2">
        <v>0</v>
      </c>
      <c r="BG22" s="2">
        <v>0</v>
      </c>
      <c r="BH22" s="2">
        <v>0</v>
      </c>
      <c r="BI22" s="2">
        <v>65</v>
      </c>
      <c r="BJ22" s="2">
        <v>244</v>
      </c>
      <c r="BK22" s="2">
        <v>-32</v>
      </c>
      <c r="BL22" s="2">
        <v>-508</v>
      </c>
    </row>
    <row r="23" spans="1:64" x14ac:dyDescent="0.2">
      <c r="A23" s="1" t="s">
        <v>18</v>
      </c>
      <c r="B23" t="s">
        <v>464</v>
      </c>
      <c r="C23" t="s">
        <v>972</v>
      </c>
      <c r="D23" s="2">
        <v>12</v>
      </c>
      <c r="E23" s="2">
        <v>777</v>
      </c>
      <c r="F23" s="2">
        <f t="shared" si="0"/>
        <v>789</v>
      </c>
      <c r="G23" s="2">
        <v>9</v>
      </c>
      <c r="H23" s="2">
        <v>0</v>
      </c>
      <c r="I23" s="2">
        <v>0</v>
      </c>
      <c r="J23" s="2">
        <f t="shared" si="1"/>
        <v>0</v>
      </c>
      <c r="K23" s="2">
        <v>-163</v>
      </c>
      <c r="L23" s="2">
        <v>0</v>
      </c>
      <c r="M23" s="2">
        <v>333</v>
      </c>
      <c r="N23" s="2">
        <f t="shared" si="2"/>
        <v>170</v>
      </c>
      <c r="O23" s="2">
        <v>1323</v>
      </c>
      <c r="P23" s="2">
        <v>0</v>
      </c>
      <c r="Q23" s="2">
        <v>111</v>
      </c>
      <c r="R23" s="2">
        <v>636</v>
      </c>
      <c r="S23" s="2">
        <f t="shared" si="3"/>
        <v>747</v>
      </c>
      <c r="T23" s="2">
        <v>0</v>
      </c>
      <c r="U23" s="2">
        <v>0</v>
      </c>
      <c r="V23" s="2">
        <f t="shared" si="4"/>
        <v>0</v>
      </c>
      <c r="W23" s="2">
        <v>945</v>
      </c>
      <c r="X23" s="2">
        <v>0</v>
      </c>
      <c r="Y23">
        <v>0</v>
      </c>
      <c r="Z23" s="2">
        <v>0</v>
      </c>
      <c r="AA23" s="2">
        <v>0</v>
      </c>
      <c r="AB23" s="2">
        <f t="shared" si="5"/>
        <v>0</v>
      </c>
      <c r="AC23" s="2">
        <v>0</v>
      </c>
      <c r="AD23" s="2">
        <v>0</v>
      </c>
      <c r="AE23" s="2">
        <v>0</v>
      </c>
      <c r="AF23" s="2">
        <v>128</v>
      </c>
      <c r="AG23" s="2">
        <f t="shared" si="6"/>
        <v>4111</v>
      </c>
      <c r="AH23" s="2">
        <f t="shared" si="7"/>
        <v>4111</v>
      </c>
      <c r="AI23" s="2">
        <v>16500</v>
      </c>
      <c r="AJ23" s="2">
        <v>16500</v>
      </c>
      <c r="AK23" s="2">
        <v>12476</v>
      </c>
      <c r="AL23" s="2">
        <v>0</v>
      </c>
      <c r="AM23" s="2">
        <v>0</v>
      </c>
      <c r="AN23" s="2">
        <v>0</v>
      </c>
      <c r="AO23" s="2">
        <v>0</v>
      </c>
      <c r="AP23" s="2">
        <v>577</v>
      </c>
      <c r="AQ23" s="2">
        <v>0</v>
      </c>
      <c r="AR23" s="2">
        <v>0</v>
      </c>
      <c r="AS23" s="2">
        <v>0</v>
      </c>
      <c r="AT23" s="2">
        <v>35</v>
      </c>
      <c r="AU23" s="2">
        <v>-940</v>
      </c>
      <c r="AV23" s="2">
        <v>-3760</v>
      </c>
      <c r="AW23" s="2">
        <v>0</v>
      </c>
      <c r="AX23" s="2">
        <v>0</v>
      </c>
      <c r="AY23" s="2">
        <v>0</v>
      </c>
      <c r="AZ23" s="2">
        <v>0</v>
      </c>
      <c r="BA23" s="2">
        <f t="shared" si="8"/>
        <v>16259</v>
      </c>
      <c r="BB23" s="2">
        <f t="shared" si="9"/>
        <v>16259</v>
      </c>
      <c r="BC23" s="2">
        <v>63700</v>
      </c>
      <c r="BD23" s="2">
        <v>63700</v>
      </c>
      <c r="BE23" s="2">
        <v>0</v>
      </c>
      <c r="BF23" s="2">
        <v>0</v>
      </c>
      <c r="BG23" s="2">
        <v>0</v>
      </c>
      <c r="BH23" s="2">
        <v>0</v>
      </c>
      <c r="BI23" s="2">
        <v>0</v>
      </c>
      <c r="BJ23" s="2">
        <v>0</v>
      </c>
      <c r="BK23" s="2">
        <v>0</v>
      </c>
      <c r="BL23" s="2">
        <v>0</v>
      </c>
    </row>
    <row r="24" spans="1:64" x14ac:dyDescent="0.2">
      <c r="A24" s="1" t="s">
        <v>19</v>
      </c>
      <c r="B24" t="s">
        <v>465</v>
      </c>
      <c r="C24" t="s">
        <v>970</v>
      </c>
      <c r="D24" s="2">
        <v>-145</v>
      </c>
      <c r="E24" s="2">
        <v>1918</v>
      </c>
      <c r="F24" s="2">
        <f t="shared" si="0"/>
        <v>1773</v>
      </c>
      <c r="G24" s="2">
        <v>15</v>
      </c>
      <c r="H24" s="2">
        <v>377</v>
      </c>
      <c r="I24" s="2">
        <v>108</v>
      </c>
      <c r="J24" s="2">
        <f t="shared" si="1"/>
        <v>485</v>
      </c>
      <c r="K24" s="2">
        <v>1864</v>
      </c>
      <c r="L24" s="2">
        <v>0</v>
      </c>
      <c r="M24" s="2">
        <v>915</v>
      </c>
      <c r="N24" s="2">
        <f t="shared" si="2"/>
        <v>2779</v>
      </c>
      <c r="O24" s="2">
        <v>3047</v>
      </c>
      <c r="P24" s="2">
        <v>358</v>
      </c>
      <c r="Q24" s="2">
        <v>197</v>
      </c>
      <c r="R24" s="2">
        <v>420</v>
      </c>
      <c r="S24" s="2">
        <f t="shared" si="3"/>
        <v>975</v>
      </c>
      <c r="T24" s="2">
        <v>703</v>
      </c>
      <c r="U24" s="2">
        <v>1807</v>
      </c>
      <c r="V24" s="2">
        <f t="shared" si="4"/>
        <v>2510</v>
      </c>
      <c r="W24" s="2">
        <v>1222</v>
      </c>
      <c r="X24" s="2">
        <v>20503</v>
      </c>
      <c r="Y24">
        <v>6439.8128172946108</v>
      </c>
      <c r="Z24" s="2">
        <v>20973</v>
      </c>
      <c r="AA24" s="2">
        <v>550</v>
      </c>
      <c r="AB24" s="2">
        <f t="shared" si="5"/>
        <v>21523</v>
      </c>
      <c r="AC24" s="2">
        <v>266</v>
      </c>
      <c r="AD24" s="2">
        <v>0</v>
      </c>
      <c r="AE24" s="2">
        <v>0</v>
      </c>
      <c r="AF24" s="2">
        <v>0</v>
      </c>
      <c r="AG24" s="2">
        <f t="shared" si="6"/>
        <v>55098</v>
      </c>
      <c r="AH24" s="2">
        <f t="shared" si="7"/>
        <v>61537.812817294609</v>
      </c>
      <c r="AI24" s="2">
        <v>266427</v>
      </c>
      <c r="AJ24" s="2">
        <v>290114.55009855854</v>
      </c>
      <c r="AK24" s="2">
        <v>16671</v>
      </c>
      <c r="AL24" s="2">
        <v>162</v>
      </c>
      <c r="AM24" s="2">
        <v>0</v>
      </c>
      <c r="AN24" s="2">
        <v>0</v>
      </c>
      <c r="AO24" s="2">
        <v>0</v>
      </c>
      <c r="AP24" s="2">
        <v>132</v>
      </c>
      <c r="AQ24" s="2">
        <v>0</v>
      </c>
      <c r="AR24" s="2">
        <v>0</v>
      </c>
      <c r="AS24" s="2">
        <v>0</v>
      </c>
      <c r="AT24" s="2">
        <v>0</v>
      </c>
      <c r="AU24" s="2">
        <v>-475</v>
      </c>
      <c r="AV24" s="2">
        <v>-1440</v>
      </c>
      <c r="AW24" s="2">
        <v>-164</v>
      </c>
      <c r="AX24" s="2">
        <v>500</v>
      </c>
      <c r="AY24" s="2">
        <v>0</v>
      </c>
      <c r="AZ24" s="2">
        <v>0</v>
      </c>
      <c r="BA24" s="2">
        <f t="shared" si="8"/>
        <v>71424</v>
      </c>
      <c r="BB24" s="2">
        <f t="shared" si="9"/>
        <v>77863.812817294616</v>
      </c>
      <c r="BC24" s="2">
        <v>341364</v>
      </c>
      <c r="BD24" s="2">
        <v>365051.55009855854</v>
      </c>
      <c r="BE24" s="2">
        <v>-121</v>
      </c>
      <c r="BF24" s="2">
        <v>-483</v>
      </c>
      <c r="BG24" s="2">
        <v>-501</v>
      </c>
      <c r="BH24" s="2">
        <v>-2006</v>
      </c>
      <c r="BI24" s="2">
        <v>2131</v>
      </c>
      <c r="BJ24" s="2">
        <v>12723</v>
      </c>
      <c r="BK24" s="2">
        <v>-29</v>
      </c>
      <c r="BL24" s="2">
        <v>-40</v>
      </c>
    </row>
    <row r="25" spans="1:64" x14ac:dyDescent="0.2">
      <c r="A25" s="1" t="s">
        <v>20</v>
      </c>
      <c r="B25" t="s">
        <v>466</v>
      </c>
      <c r="C25" t="s">
        <v>971</v>
      </c>
      <c r="D25" s="2">
        <v>266</v>
      </c>
      <c r="E25" s="2">
        <v>780</v>
      </c>
      <c r="F25" s="2">
        <f t="shared" si="0"/>
        <v>1046</v>
      </c>
      <c r="G25" s="2">
        <v>55</v>
      </c>
      <c r="H25" s="2">
        <v>0</v>
      </c>
      <c r="I25" s="2">
        <v>225</v>
      </c>
      <c r="J25" s="2">
        <f t="shared" si="1"/>
        <v>225</v>
      </c>
      <c r="K25" s="2">
        <v>5190</v>
      </c>
      <c r="L25" s="2">
        <v>0</v>
      </c>
      <c r="M25" s="2">
        <v>-295</v>
      </c>
      <c r="N25" s="2">
        <f t="shared" si="2"/>
        <v>4895</v>
      </c>
      <c r="O25" s="2">
        <v>8839</v>
      </c>
      <c r="P25" s="2">
        <v>2499</v>
      </c>
      <c r="Q25" s="2">
        <v>50</v>
      </c>
      <c r="R25" s="2">
        <v>774</v>
      </c>
      <c r="S25" s="2">
        <f t="shared" si="3"/>
        <v>3323</v>
      </c>
      <c r="T25" s="2">
        <v>1739</v>
      </c>
      <c r="U25" s="2">
        <v>5043</v>
      </c>
      <c r="V25" s="2">
        <f t="shared" si="4"/>
        <v>6782</v>
      </c>
      <c r="W25" s="2">
        <v>1848</v>
      </c>
      <c r="X25" s="2">
        <v>53569</v>
      </c>
      <c r="Y25">
        <v>15174.901630216671</v>
      </c>
      <c r="Z25" s="2">
        <v>59817</v>
      </c>
      <c r="AA25" s="2">
        <v>0</v>
      </c>
      <c r="AB25" s="2">
        <f t="shared" si="5"/>
        <v>59817</v>
      </c>
      <c r="AC25" s="2">
        <v>232</v>
      </c>
      <c r="AD25" s="2">
        <v>0</v>
      </c>
      <c r="AE25" s="2">
        <v>0</v>
      </c>
      <c r="AF25" s="2">
        <v>0</v>
      </c>
      <c r="AG25" s="2">
        <f t="shared" si="6"/>
        <v>140631</v>
      </c>
      <c r="AH25" s="2">
        <f t="shared" si="7"/>
        <v>155805.90163021669</v>
      </c>
      <c r="AI25" s="2">
        <v>562618</v>
      </c>
      <c r="AJ25" s="2">
        <v>624507.40014776774</v>
      </c>
      <c r="AK25" s="2">
        <v>0</v>
      </c>
      <c r="AL25" s="2">
        <v>0</v>
      </c>
      <c r="AM25" s="2">
        <v>0</v>
      </c>
      <c r="AN25" s="2">
        <v>0</v>
      </c>
      <c r="AO25" s="2">
        <v>0</v>
      </c>
      <c r="AP25" s="2">
        <v>0</v>
      </c>
      <c r="AQ25" s="2">
        <v>0</v>
      </c>
      <c r="AR25" s="2">
        <v>0</v>
      </c>
      <c r="AS25" s="2">
        <v>0</v>
      </c>
      <c r="AT25" s="2">
        <v>0</v>
      </c>
      <c r="AU25" s="2">
        <v>-482</v>
      </c>
      <c r="AV25" s="2">
        <v>-1927</v>
      </c>
      <c r="AW25" s="2">
        <v>-120</v>
      </c>
      <c r="AX25" s="2">
        <v>-478</v>
      </c>
      <c r="AY25" s="2">
        <v>0</v>
      </c>
      <c r="AZ25" s="2">
        <v>0</v>
      </c>
      <c r="BA25" s="2">
        <f t="shared" si="8"/>
        <v>140029</v>
      </c>
      <c r="BB25" s="2">
        <f t="shared" si="9"/>
        <v>155203.90163021669</v>
      </c>
      <c r="BC25" s="2">
        <v>560213</v>
      </c>
      <c r="BD25" s="2">
        <v>622102.40014776774</v>
      </c>
      <c r="BE25" s="2">
        <v>0</v>
      </c>
      <c r="BF25" s="2">
        <v>0</v>
      </c>
      <c r="BG25" s="2">
        <v>0</v>
      </c>
      <c r="BH25" s="2">
        <v>0</v>
      </c>
      <c r="BI25" s="2">
        <v>4037</v>
      </c>
      <c r="BJ25" s="2">
        <v>16148</v>
      </c>
      <c r="BK25" s="2">
        <v>0</v>
      </c>
      <c r="BL25" s="2">
        <v>0</v>
      </c>
    </row>
    <row r="26" spans="1:64" x14ac:dyDescent="0.2">
      <c r="A26" s="1" t="s">
        <v>21</v>
      </c>
      <c r="B26" t="s">
        <v>467</v>
      </c>
      <c r="C26" t="s">
        <v>972</v>
      </c>
      <c r="D26" s="2">
        <v>-122</v>
      </c>
      <c r="E26" s="2">
        <v>1077</v>
      </c>
      <c r="F26" s="2">
        <f t="shared" si="0"/>
        <v>955</v>
      </c>
      <c r="G26" s="2">
        <v>0</v>
      </c>
      <c r="H26" s="2">
        <v>-73</v>
      </c>
      <c r="I26" s="2">
        <v>0</v>
      </c>
      <c r="J26" s="2">
        <f t="shared" si="1"/>
        <v>-73</v>
      </c>
      <c r="K26" s="2">
        <v>-1653</v>
      </c>
      <c r="L26" s="2">
        <v>0</v>
      </c>
      <c r="M26" s="2">
        <v>-2</v>
      </c>
      <c r="N26" s="2">
        <f t="shared" si="2"/>
        <v>-1655</v>
      </c>
      <c r="O26" s="2">
        <v>1505</v>
      </c>
      <c r="P26" s="2">
        <v>0</v>
      </c>
      <c r="Q26" s="2">
        <v>513</v>
      </c>
      <c r="R26" s="2">
        <v>1458</v>
      </c>
      <c r="S26" s="2">
        <f t="shared" si="3"/>
        <v>1971</v>
      </c>
      <c r="T26" s="2">
        <v>0</v>
      </c>
      <c r="U26" s="2">
        <v>0</v>
      </c>
      <c r="V26" s="2">
        <f t="shared" si="4"/>
        <v>0</v>
      </c>
      <c r="W26" s="2">
        <v>1225</v>
      </c>
      <c r="X26" s="2">
        <v>0</v>
      </c>
      <c r="Y26">
        <v>0</v>
      </c>
      <c r="Z26" s="2">
        <v>0</v>
      </c>
      <c r="AA26" s="2">
        <v>349</v>
      </c>
      <c r="AB26" s="2">
        <f t="shared" si="5"/>
        <v>349</v>
      </c>
      <c r="AC26" s="2">
        <v>229</v>
      </c>
      <c r="AD26" s="2">
        <v>0</v>
      </c>
      <c r="AE26" s="2">
        <v>0</v>
      </c>
      <c r="AF26" s="2">
        <v>0</v>
      </c>
      <c r="AG26" s="2">
        <f t="shared" si="6"/>
        <v>4506</v>
      </c>
      <c r="AH26" s="2">
        <f t="shared" si="7"/>
        <v>4506</v>
      </c>
      <c r="AI26" s="2">
        <v>19744</v>
      </c>
      <c r="AJ26" s="2">
        <v>19744</v>
      </c>
      <c r="AK26" s="2">
        <v>4564</v>
      </c>
      <c r="AL26" s="2">
        <v>68</v>
      </c>
      <c r="AM26" s="2">
        <v>5606</v>
      </c>
      <c r="AN26" s="2">
        <v>0</v>
      </c>
      <c r="AO26" s="2">
        <v>88</v>
      </c>
      <c r="AP26" s="2">
        <v>0</v>
      </c>
      <c r="AQ26" s="2">
        <v>0</v>
      </c>
      <c r="AR26" s="2">
        <v>0</v>
      </c>
      <c r="AS26" s="2">
        <v>0</v>
      </c>
      <c r="AT26" s="2">
        <v>0</v>
      </c>
      <c r="AU26" s="2">
        <v>-1772</v>
      </c>
      <c r="AV26" s="2">
        <v>-5578</v>
      </c>
      <c r="AW26" s="2">
        <v>0</v>
      </c>
      <c r="AX26" s="2">
        <v>0</v>
      </c>
      <c r="AY26" s="2">
        <v>0</v>
      </c>
      <c r="AZ26" s="2">
        <v>0</v>
      </c>
      <c r="BA26" s="2">
        <f t="shared" si="8"/>
        <v>13060</v>
      </c>
      <c r="BB26" s="2">
        <f t="shared" si="9"/>
        <v>13060</v>
      </c>
      <c r="BC26" s="2">
        <v>53101</v>
      </c>
      <c r="BD26" s="2">
        <v>53101</v>
      </c>
      <c r="BE26" s="2">
        <v>0</v>
      </c>
      <c r="BF26" s="2">
        <v>0</v>
      </c>
      <c r="BG26" s="2">
        <v>0</v>
      </c>
      <c r="BH26" s="2">
        <v>0</v>
      </c>
      <c r="BI26" s="2">
        <v>1874</v>
      </c>
      <c r="BJ26" s="2">
        <v>7496</v>
      </c>
      <c r="BK26" s="2">
        <v>-339</v>
      </c>
      <c r="BL26" s="2">
        <v>-1187</v>
      </c>
    </row>
    <row r="27" spans="1:64" x14ac:dyDescent="0.2">
      <c r="A27" s="1" t="s">
        <v>22</v>
      </c>
      <c r="B27" t="s">
        <v>468</v>
      </c>
      <c r="C27" t="s">
        <v>972</v>
      </c>
      <c r="D27" s="2">
        <v>30</v>
      </c>
      <c r="E27" s="2">
        <v>780</v>
      </c>
      <c r="F27" s="2">
        <f t="shared" si="0"/>
        <v>810</v>
      </c>
      <c r="G27" s="2">
        <v>6</v>
      </c>
      <c r="H27" s="2">
        <v>12</v>
      </c>
      <c r="I27" s="2">
        <v>0</v>
      </c>
      <c r="J27" s="2">
        <f t="shared" si="1"/>
        <v>12</v>
      </c>
      <c r="K27" s="2">
        <v>13</v>
      </c>
      <c r="L27" s="2">
        <v>0</v>
      </c>
      <c r="M27" s="2">
        <v>197</v>
      </c>
      <c r="N27" s="2">
        <f t="shared" si="2"/>
        <v>210</v>
      </c>
      <c r="O27" s="2">
        <v>825</v>
      </c>
      <c r="P27" s="2">
        <v>0</v>
      </c>
      <c r="Q27" s="2">
        <v>2</v>
      </c>
      <c r="R27" s="2">
        <v>26</v>
      </c>
      <c r="S27" s="2">
        <f t="shared" si="3"/>
        <v>28</v>
      </c>
      <c r="T27" s="2">
        <v>0</v>
      </c>
      <c r="U27" s="2">
        <v>0</v>
      </c>
      <c r="V27" s="2">
        <f t="shared" si="4"/>
        <v>0</v>
      </c>
      <c r="W27" s="2">
        <v>179</v>
      </c>
      <c r="X27" s="2">
        <v>0</v>
      </c>
      <c r="Y27">
        <v>0</v>
      </c>
      <c r="Z27" s="2">
        <v>0</v>
      </c>
      <c r="AA27" s="2">
        <v>304</v>
      </c>
      <c r="AB27" s="2">
        <f t="shared" si="5"/>
        <v>304</v>
      </c>
      <c r="AC27" s="2">
        <v>0</v>
      </c>
      <c r="AD27" s="2">
        <v>0</v>
      </c>
      <c r="AE27" s="2">
        <v>0</v>
      </c>
      <c r="AF27" s="2">
        <v>0</v>
      </c>
      <c r="AG27" s="2">
        <f t="shared" si="6"/>
        <v>2374</v>
      </c>
      <c r="AH27" s="2">
        <f t="shared" si="7"/>
        <v>2374</v>
      </c>
      <c r="AI27" s="2">
        <v>10787</v>
      </c>
      <c r="AJ27" s="2">
        <v>10787</v>
      </c>
      <c r="AK27" s="2">
        <v>5096</v>
      </c>
      <c r="AL27" s="2">
        <v>0</v>
      </c>
      <c r="AM27" s="2">
        <v>0</v>
      </c>
      <c r="AN27" s="2">
        <v>0</v>
      </c>
      <c r="AO27" s="2">
        <v>0</v>
      </c>
      <c r="AP27" s="2">
        <v>24</v>
      </c>
      <c r="AQ27" s="2">
        <v>0</v>
      </c>
      <c r="AR27" s="2">
        <v>0</v>
      </c>
      <c r="AS27" s="2">
        <v>0</v>
      </c>
      <c r="AT27" s="2">
        <v>0</v>
      </c>
      <c r="AU27" s="2">
        <v>0</v>
      </c>
      <c r="AV27" s="2">
        <v>0</v>
      </c>
      <c r="AW27" s="2">
        <v>0</v>
      </c>
      <c r="AX27" s="2">
        <v>0</v>
      </c>
      <c r="AY27" s="2">
        <v>106</v>
      </c>
      <c r="AZ27" s="2">
        <v>0</v>
      </c>
      <c r="BA27" s="2">
        <f t="shared" si="8"/>
        <v>7600</v>
      </c>
      <c r="BB27" s="2">
        <f t="shared" si="9"/>
        <v>7600</v>
      </c>
      <c r="BC27" s="2">
        <v>33229</v>
      </c>
      <c r="BD27" s="2">
        <v>33229</v>
      </c>
      <c r="BE27" s="2">
        <v>0</v>
      </c>
      <c r="BF27" s="2">
        <v>0</v>
      </c>
      <c r="BG27" s="2">
        <v>0</v>
      </c>
      <c r="BH27" s="2">
        <v>0</v>
      </c>
      <c r="BI27" s="2">
        <v>19</v>
      </c>
      <c r="BJ27" s="2">
        <v>38</v>
      </c>
      <c r="BK27" s="2">
        <v>-31</v>
      </c>
      <c r="BL27" s="2">
        <v>-101</v>
      </c>
    </row>
    <row r="28" spans="1:64" x14ac:dyDescent="0.2">
      <c r="A28" s="1" t="s">
        <v>23</v>
      </c>
      <c r="B28" t="s">
        <v>469</v>
      </c>
      <c r="C28" t="s">
        <v>972</v>
      </c>
      <c r="D28" s="2">
        <v>-5</v>
      </c>
      <c r="E28" s="2">
        <v>1028</v>
      </c>
      <c r="F28" s="2">
        <f t="shared" si="0"/>
        <v>1023</v>
      </c>
      <c r="G28" s="2">
        <v>46</v>
      </c>
      <c r="H28" s="2">
        <v>101</v>
      </c>
      <c r="I28" s="2">
        <v>0</v>
      </c>
      <c r="J28" s="2">
        <f t="shared" si="1"/>
        <v>101</v>
      </c>
      <c r="K28" s="2">
        <v>101</v>
      </c>
      <c r="L28" s="2">
        <v>0</v>
      </c>
      <c r="M28" s="2">
        <v>113</v>
      </c>
      <c r="N28" s="2">
        <f t="shared" si="2"/>
        <v>214</v>
      </c>
      <c r="O28" s="2">
        <v>811</v>
      </c>
      <c r="P28" s="2">
        <v>8</v>
      </c>
      <c r="Q28" s="2">
        <v>165</v>
      </c>
      <c r="R28" s="2">
        <v>225</v>
      </c>
      <c r="S28" s="2">
        <f t="shared" si="3"/>
        <v>398</v>
      </c>
      <c r="T28" s="2">
        <v>0</v>
      </c>
      <c r="U28" s="2">
        <v>0</v>
      </c>
      <c r="V28" s="2">
        <f t="shared" si="4"/>
        <v>0</v>
      </c>
      <c r="W28" s="2">
        <v>356</v>
      </c>
      <c r="X28" s="2">
        <v>0</v>
      </c>
      <c r="Y28">
        <v>0</v>
      </c>
      <c r="Z28" s="2">
        <v>358</v>
      </c>
      <c r="AA28" s="2">
        <v>358</v>
      </c>
      <c r="AB28" s="2">
        <f t="shared" si="5"/>
        <v>716</v>
      </c>
      <c r="AC28" s="2">
        <v>148</v>
      </c>
      <c r="AD28" s="2">
        <v>0</v>
      </c>
      <c r="AE28" s="2">
        <v>0</v>
      </c>
      <c r="AF28" s="2">
        <v>428</v>
      </c>
      <c r="AG28" s="2">
        <f t="shared" si="6"/>
        <v>4241</v>
      </c>
      <c r="AH28" s="2">
        <f t="shared" si="7"/>
        <v>4241</v>
      </c>
      <c r="AI28" s="2">
        <v>15016</v>
      </c>
      <c r="AJ28" s="2">
        <v>15016</v>
      </c>
      <c r="AK28" s="2">
        <v>7905</v>
      </c>
      <c r="AL28" s="2">
        <v>18</v>
      </c>
      <c r="AM28" s="2">
        <v>0</v>
      </c>
      <c r="AN28" s="2">
        <v>0</v>
      </c>
      <c r="AO28" s="2">
        <v>0</v>
      </c>
      <c r="AP28" s="2">
        <v>0</v>
      </c>
      <c r="AQ28" s="2">
        <v>0</v>
      </c>
      <c r="AR28" s="2">
        <v>0</v>
      </c>
      <c r="AS28" s="2">
        <v>0</v>
      </c>
      <c r="AT28" s="2">
        <v>0</v>
      </c>
      <c r="AU28" s="2">
        <v>118</v>
      </c>
      <c r="AV28" s="2">
        <v>230</v>
      </c>
      <c r="AW28" s="2">
        <v>0</v>
      </c>
      <c r="AX28" s="2">
        <v>0</v>
      </c>
      <c r="AY28" s="2">
        <v>0</v>
      </c>
      <c r="AZ28" s="2">
        <v>0</v>
      </c>
      <c r="BA28" s="2">
        <f t="shared" si="8"/>
        <v>12282</v>
      </c>
      <c r="BB28" s="2">
        <f t="shared" si="9"/>
        <v>12282</v>
      </c>
      <c r="BC28" s="2">
        <v>47028</v>
      </c>
      <c r="BD28" s="2">
        <v>47028</v>
      </c>
      <c r="BE28" s="2">
        <v>0</v>
      </c>
      <c r="BF28" s="2">
        <v>0</v>
      </c>
      <c r="BG28" s="2">
        <v>0</v>
      </c>
      <c r="BH28" s="2">
        <v>0</v>
      </c>
      <c r="BI28" s="2">
        <v>249</v>
      </c>
      <c r="BJ28" s="2">
        <v>499</v>
      </c>
      <c r="BK28" s="2">
        <v>-44</v>
      </c>
      <c r="BL28" s="2">
        <v>-170</v>
      </c>
    </row>
    <row r="29" spans="1:64" x14ac:dyDescent="0.2">
      <c r="A29" s="1" t="s">
        <v>24</v>
      </c>
      <c r="B29" t="s">
        <v>470</v>
      </c>
      <c r="C29" t="s">
        <v>972</v>
      </c>
      <c r="D29" s="2">
        <v>0</v>
      </c>
      <c r="E29" s="2">
        <v>1159</v>
      </c>
      <c r="F29" s="2">
        <f t="shared" si="0"/>
        <v>1159</v>
      </c>
      <c r="G29" s="2">
        <v>6</v>
      </c>
      <c r="H29" s="2">
        <v>29</v>
      </c>
      <c r="I29" s="2">
        <v>0</v>
      </c>
      <c r="J29" s="2">
        <f t="shared" si="1"/>
        <v>29</v>
      </c>
      <c r="K29" s="2">
        <v>42</v>
      </c>
      <c r="L29" s="2">
        <v>0</v>
      </c>
      <c r="M29" s="2">
        <v>191</v>
      </c>
      <c r="N29" s="2">
        <f t="shared" si="2"/>
        <v>233</v>
      </c>
      <c r="O29" s="2">
        <v>1110</v>
      </c>
      <c r="P29" s="2">
        <v>0</v>
      </c>
      <c r="Q29" s="2">
        <v>185</v>
      </c>
      <c r="R29" s="2">
        <v>462</v>
      </c>
      <c r="S29" s="2">
        <f t="shared" si="3"/>
        <v>647</v>
      </c>
      <c r="T29" s="2">
        <v>0</v>
      </c>
      <c r="U29" s="2">
        <v>0</v>
      </c>
      <c r="V29" s="2">
        <f t="shared" si="4"/>
        <v>0</v>
      </c>
      <c r="W29" s="2">
        <v>49</v>
      </c>
      <c r="X29" s="2">
        <v>0</v>
      </c>
      <c r="Y29">
        <v>0</v>
      </c>
      <c r="Z29" s="2">
        <v>0</v>
      </c>
      <c r="AA29" s="2">
        <v>255</v>
      </c>
      <c r="AB29" s="2">
        <f t="shared" si="5"/>
        <v>255</v>
      </c>
      <c r="AC29" s="2">
        <v>0</v>
      </c>
      <c r="AD29" s="2">
        <v>0</v>
      </c>
      <c r="AE29" s="2">
        <v>0</v>
      </c>
      <c r="AF29" s="2">
        <v>0</v>
      </c>
      <c r="AG29" s="2">
        <f t="shared" si="6"/>
        <v>3488</v>
      </c>
      <c r="AH29" s="2">
        <f t="shared" si="7"/>
        <v>3488</v>
      </c>
      <c r="AI29" s="2">
        <v>17091</v>
      </c>
      <c r="AJ29" s="2">
        <v>17091</v>
      </c>
      <c r="AK29" s="2">
        <v>3779</v>
      </c>
      <c r="AL29" s="2">
        <v>0</v>
      </c>
      <c r="AM29" s="2">
        <v>3304</v>
      </c>
      <c r="AN29" s="2">
        <v>0</v>
      </c>
      <c r="AO29" s="2">
        <v>34</v>
      </c>
      <c r="AP29" s="2">
        <v>1138</v>
      </c>
      <c r="AQ29" s="2">
        <v>0</v>
      </c>
      <c r="AR29" s="2">
        <v>0</v>
      </c>
      <c r="AS29" s="2">
        <v>0</v>
      </c>
      <c r="AT29" s="2">
        <v>0</v>
      </c>
      <c r="AU29" s="2">
        <v>0</v>
      </c>
      <c r="AV29" s="2">
        <v>0</v>
      </c>
      <c r="AW29" s="2">
        <v>0</v>
      </c>
      <c r="AX29" s="2">
        <v>0</v>
      </c>
      <c r="AY29" s="2">
        <v>0</v>
      </c>
      <c r="AZ29" s="2">
        <v>0</v>
      </c>
      <c r="BA29" s="2">
        <f t="shared" si="8"/>
        <v>11743</v>
      </c>
      <c r="BB29" s="2">
        <f t="shared" si="9"/>
        <v>11743</v>
      </c>
      <c r="BC29" s="2">
        <v>50112</v>
      </c>
      <c r="BD29" s="2">
        <v>50112</v>
      </c>
      <c r="BE29" s="2">
        <v>0</v>
      </c>
      <c r="BF29" s="2">
        <v>0</v>
      </c>
      <c r="BG29" s="2">
        <v>0</v>
      </c>
      <c r="BH29" s="2">
        <v>0</v>
      </c>
      <c r="BI29" s="2">
        <v>0</v>
      </c>
      <c r="BJ29" s="2">
        <v>0</v>
      </c>
      <c r="BK29" s="2">
        <v>-148</v>
      </c>
      <c r="BL29" s="2">
        <v>-591</v>
      </c>
    </row>
    <row r="30" spans="1:64" x14ac:dyDescent="0.2">
      <c r="A30" s="1" t="s">
        <v>25</v>
      </c>
      <c r="B30" t="s">
        <v>471</v>
      </c>
      <c r="C30" t="s">
        <v>972</v>
      </c>
      <c r="D30" s="2">
        <v>3</v>
      </c>
      <c r="E30" s="2">
        <v>1767</v>
      </c>
      <c r="F30" s="2">
        <f t="shared" si="0"/>
        <v>1770</v>
      </c>
      <c r="G30" s="2">
        <v>9</v>
      </c>
      <c r="H30" s="2">
        <v>307</v>
      </c>
      <c r="I30" s="2">
        <v>0</v>
      </c>
      <c r="J30" s="2">
        <f t="shared" si="1"/>
        <v>307</v>
      </c>
      <c r="K30" s="2">
        <v>-370</v>
      </c>
      <c r="L30" s="2">
        <v>0</v>
      </c>
      <c r="M30" s="2">
        <v>58</v>
      </c>
      <c r="N30" s="2">
        <f t="shared" si="2"/>
        <v>-312</v>
      </c>
      <c r="O30" s="2">
        <v>1092</v>
      </c>
      <c r="P30" s="2">
        <v>0</v>
      </c>
      <c r="Q30" s="2">
        <v>165</v>
      </c>
      <c r="R30" s="2">
        <v>-316</v>
      </c>
      <c r="S30" s="2">
        <f t="shared" si="3"/>
        <v>-151</v>
      </c>
      <c r="T30" s="2">
        <v>0</v>
      </c>
      <c r="U30" s="2">
        <v>0</v>
      </c>
      <c r="V30" s="2">
        <f t="shared" si="4"/>
        <v>0</v>
      </c>
      <c r="W30" s="2">
        <v>351</v>
      </c>
      <c r="X30" s="2">
        <v>0</v>
      </c>
      <c r="Y30">
        <v>0</v>
      </c>
      <c r="Z30" s="2">
        <v>0</v>
      </c>
      <c r="AA30" s="2">
        <v>803</v>
      </c>
      <c r="AB30" s="2">
        <f t="shared" si="5"/>
        <v>803</v>
      </c>
      <c r="AC30" s="2">
        <v>0</v>
      </c>
      <c r="AD30" s="2">
        <v>0</v>
      </c>
      <c r="AE30" s="2">
        <v>0</v>
      </c>
      <c r="AF30" s="2">
        <v>0</v>
      </c>
      <c r="AG30" s="2">
        <f t="shared" si="6"/>
        <v>3869</v>
      </c>
      <c r="AH30" s="2">
        <f t="shared" si="7"/>
        <v>3869</v>
      </c>
      <c r="AI30" s="2">
        <v>19678</v>
      </c>
      <c r="AJ30" s="2">
        <v>19678</v>
      </c>
      <c r="AK30" s="2">
        <v>10861</v>
      </c>
      <c r="AL30" s="2">
        <v>27</v>
      </c>
      <c r="AM30" s="2">
        <v>0</v>
      </c>
      <c r="AN30" s="2">
        <v>0</v>
      </c>
      <c r="AO30" s="2">
        <v>0</v>
      </c>
      <c r="AP30" s="2">
        <v>1258</v>
      </c>
      <c r="AQ30" s="2">
        <v>0</v>
      </c>
      <c r="AR30" s="2">
        <v>0</v>
      </c>
      <c r="AS30" s="2">
        <v>0</v>
      </c>
      <c r="AT30" s="2">
        <v>0</v>
      </c>
      <c r="AU30" s="2">
        <v>-417</v>
      </c>
      <c r="AV30" s="2">
        <v>-1584</v>
      </c>
      <c r="AW30" s="2">
        <v>0</v>
      </c>
      <c r="AX30" s="2">
        <v>-386</v>
      </c>
      <c r="AY30" s="2">
        <v>0</v>
      </c>
      <c r="AZ30" s="2">
        <v>0</v>
      </c>
      <c r="BA30" s="2">
        <f t="shared" si="8"/>
        <v>15598</v>
      </c>
      <c r="BB30" s="2">
        <f t="shared" si="9"/>
        <v>15598</v>
      </c>
      <c r="BC30" s="2">
        <v>58708</v>
      </c>
      <c r="BD30" s="2">
        <v>58708</v>
      </c>
      <c r="BE30" s="2">
        <v>0</v>
      </c>
      <c r="BF30" s="2">
        <v>0</v>
      </c>
      <c r="BG30" s="2">
        <v>0</v>
      </c>
      <c r="BH30" s="2">
        <v>0</v>
      </c>
      <c r="BI30" s="2">
        <v>22</v>
      </c>
      <c r="BJ30" s="2">
        <v>464</v>
      </c>
      <c r="BK30" s="2">
        <v>-15</v>
      </c>
      <c r="BL30" s="2">
        <v>-92</v>
      </c>
    </row>
    <row r="31" spans="1:64" x14ac:dyDescent="0.2">
      <c r="A31" s="1" t="s">
        <v>26</v>
      </c>
      <c r="B31" t="s">
        <v>472</v>
      </c>
      <c r="C31" t="s">
        <v>970</v>
      </c>
      <c r="D31" s="2">
        <v>-17</v>
      </c>
      <c r="E31" s="2">
        <v>751</v>
      </c>
      <c r="F31" s="2">
        <f t="shared" si="0"/>
        <v>734</v>
      </c>
      <c r="G31" s="2">
        <v>0</v>
      </c>
      <c r="H31" s="2">
        <v>218</v>
      </c>
      <c r="I31" s="2">
        <v>0</v>
      </c>
      <c r="J31" s="2">
        <f t="shared" si="1"/>
        <v>218</v>
      </c>
      <c r="K31" s="2">
        <v>2686</v>
      </c>
      <c r="L31" s="2">
        <v>0</v>
      </c>
      <c r="M31" s="2">
        <v>662</v>
      </c>
      <c r="N31" s="2">
        <f t="shared" si="2"/>
        <v>3348</v>
      </c>
      <c r="O31" s="2">
        <v>2715</v>
      </c>
      <c r="P31" s="2">
        <v>855</v>
      </c>
      <c r="Q31" s="2">
        <v>157</v>
      </c>
      <c r="R31" s="2">
        <v>104</v>
      </c>
      <c r="S31" s="2">
        <f t="shared" si="3"/>
        <v>1116</v>
      </c>
      <c r="T31" s="2">
        <v>729</v>
      </c>
      <c r="U31" s="2">
        <v>1452</v>
      </c>
      <c r="V31" s="2">
        <f t="shared" si="4"/>
        <v>2181</v>
      </c>
      <c r="W31" s="2">
        <v>2790</v>
      </c>
      <c r="X31" s="2">
        <v>18385</v>
      </c>
      <c r="Y31">
        <v>5158.889561816246</v>
      </c>
      <c r="Z31" s="2">
        <v>14895</v>
      </c>
      <c r="AA31" s="2">
        <v>207</v>
      </c>
      <c r="AB31" s="2">
        <f t="shared" si="5"/>
        <v>15102</v>
      </c>
      <c r="AC31" s="2">
        <v>0</v>
      </c>
      <c r="AD31" s="2">
        <v>0</v>
      </c>
      <c r="AE31" s="2">
        <v>0</v>
      </c>
      <c r="AF31" s="2">
        <v>0</v>
      </c>
      <c r="AG31" s="2">
        <f t="shared" si="6"/>
        <v>46589</v>
      </c>
      <c r="AH31" s="2">
        <f t="shared" si="7"/>
        <v>51747.88956181625</v>
      </c>
      <c r="AI31" s="2">
        <v>195715</v>
      </c>
      <c r="AJ31" s="2">
        <v>216955.5798449982</v>
      </c>
      <c r="AK31" s="2">
        <v>12443</v>
      </c>
      <c r="AL31" s="2">
        <v>21</v>
      </c>
      <c r="AM31" s="2">
        <v>0</v>
      </c>
      <c r="AN31" s="2">
        <v>0</v>
      </c>
      <c r="AO31" s="2">
        <v>0</v>
      </c>
      <c r="AP31" s="2">
        <v>0</v>
      </c>
      <c r="AQ31" s="2">
        <v>0</v>
      </c>
      <c r="AR31" s="2">
        <v>0</v>
      </c>
      <c r="AS31" s="2">
        <v>0</v>
      </c>
      <c r="AT31" s="2">
        <v>0</v>
      </c>
      <c r="AU31" s="2">
        <v>-118</v>
      </c>
      <c r="AV31" s="2">
        <v>-480</v>
      </c>
      <c r="AW31" s="2">
        <v>0</v>
      </c>
      <c r="AX31" s="2">
        <v>0</v>
      </c>
      <c r="AY31" s="2">
        <v>0</v>
      </c>
      <c r="AZ31" s="2">
        <v>0</v>
      </c>
      <c r="BA31" s="2">
        <f t="shared" si="8"/>
        <v>58935</v>
      </c>
      <c r="BB31" s="2">
        <f t="shared" si="9"/>
        <v>64093.88956181625</v>
      </c>
      <c r="BC31" s="2">
        <v>242815</v>
      </c>
      <c r="BD31" s="2">
        <v>264055.5798449982</v>
      </c>
      <c r="BE31" s="2">
        <v>0</v>
      </c>
      <c r="BF31" s="2">
        <v>0</v>
      </c>
      <c r="BG31" s="2">
        <v>0</v>
      </c>
      <c r="BH31" s="2">
        <v>0</v>
      </c>
      <c r="BI31" s="2">
        <v>559</v>
      </c>
      <c r="BJ31" s="2">
        <v>1535</v>
      </c>
      <c r="BK31" s="2">
        <v>-58</v>
      </c>
      <c r="BL31" s="2">
        <v>-896</v>
      </c>
    </row>
    <row r="32" spans="1:64" x14ac:dyDescent="0.2">
      <c r="A32" s="1" t="s">
        <v>27</v>
      </c>
      <c r="B32" t="s">
        <v>473</v>
      </c>
      <c r="C32" t="s">
        <v>970</v>
      </c>
      <c r="D32" s="2">
        <v>-157</v>
      </c>
      <c r="E32" s="2">
        <v>1436</v>
      </c>
      <c r="F32" s="2">
        <f t="shared" si="0"/>
        <v>1279</v>
      </c>
      <c r="G32" s="2">
        <v>63</v>
      </c>
      <c r="H32" s="2">
        <v>98</v>
      </c>
      <c r="I32" s="2">
        <v>87</v>
      </c>
      <c r="J32" s="2">
        <f t="shared" si="1"/>
        <v>185</v>
      </c>
      <c r="K32" s="2">
        <v>2327</v>
      </c>
      <c r="L32" s="2">
        <v>0</v>
      </c>
      <c r="M32" s="2">
        <v>541</v>
      </c>
      <c r="N32" s="2">
        <f t="shared" si="2"/>
        <v>2868</v>
      </c>
      <c r="O32" s="2">
        <v>2835</v>
      </c>
      <c r="P32" s="2">
        <v>492</v>
      </c>
      <c r="Q32" s="2">
        <v>174</v>
      </c>
      <c r="R32" s="2">
        <v>319</v>
      </c>
      <c r="S32" s="2">
        <f t="shared" si="3"/>
        <v>985</v>
      </c>
      <c r="T32" s="2">
        <v>674</v>
      </c>
      <c r="U32" s="2">
        <v>2303</v>
      </c>
      <c r="V32" s="2">
        <f t="shared" si="4"/>
        <v>2977</v>
      </c>
      <c r="W32" s="2">
        <v>2254</v>
      </c>
      <c r="X32" s="2">
        <v>20812</v>
      </c>
      <c r="Y32">
        <v>10085</v>
      </c>
      <c r="Z32" s="2">
        <v>21735</v>
      </c>
      <c r="AA32" s="2">
        <v>1519</v>
      </c>
      <c r="AB32" s="2">
        <f t="shared" si="5"/>
        <v>23254</v>
      </c>
      <c r="AC32" s="2">
        <v>260</v>
      </c>
      <c r="AD32" s="2">
        <v>0</v>
      </c>
      <c r="AE32" s="2">
        <v>0</v>
      </c>
      <c r="AF32" s="2">
        <v>697</v>
      </c>
      <c r="AG32" s="2">
        <f t="shared" si="6"/>
        <v>58469</v>
      </c>
      <c r="AH32" s="2">
        <f t="shared" si="7"/>
        <v>68554</v>
      </c>
      <c r="AI32" s="2">
        <v>233876</v>
      </c>
      <c r="AJ32" s="2">
        <v>274216</v>
      </c>
      <c r="AK32" s="2">
        <v>13622</v>
      </c>
      <c r="AL32" s="2">
        <v>3</v>
      </c>
      <c r="AM32" s="2">
        <v>0</v>
      </c>
      <c r="AN32" s="2">
        <v>0</v>
      </c>
      <c r="AO32" s="2">
        <v>0</v>
      </c>
      <c r="AP32" s="2">
        <v>377</v>
      </c>
      <c r="AQ32" s="2">
        <v>0</v>
      </c>
      <c r="AR32" s="2">
        <v>0</v>
      </c>
      <c r="AS32" s="2">
        <v>0</v>
      </c>
      <c r="AT32" s="2">
        <v>0</v>
      </c>
      <c r="AU32" s="2">
        <v>0</v>
      </c>
      <c r="AV32" s="2">
        <v>0</v>
      </c>
      <c r="AW32" s="2">
        <v>0</v>
      </c>
      <c r="AX32" s="2">
        <v>0</v>
      </c>
      <c r="AY32" s="2">
        <v>0</v>
      </c>
      <c r="AZ32" s="2">
        <v>0</v>
      </c>
      <c r="BA32" s="2">
        <f t="shared" si="8"/>
        <v>72471</v>
      </c>
      <c r="BB32" s="2">
        <f t="shared" si="9"/>
        <v>82556</v>
      </c>
      <c r="BC32" s="2">
        <v>289884</v>
      </c>
      <c r="BD32" s="2">
        <v>330224</v>
      </c>
      <c r="BE32" s="2">
        <v>0</v>
      </c>
      <c r="BF32" s="2">
        <v>0</v>
      </c>
      <c r="BG32" s="2">
        <v>0</v>
      </c>
      <c r="BH32" s="2">
        <v>0</v>
      </c>
      <c r="BI32" s="2">
        <v>3112</v>
      </c>
      <c r="BJ32" s="2">
        <v>12448</v>
      </c>
      <c r="BK32" s="2">
        <v>-2318</v>
      </c>
      <c r="BL32" s="2">
        <v>-9272</v>
      </c>
    </row>
    <row r="33" spans="1:64" x14ac:dyDescent="0.2">
      <c r="A33" s="1" t="s">
        <v>28</v>
      </c>
      <c r="B33" t="s">
        <v>474</v>
      </c>
      <c r="C33" t="s">
        <v>970</v>
      </c>
      <c r="D33" s="2">
        <v>-97</v>
      </c>
      <c r="E33" s="2">
        <v>1969</v>
      </c>
      <c r="F33" s="2">
        <f t="shared" si="0"/>
        <v>1872</v>
      </c>
      <c r="G33" s="2">
        <v>50</v>
      </c>
      <c r="H33" s="2">
        <v>282</v>
      </c>
      <c r="I33" s="2">
        <v>140</v>
      </c>
      <c r="J33" s="2">
        <f t="shared" si="1"/>
        <v>422</v>
      </c>
      <c r="K33" s="2">
        <v>3653</v>
      </c>
      <c r="L33" s="2">
        <v>0</v>
      </c>
      <c r="M33" s="2">
        <v>1345</v>
      </c>
      <c r="N33" s="2">
        <f t="shared" si="2"/>
        <v>4998</v>
      </c>
      <c r="O33" s="2">
        <v>7668</v>
      </c>
      <c r="P33" s="2">
        <v>617</v>
      </c>
      <c r="Q33" s="2">
        <v>191</v>
      </c>
      <c r="R33" s="2">
        <v>49</v>
      </c>
      <c r="S33" s="2">
        <f t="shared" si="3"/>
        <v>857</v>
      </c>
      <c r="T33" s="2">
        <v>1569</v>
      </c>
      <c r="U33" s="2">
        <v>3992</v>
      </c>
      <c r="V33" s="2">
        <f t="shared" si="4"/>
        <v>5561</v>
      </c>
      <c r="W33" s="2">
        <v>4429</v>
      </c>
      <c r="X33" s="2">
        <v>34921</v>
      </c>
      <c r="Y33">
        <v>7319.1493224067863</v>
      </c>
      <c r="Z33" s="2">
        <v>36456</v>
      </c>
      <c r="AA33" s="2">
        <v>2882</v>
      </c>
      <c r="AB33" s="2">
        <f t="shared" si="5"/>
        <v>39338</v>
      </c>
      <c r="AC33" s="2">
        <v>0</v>
      </c>
      <c r="AD33" s="2">
        <v>0</v>
      </c>
      <c r="AE33" s="2">
        <v>42</v>
      </c>
      <c r="AF33" s="2">
        <v>0</v>
      </c>
      <c r="AG33" s="2">
        <f t="shared" si="6"/>
        <v>100158</v>
      </c>
      <c r="AH33" s="2">
        <f t="shared" si="7"/>
        <v>107477.14932240678</v>
      </c>
      <c r="AI33" s="2">
        <v>423093</v>
      </c>
      <c r="AJ33" s="2">
        <v>456484.09266685549</v>
      </c>
      <c r="AK33" s="2">
        <v>21550</v>
      </c>
      <c r="AL33" s="2">
        <v>0</v>
      </c>
      <c r="AM33" s="2">
        <v>0</v>
      </c>
      <c r="AN33" s="2">
        <v>0</v>
      </c>
      <c r="AO33" s="2">
        <v>0</v>
      </c>
      <c r="AP33" s="2">
        <v>1377</v>
      </c>
      <c r="AQ33" s="2">
        <v>0</v>
      </c>
      <c r="AR33" s="2">
        <v>0</v>
      </c>
      <c r="AS33" s="2">
        <v>0</v>
      </c>
      <c r="AT33" s="2">
        <v>0</v>
      </c>
      <c r="AU33" s="2">
        <v>182</v>
      </c>
      <c r="AV33" s="2">
        <v>729</v>
      </c>
      <c r="AW33" s="2">
        <v>0</v>
      </c>
      <c r="AX33" s="2">
        <v>0</v>
      </c>
      <c r="AY33" s="2">
        <v>0</v>
      </c>
      <c r="AZ33" s="2">
        <v>0</v>
      </c>
      <c r="BA33" s="2">
        <f t="shared" si="8"/>
        <v>123267</v>
      </c>
      <c r="BB33" s="2">
        <f t="shared" si="9"/>
        <v>130586.14932240678</v>
      </c>
      <c r="BC33" s="2">
        <v>445530</v>
      </c>
      <c r="BD33" s="2">
        <v>478921.09266685549</v>
      </c>
      <c r="BE33" s="2">
        <v>0</v>
      </c>
      <c r="BF33" s="2">
        <v>0</v>
      </c>
      <c r="BG33" s="2">
        <v>0</v>
      </c>
      <c r="BH33" s="2">
        <v>0</v>
      </c>
      <c r="BI33" s="2">
        <v>1075</v>
      </c>
      <c r="BJ33" s="2">
        <v>4300</v>
      </c>
      <c r="BK33" s="2">
        <v>-50</v>
      </c>
      <c r="BL33" s="2">
        <v>-200</v>
      </c>
    </row>
    <row r="34" spans="1:64" x14ac:dyDescent="0.2">
      <c r="A34" s="1" t="s">
        <v>29</v>
      </c>
      <c r="B34" t="s">
        <v>475</v>
      </c>
      <c r="C34" t="s">
        <v>970</v>
      </c>
      <c r="D34" s="2">
        <v>-34</v>
      </c>
      <c r="E34" s="2">
        <v>2400</v>
      </c>
      <c r="F34" s="2">
        <f t="shared" si="0"/>
        <v>2366</v>
      </c>
      <c r="G34" s="2">
        <v>49</v>
      </c>
      <c r="H34" s="2">
        <v>297</v>
      </c>
      <c r="I34" s="2">
        <v>135</v>
      </c>
      <c r="J34" s="2">
        <f t="shared" si="1"/>
        <v>432</v>
      </c>
      <c r="K34" s="2">
        <v>3467</v>
      </c>
      <c r="L34" s="2">
        <v>0</v>
      </c>
      <c r="M34" s="2">
        <v>1173</v>
      </c>
      <c r="N34" s="2">
        <f t="shared" si="2"/>
        <v>4640</v>
      </c>
      <c r="O34" s="2">
        <v>6973</v>
      </c>
      <c r="P34" s="2">
        <v>1000</v>
      </c>
      <c r="Q34" s="2">
        <v>331</v>
      </c>
      <c r="R34" s="2">
        <v>844</v>
      </c>
      <c r="S34" s="2">
        <f t="shared" si="3"/>
        <v>2175</v>
      </c>
      <c r="T34" s="2">
        <v>1577</v>
      </c>
      <c r="U34" s="2">
        <v>2513</v>
      </c>
      <c r="V34" s="2">
        <f t="shared" si="4"/>
        <v>4090</v>
      </c>
      <c r="W34" s="2">
        <v>3180</v>
      </c>
      <c r="X34" s="2">
        <v>51118</v>
      </c>
      <c r="Y34">
        <v>10974</v>
      </c>
      <c r="Z34" s="2">
        <v>32861</v>
      </c>
      <c r="AA34" s="2">
        <v>1256</v>
      </c>
      <c r="AB34" s="2">
        <f t="shared" si="5"/>
        <v>34117</v>
      </c>
      <c r="AC34" s="2">
        <v>514</v>
      </c>
      <c r="AD34" s="2">
        <v>0</v>
      </c>
      <c r="AE34" s="2">
        <v>5</v>
      </c>
      <c r="AF34" s="2">
        <v>0</v>
      </c>
      <c r="AG34" s="2">
        <f t="shared" si="6"/>
        <v>109659</v>
      </c>
      <c r="AH34" s="2">
        <f t="shared" si="7"/>
        <v>120633</v>
      </c>
      <c r="AI34" s="2">
        <v>439279</v>
      </c>
      <c r="AJ34" s="2">
        <v>483175</v>
      </c>
      <c r="AK34" s="2">
        <v>21428</v>
      </c>
      <c r="AL34" s="2">
        <v>108</v>
      </c>
      <c r="AM34" s="2">
        <v>2938</v>
      </c>
      <c r="AN34" s="2">
        <v>0</v>
      </c>
      <c r="AO34" s="2">
        <v>0</v>
      </c>
      <c r="AP34" s="2">
        <v>653</v>
      </c>
      <c r="AQ34" s="2">
        <v>0</v>
      </c>
      <c r="AR34" s="2">
        <v>0</v>
      </c>
      <c r="AS34" s="2">
        <v>0</v>
      </c>
      <c r="AT34" s="2">
        <v>0</v>
      </c>
      <c r="AU34" s="2">
        <v>-1581</v>
      </c>
      <c r="AV34" s="2">
        <v>-6687</v>
      </c>
      <c r="AW34" s="2">
        <v>-136</v>
      </c>
      <c r="AX34" s="2">
        <v>-707</v>
      </c>
      <c r="AY34" s="2">
        <v>0</v>
      </c>
      <c r="AZ34" s="2">
        <v>0</v>
      </c>
      <c r="BA34" s="2">
        <f t="shared" si="8"/>
        <v>133069</v>
      </c>
      <c r="BB34" s="2">
        <f t="shared" si="9"/>
        <v>144043</v>
      </c>
      <c r="BC34" s="2">
        <v>532391</v>
      </c>
      <c r="BD34" s="2">
        <v>576287</v>
      </c>
      <c r="BE34" s="2">
        <v>0</v>
      </c>
      <c r="BF34" s="2">
        <v>0</v>
      </c>
      <c r="BG34" s="2">
        <v>0</v>
      </c>
      <c r="BH34" s="2">
        <v>0</v>
      </c>
      <c r="BI34" s="2">
        <v>1825</v>
      </c>
      <c r="BJ34" s="2">
        <v>7750</v>
      </c>
      <c r="BK34" s="2">
        <v>0</v>
      </c>
      <c r="BL34" s="2">
        <v>0</v>
      </c>
    </row>
    <row r="35" spans="1:64" x14ac:dyDescent="0.2">
      <c r="A35" s="1" t="s">
        <v>30</v>
      </c>
      <c r="B35" t="s">
        <v>476</v>
      </c>
      <c r="C35" t="s">
        <v>970</v>
      </c>
      <c r="D35" s="2">
        <v>16</v>
      </c>
      <c r="E35" s="2">
        <v>1035.5</v>
      </c>
      <c r="F35" s="2">
        <f t="shared" si="0"/>
        <v>1051.5</v>
      </c>
      <c r="G35" s="2">
        <v>17.5</v>
      </c>
      <c r="H35" s="2">
        <v>239</v>
      </c>
      <c r="I35" s="2">
        <v>46.75</v>
      </c>
      <c r="J35" s="2">
        <f t="shared" si="1"/>
        <v>285.75</v>
      </c>
      <c r="K35" s="2">
        <v>1227</v>
      </c>
      <c r="L35" s="2">
        <v>0</v>
      </c>
      <c r="M35" s="2">
        <v>643</v>
      </c>
      <c r="N35" s="2">
        <f t="shared" si="2"/>
        <v>1870</v>
      </c>
      <c r="O35" s="2">
        <v>1728.5</v>
      </c>
      <c r="P35" s="2">
        <v>303.5</v>
      </c>
      <c r="Q35" s="2">
        <v>40</v>
      </c>
      <c r="R35" s="2">
        <v>258.5</v>
      </c>
      <c r="S35" s="2">
        <f t="shared" si="3"/>
        <v>602</v>
      </c>
      <c r="T35" s="2">
        <v>573</v>
      </c>
      <c r="U35" s="2">
        <v>1481</v>
      </c>
      <c r="V35" s="2">
        <f t="shared" si="4"/>
        <v>2054</v>
      </c>
      <c r="W35" s="2">
        <v>1392.5</v>
      </c>
      <c r="X35" s="2">
        <v>7756</v>
      </c>
      <c r="Y35">
        <v>2246.231636746521</v>
      </c>
      <c r="Z35" s="2">
        <v>12293.75</v>
      </c>
      <c r="AA35" s="2">
        <v>668.25</v>
      </c>
      <c r="AB35" s="2">
        <f t="shared" si="5"/>
        <v>12962</v>
      </c>
      <c r="AC35" s="2">
        <v>137.5</v>
      </c>
      <c r="AD35" s="2">
        <v>11.5</v>
      </c>
      <c r="AE35" s="2">
        <v>0</v>
      </c>
      <c r="AF35" s="2">
        <v>36</v>
      </c>
      <c r="AG35" s="2">
        <f t="shared" si="6"/>
        <v>29904.75</v>
      </c>
      <c r="AH35" s="2">
        <f t="shared" si="7"/>
        <v>32150.981636746521</v>
      </c>
      <c r="AI35" s="2">
        <v>120682</v>
      </c>
      <c r="AJ35" s="2">
        <v>129642.67105128127</v>
      </c>
      <c r="AK35" s="2">
        <v>12060</v>
      </c>
      <c r="AL35" s="2">
        <v>0</v>
      </c>
      <c r="AM35" s="2">
        <v>0</v>
      </c>
      <c r="AN35" s="2">
        <v>0</v>
      </c>
      <c r="AO35" s="2">
        <v>0</v>
      </c>
      <c r="AP35" s="2">
        <v>6.75</v>
      </c>
      <c r="AQ35" s="2">
        <v>0</v>
      </c>
      <c r="AR35" s="2">
        <v>0</v>
      </c>
      <c r="AS35" s="2">
        <v>0</v>
      </c>
      <c r="AT35" s="2">
        <v>6.5</v>
      </c>
      <c r="AU35" s="2">
        <v>-62</v>
      </c>
      <c r="AV35" s="2">
        <v>-248</v>
      </c>
      <c r="AW35" s="2">
        <v>-110.5</v>
      </c>
      <c r="AX35" s="2">
        <v>-488</v>
      </c>
      <c r="AY35" s="2">
        <v>0</v>
      </c>
      <c r="AZ35" s="2">
        <v>0</v>
      </c>
      <c r="BA35" s="2">
        <f t="shared" si="8"/>
        <v>41805.5</v>
      </c>
      <c r="BB35" s="2">
        <f t="shared" si="9"/>
        <v>44051.731636746525</v>
      </c>
      <c r="BC35" s="2">
        <v>168239</v>
      </c>
      <c r="BD35" s="2">
        <v>177199.67105128127</v>
      </c>
      <c r="BE35" s="2">
        <v>-363</v>
      </c>
      <c r="BF35" s="2">
        <v>-1450</v>
      </c>
      <c r="BG35" s="2">
        <v>-196.5</v>
      </c>
      <c r="BH35" s="2">
        <v>-787</v>
      </c>
      <c r="BI35" s="2">
        <v>657.25</v>
      </c>
      <c r="BJ35" s="2">
        <v>2629</v>
      </c>
      <c r="BK35" s="2">
        <v>0</v>
      </c>
      <c r="BL35" s="2">
        <v>0</v>
      </c>
    </row>
    <row r="36" spans="1:64" x14ac:dyDescent="0.2">
      <c r="A36" s="1" t="s">
        <v>31</v>
      </c>
      <c r="B36" t="s">
        <v>477</v>
      </c>
      <c r="C36" t="s">
        <v>970</v>
      </c>
      <c r="D36" s="2">
        <v>-302</v>
      </c>
      <c r="E36" s="2">
        <v>1489</v>
      </c>
      <c r="F36" s="2">
        <f t="shared" si="0"/>
        <v>1187</v>
      </c>
      <c r="G36" s="2">
        <v>10</v>
      </c>
      <c r="H36" s="2">
        <v>393</v>
      </c>
      <c r="I36" s="2">
        <v>172</v>
      </c>
      <c r="J36" s="2">
        <f t="shared" si="1"/>
        <v>565</v>
      </c>
      <c r="K36" s="2">
        <v>2133</v>
      </c>
      <c r="L36" s="2">
        <v>0</v>
      </c>
      <c r="M36" s="2">
        <v>482</v>
      </c>
      <c r="N36" s="2">
        <f t="shared" si="2"/>
        <v>2615</v>
      </c>
      <c r="O36" s="2">
        <v>2878</v>
      </c>
      <c r="P36" s="2">
        <v>399</v>
      </c>
      <c r="Q36" s="2">
        <v>15</v>
      </c>
      <c r="R36" s="2">
        <v>341</v>
      </c>
      <c r="S36" s="2">
        <f t="shared" si="3"/>
        <v>755</v>
      </c>
      <c r="T36" s="2">
        <v>385</v>
      </c>
      <c r="U36" s="2">
        <v>3204</v>
      </c>
      <c r="V36" s="2">
        <f t="shared" si="4"/>
        <v>3589</v>
      </c>
      <c r="W36" s="2">
        <v>2197</v>
      </c>
      <c r="X36" s="2">
        <v>21472</v>
      </c>
      <c r="Y36">
        <v>6349.5134977079606</v>
      </c>
      <c r="Z36" s="2">
        <v>20444</v>
      </c>
      <c r="AA36" s="2">
        <v>1705</v>
      </c>
      <c r="AB36" s="2">
        <f t="shared" si="5"/>
        <v>22149</v>
      </c>
      <c r="AC36" s="2">
        <v>391</v>
      </c>
      <c r="AD36" s="2">
        <v>0</v>
      </c>
      <c r="AE36" s="2">
        <v>17</v>
      </c>
      <c r="AF36" s="2">
        <v>-331</v>
      </c>
      <c r="AG36" s="2">
        <f t="shared" si="6"/>
        <v>57494</v>
      </c>
      <c r="AH36" s="2">
        <f t="shared" si="7"/>
        <v>63843.513497707958</v>
      </c>
      <c r="AI36" s="2">
        <v>228218</v>
      </c>
      <c r="AJ36" s="2">
        <v>247962.41713056283</v>
      </c>
      <c r="AK36" s="2">
        <v>19852</v>
      </c>
      <c r="AL36" s="2">
        <v>27</v>
      </c>
      <c r="AM36" s="2">
        <v>0</v>
      </c>
      <c r="AN36" s="2">
        <v>0</v>
      </c>
      <c r="AO36" s="2">
        <v>0</v>
      </c>
      <c r="AP36" s="2">
        <v>4</v>
      </c>
      <c r="AQ36" s="2">
        <v>7</v>
      </c>
      <c r="AR36" s="2">
        <v>0</v>
      </c>
      <c r="AS36" s="2">
        <v>0</v>
      </c>
      <c r="AT36" s="2">
        <v>7</v>
      </c>
      <c r="AU36" s="2">
        <v>76</v>
      </c>
      <c r="AV36" s="2">
        <v>212</v>
      </c>
      <c r="AW36" s="2">
        <v>-175</v>
      </c>
      <c r="AX36" s="2">
        <v>103</v>
      </c>
      <c r="AY36" s="2">
        <v>0</v>
      </c>
      <c r="AZ36" s="2">
        <v>0</v>
      </c>
      <c r="BA36" s="2">
        <f t="shared" si="8"/>
        <v>77292</v>
      </c>
      <c r="BB36" s="2">
        <f t="shared" si="9"/>
        <v>83641.513497707958</v>
      </c>
      <c r="BC36" s="2">
        <v>308078</v>
      </c>
      <c r="BD36" s="2">
        <v>327822.41713056283</v>
      </c>
      <c r="BE36" s="2">
        <v>101</v>
      </c>
      <c r="BF36" s="2">
        <v>404</v>
      </c>
      <c r="BG36" s="2">
        <v>0</v>
      </c>
      <c r="BH36" s="2">
        <v>0</v>
      </c>
      <c r="BI36" s="2">
        <v>957</v>
      </c>
      <c r="BJ36" s="2">
        <v>3829</v>
      </c>
      <c r="BK36" s="2">
        <v>-478</v>
      </c>
      <c r="BL36" s="2">
        <v>-1910</v>
      </c>
    </row>
    <row r="37" spans="1:64" x14ac:dyDescent="0.2">
      <c r="A37" s="1" t="s">
        <v>32</v>
      </c>
      <c r="B37" t="s">
        <v>478</v>
      </c>
      <c r="C37" t="s">
        <v>970</v>
      </c>
      <c r="D37" s="2">
        <v>29</v>
      </c>
      <c r="E37" s="2">
        <v>1388</v>
      </c>
      <c r="F37" s="2">
        <f t="shared" si="0"/>
        <v>1417</v>
      </c>
      <c r="G37" s="2">
        <v>27</v>
      </c>
      <c r="H37" s="2">
        <v>237</v>
      </c>
      <c r="I37" s="2">
        <v>72</v>
      </c>
      <c r="J37" s="2">
        <f t="shared" si="1"/>
        <v>309</v>
      </c>
      <c r="K37" s="2">
        <v>2214</v>
      </c>
      <c r="L37" s="2">
        <v>0</v>
      </c>
      <c r="M37" s="2">
        <v>1312</v>
      </c>
      <c r="N37" s="2">
        <f t="shared" si="2"/>
        <v>3526</v>
      </c>
      <c r="O37" s="2">
        <v>2065</v>
      </c>
      <c r="P37" s="2">
        <v>1162</v>
      </c>
      <c r="Q37" s="2">
        <v>78</v>
      </c>
      <c r="R37" s="2">
        <v>300</v>
      </c>
      <c r="S37" s="2">
        <f t="shared" si="3"/>
        <v>1540</v>
      </c>
      <c r="T37" s="2">
        <v>634</v>
      </c>
      <c r="U37" s="2">
        <v>2690</v>
      </c>
      <c r="V37" s="2">
        <f t="shared" si="4"/>
        <v>3324</v>
      </c>
      <c r="W37" s="2">
        <v>1152</v>
      </c>
      <c r="X37" s="2">
        <v>10104</v>
      </c>
      <c r="Y37">
        <v>3006.7076956296228</v>
      </c>
      <c r="Z37" s="2">
        <v>15871</v>
      </c>
      <c r="AA37" s="2">
        <v>589</v>
      </c>
      <c r="AB37" s="2">
        <f t="shared" si="5"/>
        <v>16460</v>
      </c>
      <c r="AC37" s="2">
        <v>1152</v>
      </c>
      <c r="AD37" s="2">
        <v>0</v>
      </c>
      <c r="AE37" s="2">
        <v>0</v>
      </c>
      <c r="AF37" s="2">
        <v>0</v>
      </c>
      <c r="AG37" s="2">
        <f t="shared" si="6"/>
        <v>41076</v>
      </c>
      <c r="AH37" s="2">
        <f t="shared" si="7"/>
        <v>44082.707695629622</v>
      </c>
      <c r="AI37" s="2">
        <v>164304</v>
      </c>
      <c r="AJ37" s="2">
        <v>175977.36517562479</v>
      </c>
      <c r="AK37" s="2">
        <v>15088</v>
      </c>
      <c r="AL37" s="2">
        <v>0</v>
      </c>
      <c r="AM37" s="2">
        <v>0</v>
      </c>
      <c r="AN37" s="2">
        <v>0</v>
      </c>
      <c r="AO37" s="2">
        <v>0</v>
      </c>
      <c r="AP37" s="2">
        <v>0</v>
      </c>
      <c r="AQ37" s="2">
        <v>0</v>
      </c>
      <c r="AR37" s="2">
        <v>0</v>
      </c>
      <c r="AS37" s="2">
        <v>0</v>
      </c>
      <c r="AT37" s="2">
        <v>0</v>
      </c>
      <c r="AU37" s="2">
        <v>-340</v>
      </c>
      <c r="AV37" s="2">
        <v>-1360</v>
      </c>
      <c r="AW37" s="2">
        <v>0</v>
      </c>
      <c r="AX37" s="2">
        <v>0</v>
      </c>
      <c r="AY37" s="2">
        <v>0</v>
      </c>
      <c r="AZ37" s="2">
        <v>0</v>
      </c>
      <c r="BA37" s="2">
        <f t="shared" si="8"/>
        <v>55824</v>
      </c>
      <c r="BB37" s="2">
        <f t="shared" si="9"/>
        <v>58830.707695629622</v>
      </c>
      <c r="BC37" s="2">
        <v>224004</v>
      </c>
      <c r="BD37" s="2">
        <v>235677.36517562479</v>
      </c>
      <c r="BE37" s="2">
        <v>-22</v>
      </c>
      <c r="BF37" s="2">
        <v>-88</v>
      </c>
      <c r="BG37" s="2">
        <v>0</v>
      </c>
      <c r="BH37" s="2">
        <v>0</v>
      </c>
      <c r="BI37" s="2">
        <v>2259</v>
      </c>
      <c r="BJ37" s="2">
        <v>9036</v>
      </c>
      <c r="BK37" s="2">
        <v>-49</v>
      </c>
      <c r="BL37" s="2">
        <v>-196</v>
      </c>
    </row>
    <row r="38" spans="1:64" x14ac:dyDescent="0.2">
      <c r="A38" s="1" t="s">
        <v>33</v>
      </c>
      <c r="B38" t="s">
        <v>479</v>
      </c>
      <c r="C38" t="s">
        <v>970</v>
      </c>
      <c r="D38" s="2">
        <v>110</v>
      </c>
      <c r="E38" s="2">
        <v>3115</v>
      </c>
      <c r="F38" s="2">
        <f t="shared" si="0"/>
        <v>3225</v>
      </c>
      <c r="G38" s="2">
        <v>30</v>
      </c>
      <c r="H38" s="2">
        <v>42</v>
      </c>
      <c r="I38" s="2">
        <v>117</v>
      </c>
      <c r="J38" s="2">
        <f t="shared" si="1"/>
        <v>159</v>
      </c>
      <c r="K38" s="2">
        <v>1455</v>
      </c>
      <c r="L38" s="2">
        <v>0</v>
      </c>
      <c r="M38" s="2">
        <v>819</v>
      </c>
      <c r="N38" s="2">
        <f t="shared" si="2"/>
        <v>2274</v>
      </c>
      <c r="O38" s="2">
        <v>720</v>
      </c>
      <c r="P38" s="2">
        <v>448</v>
      </c>
      <c r="Q38" s="2">
        <v>237</v>
      </c>
      <c r="R38" s="2">
        <v>549</v>
      </c>
      <c r="S38" s="2">
        <f t="shared" si="3"/>
        <v>1234</v>
      </c>
      <c r="T38" s="2">
        <v>511</v>
      </c>
      <c r="U38" s="2">
        <v>2280</v>
      </c>
      <c r="V38" s="2">
        <f t="shared" si="4"/>
        <v>2791</v>
      </c>
      <c r="W38" s="2">
        <v>2241</v>
      </c>
      <c r="X38" s="2">
        <v>20403</v>
      </c>
      <c r="Y38">
        <v>10917</v>
      </c>
      <c r="Z38" s="2">
        <v>20717</v>
      </c>
      <c r="AA38" s="2">
        <v>979</v>
      </c>
      <c r="AB38" s="2">
        <f t="shared" si="5"/>
        <v>21696</v>
      </c>
      <c r="AC38" s="2">
        <v>0</v>
      </c>
      <c r="AD38" s="2">
        <v>0</v>
      </c>
      <c r="AE38" s="2">
        <v>0</v>
      </c>
      <c r="AF38" s="2">
        <v>104</v>
      </c>
      <c r="AG38" s="2">
        <f t="shared" si="6"/>
        <v>54877</v>
      </c>
      <c r="AH38" s="2">
        <f t="shared" si="7"/>
        <v>65794</v>
      </c>
      <c r="AI38" s="2">
        <v>300250</v>
      </c>
      <c r="AJ38" s="2">
        <v>325250</v>
      </c>
      <c r="AK38" s="2">
        <v>17422</v>
      </c>
      <c r="AL38" s="2">
        <v>74</v>
      </c>
      <c r="AM38" s="2">
        <v>0</v>
      </c>
      <c r="AN38" s="2">
        <v>0</v>
      </c>
      <c r="AO38" s="2">
        <v>0</v>
      </c>
      <c r="AP38" s="2">
        <v>163</v>
      </c>
      <c r="AQ38" s="2">
        <v>0</v>
      </c>
      <c r="AR38" s="2">
        <v>0</v>
      </c>
      <c r="AS38" s="2">
        <v>0</v>
      </c>
      <c r="AT38" s="2">
        <v>0</v>
      </c>
      <c r="AU38" s="2">
        <v>-138</v>
      </c>
      <c r="AV38" s="2">
        <v>-553</v>
      </c>
      <c r="AW38" s="2">
        <v>1510</v>
      </c>
      <c r="AX38" s="2">
        <v>6040</v>
      </c>
      <c r="AY38" s="2">
        <v>0</v>
      </c>
      <c r="AZ38" s="2">
        <v>0</v>
      </c>
      <c r="BA38" s="2">
        <f t="shared" si="8"/>
        <v>73908</v>
      </c>
      <c r="BB38" s="2">
        <f t="shared" si="9"/>
        <v>84825</v>
      </c>
      <c r="BC38" s="2">
        <v>376368</v>
      </c>
      <c r="BD38" s="2">
        <v>401368</v>
      </c>
      <c r="BE38" s="2">
        <v>0</v>
      </c>
      <c r="BF38" s="2">
        <v>0</v>
      </c>
      <c r="BG38" s="2">
        <v>0</v>
      </c>
      <c r="BH38" s="2">
        <v>0</v>
      </c>
      <c r="BI38" s="2">
        <v>868</v>
      </c>
      <c r="BJ38" s="2">
        <v>2368</v>
      </c>
      <c r="BK38" s="2">
        <v>-225</v>
      </c>
      <c r="BL38" s="2">
        <v>-600</v>
      </c>
    </row>
    <row r="39" spans="1:64" x14ac:dyDescent="0.2">
      <c r="A39" s="1" t="s">
        <v>34</v>
      </c>
      <c r="B39" t="s">
        <v>480</v>
      </c>
      <c r="C39" t="s">
        <v>970</v>
      </c>
      <c r="D39" s="2">
        <v>151</v>
      </c>
      <c r="E39" s="2">
        <v>3244</v>
      </c>
      <c r="F39" s="2">
        <f t="shared" si="0"/>
        <v>3395</v>
      </c>
      <c r="G39" s="2">
        <v>99</v>
      </c>
      <c r="H39" s="2">
        <v>416</v>
      </c>
      <c r="I39" s="2">
        <v>4591</v>
      </c>
      <c r="J39" s="2">
        <f t="shared" si="1"/>
        <v>5007</v>
      </c>
      <c r="K39" s="2">
        <v>5465</v>
      </c>
      <c r="L39" s="2">
        <v>0</v>
      </c>
      <c r="M39" s="2">
        <v>1562</v>
      </c>
      <c r="N39" s="2">
        <f t="shared" si="2"/>
        <v>7027</v>
      </c>
      <c r="O39" s="2">
        <v>11317</v>
      </c>
      <c r="P39" s="2">
        <v>329</v>
      </c>
      <c r="Q39" s="2">
        <v>1222</v>
      </c>
      <c r="R39" s="2">
        <v>1789</v>
      </c>
      <c r="S39" s="2">
        <f t="shared" si="3"/>
        <v>3340</v>
      </c>
      <c r="T39" s="2">
        <v>999</v>
      </c>
      <c r="U39" s="2">
        <v>4963</v>
      </c>
      <c r="V39" s="2">
        <f t="shared" si="4"/>
        <v>5962</v>
      </c>
      <c r="W39" s="2">
        <v>4772</v>
      </c>
      <c r="X39" s="2">
        <v>38489</v>
      </c>
      <c r="Y39">
        <v>11023.440899060437</v>
      </c>
      <c r="Z39" s="2">
        <v>51586</v>
      </c>
      <c r="AA39" s="2">
        <v>3186</v>
      </c>
      <c r="AB39" s="2">
        <f t="shared" si="5"/>
        <v>54772</v>
      </c>
      <c r="AC39" s="2">
        <v>1253</v>
      </c>
      <c r="AD39" s="2">
        <v>0</v>
      </c>
      <c r="AE39" s="2">
        <v>6</v>
      </c>
      <c r="AF39" s="2">
        <v>0</v>
      </c>
      <c r="AG39" s="2">
        <f t="shared" si="6"/>
        <v>135439</v>
      </c>
      <c r="AH39" s="2">
        <f t="shared" si="7"/>
        <v>146462.44089906043</v>
      </c>
      <c r="AI39" s="2">
        <v>605057</v>
      </c>
      <c r="AJ39" s="2">
        <v>649524.1567938067</v>
      </c>
      <c r="AK39" s="2">
        <v>40625</v>
      </c>
      <c r="AL39" s="2">
        <v>645</v>
      </c>
      <c r="AM39" s="2">
        <v>5735</v>
      </c>
      <c r="AN39" s="2">
        <v>166</v>
      </c>
      <c r="AO39" s="2">
        <v>0</v>
      </c>
      <c r="AP39" s="2">
        <v>3875</v>
      </c>
      <c r="AQ39" s="2">
        <v>0</v>
      </c>
      <c r="AR39" s="2">
        <v>0</v>
      </c>
      <c r="AS39" s="2">
        <v>0</v>
      </c>
      <c r="AT39" s="2">
        <v>273</v>
      </c>
      <c r="AU39" s="2">
        <v>0</v>
      </c>
      <c r="AV39" s="2">
        <v>0</v>
      </c>
      <c r="AW39" s="2">
        <v>-1705</v>
      </c>
      <c r="AX39" s="2">
        <v>-6821</v>
      </c>
      <c r="AY39" s="2">
        <v>0</v>
      </c>
      <c r="AZ39" s="2">
        <v>0</v>
      </c>
      <c r="BA39" s="2">
        <f t="shared" si="8"/>
        <v>185053</v>
      </c>
      <c r="BB39" s="2">
        <f t="shared" si="9"/>
        <v>196076.44089906043</v>
      </c>
      <c r="BC39" s="2">
        <v>803510</v>
      </c>
      <c r="BD39" s="2">
        <v>847977.1567938067</v>
      </c>
      <c r="BE39" s="2">
        <v>0</v>
      </c>
      <c r="BF39" s="2">
        <v>0</v>
      </c>
      <c r="BG39" s="2">
        <v>0</v>
      </c>
      <c r="BH39" s="2">
        <v>0</v>
      </c>
      <c r="BI39" s="2">
        <v>11154</v>
      </c>
      <c r="BJ39" s="2">
        <v>44617</v>
      </c>
      <c r="BK39" s="2">
        <v>-1250</v>
      </c>
      <c r="BL39" s="2">
        <v>-5000</v>
      </c>
    </row>
    <row r="40" spans="1:64" x14ac:dyDescent="0.2">
      <c r="A40" s="1" t="s">
        <v>35</v>
      </c>
      <c r="B40" t="s">
        <v>481</v>
      </c>
      <c r="C40" t="s">
        <v>971</v>
      </c>
      <c r="D40" s="2">
        <v>260</v>
      </c>
      <c r="E40" s="2">
        <v>1017</v>
      </c>
      <c r="F40" s="2">
        <f t="shared" si="0"/>
        <v>1277</v>
      </c>
      <c r="G40" s="2">
        <v>58</v>
      </c>
      <c r="H40" s="2">
        <v>0</v>
      </c>
      <c r="I40" s="2">
        <v>3925</v>
      </c>
      <c r="J40" s="2">
        <f t="shared" si="1"/>
        <v>3925</v>
      </c>
      <c r="K40" s="2">
        <v>4164</v>
      </c>
      <c r="L40" s="2">
        <v>0</v>
      </c>
      <c r="M40" s="2">
        <v>723</v>
      </c>
      <c r="N40" s="2">
        <f t="shared" si="2"/>
        <v>4887</v>
      </c>
      <c r="O40" s="2">
        <v>10104</v>
      </c>
      <c r="P40" s="2">
        <v>551</v>
      </c>
      <c r="Q40" s="2">
        <v>0</v>
      </c>
      <c r="R40" s="2">
        <v>768</v>
      </c>
      <c r="S40" s="2">
        <f t="shared" si="3"/>
        <v>1319</v>
      </c>
      <c r="T40" s="2">
        <v>919</v>
      </c>
      <c r="U40" s="2">
        <v>3157</v>
      </c>
      <c r="V40" s="2">
        <f t="shared" si="4"/>
        <v>4076</v>
      </c>
      <c r="W40" s="2">
        <v>1617</v>
      </c>
      <c r="X40" s="2">
        <v>62713</v>
      </c>
      <c r="Y40">
        <v>17819.258062584846</v>
      </c>
      <c r="Z40" s="2">
        <v>40172</v>
      </c>
      <c r="AA40" s="2">
        <v>1025</v>
      </c>
      <c r="AB40" s="2">
        <f t="shared" si="5"/>
        <v>41197</v>
      </c>
      <c r="AC40" s="2">
        <v>1847</v>
      </c>
      <c r="AD40" s="2">
        <v>0</v>
      </c>
      <c r="AE40" s="2">
        <v>0</v>
      </c>
      <c r="AF40" s="2">
        <v>1850</v>
      </c>
      <c r="AG40" s="2">
        <f t="shared" si="6"/>
        <v>134870</v>
      </c>
      <c r="AH40" s="2">
        <f t="shared" si="7"/>
        <v>152689.25806258485</v>
      </c>
      <c r="AI40" s="2">
        <v>623566</v>
      </c>
      <c r="AJ40" s="2">
        <v>672372</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f t="shared" si="8"/>
        <v>134870</v>
      </c>
      <c r="BB40" s="2">
        <f t="shared" si="9"/>
        <v>152689.25806258485</v>
      </c>
      <c r="BC40" s="2">
        <v>624365</v>
      </c>
      <c r="BD40" s="2">
        <v>673171</v>
      </c>
      <c r="BE40" s="2">
        <v>0</v>
      </c>
      <c r="BF40" s="2">
        <v>0</v>
      </c>
      <c r="BG40" s="2">
        <v>0</v>
      </c>
      <c r="BH40" s="2">
        <v>0</v>
      </c>
      <c r="BI40" s="2">
        <v>7521</v>
      </c>
      <c r="BJ40" s="2">
        <v>28105</v>
      </c>
      <c r="BK40" s="2">
        <v>-510</v>
      </c>
      <c r="BL40" s="2">
        <v>-1647</v>
      </c>
    </row>
    <row r="41" spans="1:64" x14ac:dyDescent="0.2">
      <c r="A41" s="1" t="s">
        <v>36</v>
      </c>
      <c r="B41" t="s">
        <v>482</v>
      </c>
      <c r="C41" t="s">
        <v>972</v>
      </c>
      <c r="D41" s="2">
        <v>48</v>
      </c>
      <c r="E41" s="2">
        <v>716</v>
      </c>
      <c r="F41" s="2">
        <f t="shared" si="0"/>
        <v>764</v>
      </c>
      <c r="G41" s="2">
        <v>3</v>
      </c>
      <c r="H41" s="2">
        <v>-3</v>
      </c>
      <c r="I41" s="2">
        <v>0</v>
      </c>
      <c r="J41" s="2">
        <f t="shared" si="1"/>
        <v>-3</v>
      </c>
      <c r="K41" s="2">
        <v>-635</v>
      </c>
      <c r="L41" s="2">
        <v>0</v>
      </c>
      <c r="M41" s="2">
        <v>106</v>
      </c>
      <c r="N41" s="2">
        <f t="shared" si="2"/>
        <v>-529</v>
      </c>
      <c r="O41" s="2">
        <v>1079</v>
      </c>
      <c r="P41" s="2">
        <v>57</v>
      </c>
      <c r="Q41" s="2">
        <v>71</v>
      </c>
      <c r="R41" s="2">
        <v>133</v>
      </c>
      <c r="S41" s="2">
        <f t="shared" si="3"/>
        <v>261</v>
      </c>
      <c r="T41" s="2">
        <v>0</v>
      </c>
      <c r="U41" s="2">
        <v>0</v>
      </c>
      <c r="V41" s="2">
        <f t="shared" si="4"/>
        <v>0</v>
      </c>
      <c r="W41" s="2">
        <v>501</v>
      </c>
      <c r="X41" s="2">
        <v>0</v>
      </c>
      <c r="Y41">
        <v>0</v>
      </c>
      <c r="Z41" s="2">
        <v>0</v>
      </c>
      <c r="AA41" s="2">
        <v>144</v>
      </c>
      <c r="AB41" s="2">
        <f t="shared" si="5"/>
        <v>144</v>
      </c>
      <c r="AC41" s="2">
        <v>0</v>
      </c>
      <c r="AD41" s="2">
        <v>0</v>
      </c>
      <c r="AE41" s="2">
        <v>0</v>
      </c>
      <c r="AF41" s="2">
        <v>795</v>
      </c>
      <c r="AG41" s="2">
        <f t="shared" si="6"/>
        <v>3015</v>
      </c>
      <c r="AH41" s="2">
        <f t="shared" si="7"/>
        <v>3015</v>
      </c>
      <c r="AI41" s="2">
        <v>12145</v>
      </c>
      <c r="AJ41" s="2">
        <v>12145</v>
      </c>
      <c r="AK41" s="2">
        <v>6367</v>
      </c>
      <c r="AL41" s="2">
        <v>0</v>
      </c>
      <c r="AM41" s="2">
        <v>0</v>
      </c>
      <c r="AN41" s="2">
        <v>0</v>
      </c>
      <c r="AO41" s="2">
        <v>0</v>
      </c>
      <c r="AP41" s="2">
        <v>845</v>
      </c>
      <c r="AQ41" s="2">
        <v>0</v>
      </c>
      <c r="AR41" s="2">
        <v>0</v>
      </c>
      <c r="AS41" s="2">
        <v>0</v>
      </c>
      <c r="AT41" s="2">
        <v>0</v>
      </c>
      <c r="AU41" s="2">
        <v>-34</v>
      </c>
      <c r="AV41" s="2">
        <v>-147</v>
      </c>
      <c r="AW41" s="2">
        <v>0</v>
      </c>
      <c r="AX41" s="2">
        <v>0</v>
      </c>
      <c r="AY41" s="2">
        <v>0</v>
      </c>
      <c r="AZ41" s="2">
        <v>0</v>
      </c>
      <c r="BA41" s="2">
        <f t="shared" si="8"/>
        <v>10193</v>
      </c>
      <c r="BB41" s="2">
        <f t="shared" si="9"/>
        <v>10193</v>
      </c>
      <c r="BC41" s="2">
        <v>39040</v>
      </c>
      <c r="BD41" s="2">
        <v>39040</v>
      </c>
      <c r="BE41" s="2">
        <v>0</v>
      </c>
      <c r="BF41" s="2">
        <v>0</v>
      </c>
      <c r="BG41" s="2">
        <v>0</v>
      </c>
      <c r="BH41" s="2">
        <v>0</v>
      </c>
      <c r="BI41" s="2">
        <v>84</v>
      </c>
      <c r="BJ41" s="2">
        <v>745</v>
      </c>
      <c r="BK41" s="2">
        <v>-16</v>
      </c>
      <c r="BL41" s="2">
        <v>-46</v>
      </c>
    </row>
    <row r="42" spans="1:64" x14ac:dyDescent="0.2">
      <c r="A42" s="1" t="s">
        <v>37</v>
      </c>
      <c r="B42" t="s">
        <v>483</v>
      </c>
      <c r="C42" t="s">
        <v>972</v>
      </c>
      <c r="D42" s="2">
        <v>-87</v>
      </c>
      <c r="E42" s="2">
        <v>953</v>
      </c>
      <c r="F42" s="2">
        <f t="shared" si="0"/>
        <v>866</v>
      </c>
      <c r="G42" s="2">
        <v>11</v>
      </c>
      <c r="H42" s="2">
        <v>0</v>
      </c>
      <c r="I42" s="2">
        <v>0</v>
      </c>
      <c r="J42" s="2">
        <f t="shared" si="1"/>
        <v>0</v>
      </c>
      <c r="K42" s="2">
        <v>-116</v>
      </c>
      <c r="L42" s="2">
        <v>0</v>
      </c>
      <c r="M42" s="2">
        <v>104</v>
      </c>
      <c r="N42" s="2">
        <f t="shared" si="2"/>
        <v>-12</v>
      </c>
      <c r="O42" s="2">
        <v>624</v>
      </c>
      <c r="P42" s="2">
        <v>26</v>
      </c>
      <c r="Q42" s="2">
        <v>102</v>
      </c>
      <c r="R42" s="2">
        <v>37</v>
      </c>
      <c r="S42" s="2">
        <f t="shared" si="3"/>
        <v>165</v>
      </c>
      <c r="T42" s="2">
        <v>0</v>
      </c>
      <c r="U42" s="2">
        <v>0</v>
      </c>
      <c r="V42" s="2">
        <f t="shared" si="4"/>
        <v>0</v>
      </c>
      <c r="W42" s="2">
        <v>455</v>
      </c>
      <c r="X42" s="2">
        <v>0</v>
      </c>
      <c r="Y42">
        <v>0</v>
      </c>
      <c r="Z42" s="2">
        <v>0</v>
      </c>
      <c r="AA42" s="2">
        <v>198</v>
      </c>
      <c r="AB42" s="2">
        <f t="shared" si="5"/>
        <v>198</v>
      </c>
      <c r="AC42" s="2">
        <v>323</v>
      </c>
      <c r="AD42" s="2">
        <v>0</v>
      </c>
      <c r="AE42" s="2">
        <v>0</v>
      </c>
      <c r="AF42" s="2">
        <v>-60</v>
      </c>
      <c r="AG42" s="2">
        <f t="shared" si="6"/>
        <v>2570</v>
      </c>
      <c r="AH42" s="2">
        <f t="shared" si="7"/>
        <v>2570</v>
      </c>
      <c r="AI42" s="2">
        <v>10876</v>
      </c>
      <c r="AJ42" s="2">
        <v>10876</v>
      </c>
      <c r="AK42" s="2">
        <v>2969</v>
      </c>
      <c r="AL42" s="2">
        <v>3</v>
      </c>
      <c r="AM42" s="2">
        <v>1818</v>
      </c>
      <c r="AN42" s="2">
        <v>0</v>
      </c>
      <c r="AO42" s="2">
        <v>0</v>
      </c>
      <c r="AP42" s="2">
        <v>26</v>
      </c>
      <c r="AQ42" s="2">
        <v>0</v>
      </c>
      <c r="AR42" s="2">
        <v>0</v>
      </c>
      <c r="AS42" s="2">
        <v>0</v>
      </c>
      <c r="AT42" s="2">
        <v>0</v>
      </c>
      <c r="AU42" s="2">
        <v>0</v>
      </c>
      <c r="AV42" s="2">
        <v>0</v>
      </c>
      <c r="AW42" s="2">
        <v>0</v>
      </c>
      <c r="AX42" s="2">
        <v>0</v>
      </c>
      <c r="AY42" s="2">
        <v>0</v>
      </c>
      <c r="AZ42" s="2">
        <v>0</v>
      </c>
      <c r="BA42" s="2">
        <f t="shared" si="8"/>
        <v>7386</v>
      </c>
      <c r="BB42" s="2">
        <f t="shared" si="9"/>
        <v>7386</v>
      </c>
      <c r="BC42" s="2">
        <v>30096</v>
      </c>
      <c r="BD42" s="2">
        <v>30096</v>
      </c>
      <c r="BE42" s="2">
        <v>0</v>
      </c>
      <c r="BF42" s="2">
        <v>0</v>
      </c>
      <c r="BG42" s="2">
        <v>0</v>
      </c>
      <c r="BH42" s="2">
        <v>0</v>
      </c>
      <c r="BI42" s="2">
        <v>362</v>
      </c>
      <c r="BJ42" s="2">
        <v>1450</v>
      </c>
      <c r="BK42" s="2">
        <v>-82</v>
      </c>
      <c r="BL42" s="2">
        <v>-131</v>
      </c>
    </row>
    <row r="43" spans="1:64" x14ac:dyDescent="0.2">
      <c r="A43" s="1" t="s">
        <v>38</v>
      </c>
      <c r="B43" t="s">
        <v>484</v>
      </c>
      <c r="C43" t="s">
        <v>972</v>
      </c>
      <c r="D43" s="2">
        <v>-104</v>
      </c>
      <c r="E43" s="2">
        <v>29</v>
      </c>
      <c r="F43" s="2">
        <f t="shared" si="0"/>
        <v>-75</v>
      </c>
      <c r="G43" s="2">
        <v>19</v>
      </c>
      <c r="H43" s="2">
        <v>5</v>
      </c>
      <c r="I43" s="2">
        <v>0</v>
      </c>
      <c r="J43" s="2">
        <f t="shared" si="1"/>
        <v>5</v>
      </c>
      <c r="K43" s="2">
        <v>-186</v>
      </c>
      <c r="L43" s="2">
        <v>0</v>
      </c>
      <c r="M43" s="2">
        <v>198</v>
      </c>
      <c r="N43" s="2">
        <f t="shared" si="2"/>
        <v>12</v>
      </c>
      <c r="O43" s="2">
        <v>878</v>
      </c>
      <c r="P43" s="2">
        <v>34</v>
      </c>
      <c r="Q43" s="2">
        <v>110</v>
      </c>
      <c r="R43" s="2">
        <v>183</v>
      </c>
      <c r="S43" s="2">
        <f t="shared" si="3"/>
        <v>327</v>
      </c>
      <c r="T43" s="2">
        <v>0</v>
      </c>
      <c r="U43" s="2">
        <v>0</v>
      </c>
      <c r="V43" s="2">
        <f t="shared" si="4"/>
        <v>0</v>
      </c>
      <c r="W43" s="2">
        <v>1379</v>
      </c>
      <c r="X43" s="2">
        <v>0</v>
      </c>
      <c r="Y43">
        <v>0</v>
      </c>
      <c r="Z43" s="2">
        <v>0</v>
      </c>
      <c r="AA43" s="2">
        <v>349</v>
      </c>
      <c r="AB43" s="2">
        <f t="shared" si="5"/>
        <v>349</v>
      </c>
      <c r="AC43" s="2">
        <v>297</v>
      </c>
      <c r="AD43" s="2">
        <v>0</v>
      </c>
      <c r="AE43" s="2">
        <v>0</v>
      </c>
      <c r="AF43" s="2">
        <v>-18</v>
      </c>
      <c r="AG43" s="2">
        <f t="shared" si="6"/>
        <v>3173</v>
      </c>
      <c r="AH43" s="2">
        <f t="shared" si="7"/>
        <v>3173</v>
      </c>
      <c r="AI43" s="2">
        <v>17060</v>
      </c>
      <c r="AJ43" s="2">
        <v>17060</v>
      </c>
      <c r="AK43" s="2">
        <v>7040</v>
      </c>
      <c r="AL43" s="2">
        <v>0</v>
      </c>
      <c r="AM43" s="2">
        <v>0</v>
      </c>
      <c r="AN43" s="2">
        <v>0</v>
      </c>
      <c r="AO43" s="2">
        <v>0</v>
      </c>
      <c r="AP43" s="2">
        <v>123</v>
      </c>
      <c r="AQ43" s="2">
        <v>0</v>
      </c>
      <c r="AR43" s="2">
        <v>0</v>
      </c>
      <c r="AS43" s="2">
        <v>0</v>
      </c>
      <c r="AT43" s="2">
        <v>0</v>
      </c>
      <c r="AU43" s="2">
        <v>-1222</v>
      </c>
      <c r="AV43" s="2">
        <v>-3488</v>
      </c>
      <c r="AW43" s="2">
        <v>38</v>
      </c>
      <c r="AX43" s="2">
        <v>136</v>
      </c>
      <c r="AY43" s="2">
        <v>-12</v>
      </c>
      <c r="AZ43" s="2">
        <v>0</v>
      </c>
      <c r="BA43" s="2">
        <f t="shared" si="8"/>
        <v>9140</v>
      </c>
      <c r="BB43" s="2">
        <f t="shared" si="9"/>
        <v>9140</v>
      </c>
      <c r="BC43" s="2">
        <v>41931</v>
      </c>
      <c r="BD43" s="2">
        <v>41931</v>
      </c>
      <c r="BE43" s="2">
        <v>-3</v>
      </c>
      <c r="BF43" s="2">
        <v>-11</v>
      </c>
      <c r="BG43" s="2">
        <v>-24</v>
      </c>
      <c r="BH43" s="2">
        <v>-95</v>
      </c>
      <c r="BI43" s="2">
        <v>0</v>
      </c>
      <c r="BJ43" s="2">
        <v>1318</v>
      </c>
      <c r="BK43" s="2">
        <v>-80</v>
      </c>
      <c r="BL43" s="2">
        <v>-286</v>
      </c>
    </row>
    <row r="44" spans="1:64" x14ac:dyDescent="0.2">
      <c r="A44" s="1" t="s">
        <v>39</v>
      </c>
      <c r="B44" t="s">
        <v>485</v>
      </c>
      <c r="C44" t="s">
        <v>972</v>
      </c>
      <c r="D44" s="2">
        <v>-91</v>
      </c>
      <c r="E44" s="2">
        <v>1136</v>
      </c>
      <c r="F44" s="2">
        <f t="shared" si="0"/>
        <v>1045</v>
      </c>
      <c r="G44" s="2">
        <v>17</v>
      </c>
      <c r="H44" s="2">
        <v>0</v>
      </c>
      <c r="I44" s="2">
        <v>0</v>
      </c>
      <c r="J44" s="2">
        <f t="shared" si="1"/>
        <v>0</v>
      </c>
      <c r="K44" s="2">
        <v>-15</v>
      </c>
      <c r="L44" s="2">
        <v>0</v>
      </c>
      <c r="M44" s="2">
        <v>298</v>
      </c>
      <c r="N44" s="2">
        <f t="shared" si="2"/>
        <v>283</v>
      </c>
      <c r="O44" s="2">
        <v>576</v>
      </c>
      <c r="P44" s="2">
        <v>0</v>
      </c>
      <c r="Q44" s="2">
        <v>92</v>
      </c>
      <c r="R44" s="2">
        <v>243</v>
      </c>
      <c r="S44" s="2">
        <f t="shared" si="3"/>
        <v>335</v>
      </c>
      <c r="T44" s="2">
        <v>0</v>
      </c>
      <c r="U44" s="2">
        <v>0</v>
      </c>
      <c r="V44" s="2">
        <f t="shared" si="4"/>
        <v>0</v>
      </c>
      <c r="W44" s="2">
        <v>315</v>
      </c>
      <c r="X44" s="2">
        <v>0</v>
      </c>
      <c r="Y44">
        <v>0</v>
      </c>
      <c r="Z44" s="2">
        <v>0</v>
      </c>
      <c r="AA44" s="2">
        <v>153</v>
      </c>
      <c r="AB44" s="2">
        <f t="shared" si="5"/>
        <v>153</v>
      </c>
      <c r="AC44" s="2">
        <v>0</v>
      </c>
      <c r="AD44" s="2">
        <v>0</v>
      </c>
      <c r="AE44" s="2">
        <v>0</v>
      </c>
      <c r="AF44" s="2">
        <v>0</v>
      </c>
      <c r="AG44" s="2">
        <f t="shared" si="6"/>
        <v>2724</v>
      </c>
      <c r="AH44" s="2">
        <f t="shared" si="7"/>
        <v>2724</v>
      </c>
      <c r="AI44" s="2">
        <v>9886</v>
      </c>
      <c r="AJ44" s="2">
        <v>9886</v>
      </c>
      <c r="AK44" s="2">
        <v>4313</v>
      </c>
      <c r="AL44" s="2">
        <v>0</v>
      </c>
      <c r="AM44" s="2">
        <v>0</v>
      </c>
      <c r="AN44" s="2">
        <v>0</v>
      </c>
      <c r="AO44" s="2">
        <v>0</v>
      </c>
      <c r="AP44" s="2">
        <v>0</v>
      </c>
      <c r="AQ44" s="2">
        <v>0</v>
      </c>
      <c r="AR44" s="2">
        <v>0</v>
      </c>
      <c r="AS44" s="2">
        <v>0</v>
      </c>
      <c r="AT44" s="2">
        <v>0</v>
      </c>
      <c r="AU44" s="2">
        <v>0</v>
      </c>
      <c r="AV44" s="2">
        <v>0</v>
      </c>
      <c r="AW44" s="2">
        <v>0</v>
      </c>
      <c r="AX44" s="2">
        <v>0</v>
      </c>
      <c r="AY44" s="2">
        <v>0</v>
      </c>
      <c r="AZ44" s="2">
        <v>0</v>
      </c>
      <c r="BA44" s="2">
        <f t="shared" si="8"/>
        <v>7037</v>
      </c>
      <c r="BB44" s="2">
        <f t="shared" si="9"/>
        <v>7037</v>
      </c>
      <c r="BC44" s="2">
        <v>30136</v>
      </c>
      <c r="BD44" s="2">
        <v>30136</v>
      </c>
      <c r="BE44" s="2">
        <v>0</v>
      </c>
      <c r="BF44" s="2">
        <v>0</v>
      </c>
      <c r="BG44" s="2">
        <v>0</v>
      </c>
      <c r="BH44" s="2">
        <v>0</v>
      </c>
      <c r="BI44" s="2">
        <v>129</v>
      </c>
      <c r="BJ44" s="2">
        <v>379</v>
      </c>
      <c r="BK44" s="2">
        <v>-105</v>
      </c>
      <c r="BL44" s="2">
        <v>-248</v>
      </c>
    </row>
    <row r="45" spans="1:64" x14ac:dyDescent="0.2">
      <c r="A45" s="1" t="s">
        <v>40</v>
      </c>
      <c r="B45" t="s">
        <v>486</v>
      </c>
      <c r="C45" t="s">
        <v>972</v>
      </c>
      <c r="D45" s="2">
        <v>73</v>
      </c>
      <c r="E45" s="2">
        <v>788</v>
      </c>
      <c r="F45" s="2">
        <f t="shared" si="0"/>
        <v>861</v>
      </c>
      <c r="G45" s="2">
        <v>7</v>
      </c>
      <c r="H45" s="2">
        <v>60</v>
      </c>
      <c r="I45" s="2">
        <v>0</v>
      </c>
      <c r="J45" s="2">
        <f t="shared" si="1"/>
        <v>60</v>
      </c>
      <c r="K45" s="2">
        <v>-47</v>
      </c>
      <c r="L45" s="2">
        <v>0</v>
      </c>
      <c r="M45" s="2">
        <v>262</v>
      </c>
      <c r="N45" s="2">
        <f t="shared" si="2"/>
        <v>215</v>
      </c>
      <c r="O45" s="2">
        <v>360</v>
      </c>
      <c r="P45" s="2">
        <v>0</v>
      </c>
      <c r="Q45" s="2">
        <v>65</v>
      </c>
      <c r="R45" s="2">
        <v>-120</v>
      </c>
      <c r="S45" s="2">
        <f t="shared" si="3"/>
        <v>-55</v>
      </c>
      <c r="T45" s="2">
        <v>0</v>
      </c>
      <c r="U45" s="2">
        <v>0</v>
      </c>
      <c r="V45" s="2">
        <f t="shared" si="4"/>
        <v>0</v>
      </c>
      <c r="W45" s="2">
        <v>238</v>
      </c>
      <c r="X45" s="2">
        <v>0</v>
      </c>
      <c r="Y45">
        <v>0</v>
      </c>
      <c r="Z45" s="2">
        <v>0</v>
      </c>
      <c r="AA45" s="2">
        <v>129</v>
      </c>
      <c r="AB45" s="2">
        <f t="shared" si="5"/>
        <v>129</v>
      </c>
      <c r="AC45" s="2">
        <v>35</v>
      </c>
      <c r="AD45" s="2">
        <v>0</v>
      </c>
      <c r="AE45" s="2">
        <v>0</v>
      </c>
      <c r="AF45" s="2">
        <v>0</v>
      </c>
      <c r="AG45" s="2">
        <f t="shared" si="6"/>
        <v>1850</v>
      </c>
      <c r="AH45" s="2">
        <f t="shared" si="7"/>
        <v>1850</v>
      </c>
      <c r="AI45" s="2">
        <v>8803</v>
      </c>
      <c r="AJ45" s="2">
        <v>8803</v>
      </c>
      <c r="AK45" s="2">
        <v>2305</v>
      </c>
      <c r="AL45" s="2">
        <v>0</v>
      </c>
      <c r="AM45" s="2">
        <v>0</v>
      </c>
      <c r="AN45" s="2">
        <v>0</v>
      </c>
      <c r="AO45" s="2">
        <v>0</v>
      </c>
      <c r="AP45" s="2">
        <v>0</v>
      </c>
      <c r="AQ45" s="2">
        <v>0</v>
      </c>
      <c r="AR45" s="2">
        <v>0</v>
      </c>
      <c r="AS45" s="2">
        <v>0</v>
      </c>
      <c r="AT45" s="2">
        <v>0</v>
      </c>
      <c r="AU45" s="2">
        <v>0</v>
      </c>
      <c r="AV45" s="2">
        <v>0</v>
      </c>
      <c r="AW45" s="2">
        <v>0</v>
      </c>
      <c r="AX45" s="2">
        <v>0</v>
      </c>
      <c r="AY45" s="2">
        <v>0</v>
      </c>
      <c r="AZ45" s="2">
        <v>0</v>
      </c>
      <c r="BA45" s="2">
        <f t="shared" si="8"/>
        <v>4155</v>
      </c>
      <c r="BB45" s="2">
        <f t="shared" si="9"/>
        <v>4155</v>
      </c>
      <c r="BC45" s="2">
        <v>18662</v>
      </c>
      <c r="BD45" s="2">
        <v>18662</v>
      </c>
      <c r="BE45" s="2">
        <v>0</v>
      </c>
      <c r="BF45" s="2">
        <v>0</v>
      </c>
      <c r="BG45" s="2">
        <v>0</v>
      </c>
      <c r="BH45" s="2">
        <v>0</v>
      </c>
      <c r="BI45" s="2">
        <v>1</v>
      </c>
      <c r="BJ45" s="2">
        <v>6</v>
      </c>
      <c r="BK45" s="2">
        <v>-72</v>
      </c>
      <c r="BL45" s="2">
        <v>-188</v>
      </c>
    </row>
    <row r="46" spans="1:64" x14ac:dyDescent="0.2">
      <c r="A46" s="1" t="s">
        <v>41</v>
      </c>
      <c r="B46" t="s">
        <v>487</v>
      </c>
      <c r="C46" t="s">
        <v>972</v>
      </c>
      <c r="D46" s="2">
        <v>28</v>
      </c>
      <c r="E46" s="2">
        <v>734</v>
      </c>
      <c r="F46" s="2">
        <f t="shared" si="0"/>
        <v>762</v>
      </c>
      <c r="G46" s="2">
        <v>10</v>
      </c>
      <c r="H46" s="2">
        <v>34</v>
      </c>
      <c r="I46" s="2">
        <v>0</v>
      </c>
      <c r="J46" s="2">
        <f t="shared" si="1"/>
        <v>34</v>
      </c>
      <c r="K46" s="2">
        <v>-1029</v>
      </c>
      <c r="L46" s="2">
        <v>0</v>
      </c>
      <c r="M46" s="2">
        <v>372</v>
      </c>
      <c r="N46" s="2">
        <f t="shared" si="2"/>
        <v>-657</v>
      </c>
      <c r="O46" s="2">
        <v>939</v>
      </c>
      <c r="P46" s="2">
        <v>0</v>
      </c>
      <c r="Q46" s="2">
        <v>125</v>
      </c>
      <c r="R46" s="2">
        <v>321</v>
      </c>
      <c r="S46" s="2">
        <f t="shared" si="3"/>
        <v>446</v>
      </c>
      <c r="T46" s="2">
        <v>0</v>
      </c>
      <c r="U46" s="2">
        <v>0</v>
      </c>
      <c r="V46" s="2">
        <f t="shared" si="4"/>
        <v>0</v>
      </c>
      <c r="W46" s="2">
        <v>749</v>
      </c>
      <c r="X46" s="2">
        <v>0</v>
      </c>
      <c r="Y46">
        <v>0</v>
      </c>
      <c r="Z46" s="2">
        <v>0</v>
      </c>
      <c r="AA46" s="2">
        <v>216</v>
      </c>
      <c r="AB46" s="2">
        <f t="shared" si="5"/>
        <v>216</v>
      </c>
      <c r="AC46" s="2">
        <v>75</v>
      </c>
      <c r="AD46" s="2">
        <v>0</v>
      </c>
      <c r="AE46" s="2">
        <v>0</v>
      </c>
      <c r="AF46" s="2">
        <v>3</v>
      </c>
      <c r="AG46" s="2">
        <f t="shared" si="6"/>
        <v>2577</v>
      </c>
      <c r="AH46" s="2">
        <f t="shared" si="7"/>
        <v>2577</v>
      </c>
      <c r="AI46" s="2">
        <v>15468</v>
      </c>
      <c r="AJ46" s="2">
        <v>15468</v>
      </c>
      <c r="AK46" s="2">
        <v>5441</v>
      </c>
      <c r="AL46" s="2">
        <v>0</v>
      </c>
      <c r="AM46" s="2">
        <v>0</v>
      </c>
      <c r="AN46" s="2">
        <v>0</v>
      </c>
      <c r="AO46" s="2">
        <v>0</v>
      </c>
      <c r="AP46" s="2">
        <v>451</v>
      </c>
      <c r="AQ46" s="2">
        <v>0</v>
      </c>
      <c r="AR46" s="2">
        <v>0</v>
      </c>
      <c r="AS46" s="2">
        <v>0</v>
      </c>
      <c r="AT46" s="2">
        <v>0</v>
      </c>
      <c r="AU46" s="2">
        <v>50</v>
      </c>
      <c r="AV46" s="2">
        <v>-64</v>
      </c>
      <c r="AW46" s="2">
        <v>875</v>
      </c>
      <c r="AX46" s="2">
        <v>-562</v>
      </c>
      <c r="AY46" s="2">
        <v>0</v>
      </c>
      <c r="AZ46" s="2">
        <v>0</v>
      </c>
      <c r="BA46" s="2">
        <f t="shared" si="8"/>
        <v>9394</v>
      </c>
      <c r="BB46" s="2">
        <f t="shared" si="9"/>
        <v>9394</v>
      </c>
      <c r="BC46" s="2">
        <v>36574</v>
      </c>
      <c r="BD46" s="2">
        <v>36574</v>
      </c>
      <c r="BE46" s="2">
        <v>4</v>
      </c>
      <c r="BF46" s="2">
        <v>15</v>
      </c>
      <c r="BG46" s="2">
        <v>111</v>
      </c>
      <c r="BH46" s="2">
        <v>446</v>
      </c>
      <c r="BI46" s="2">
        <v>0</v>
      </c>
      <c r="BJ46" s="2">
        <v>719</v>
      </c>
      <c r="BK46" s="2">
        <v>-34</v>
      </c>
      <c r="BL46" s="2">
        <v>-90</v>
      </c>
    </row>
    <row r="47" spans="1:64" x14ac:dyDescent="0.25">
      <c r="A47" s="1" t="s">
        <v>42</v>
      </c>
      <c r="B47" t="s">
        <v>488</v>
      </c>
      <c r="C47" t="s">
        <v>970</v>
      </c>
      <c r="D47" s="2">
        <v>-177</v>
      </c>
      <c r="E47" s="2">
        <v>1724</v>
      </c>
      <c r="F47" s="2">
        <f t="shared" si="0"/>
        <v>1547</v>
      </c>
      <c r="G47" s="2">
        <v>43</v>
      </c>
      <c r="H47" s="2">
        <v>63</v>
      </c>
      <c r="I47" s="2">
        <v>86</v>
      </c>
      <c r="J47" s="2">
        <f t="shared" si="1"/>
        <v>149</v>
      </c>
      <c r="K47" s="2">
        <v>2348</v>
      </c>
      <c r="L47" s="2">
        <v>0</v>
      </c>
      <c r="M47" s="2">
        <v>870</v>
      </c>
      <c r="N47" s="2">
        <f t="shared" si="2"/>
        <v>3218</v>
      </c>
      <c r="O47" s="2">
        <v>3847</v>
      </c>
      <c r="P47" s="2">
        <v>1068</v>
      </c>
      <c r="Q47" s="2">
        <v>444</v>
      </c>
      <c r="R47" s="2">
        <v>397</v>
      </c>
      <c r="S47" s="2">
        <f t="shared" si="3"/>
        <v>1909</v>
      </c>
      <c r="T47" s="2">
        <v>1021</v>
      </c>
      <c r="U47" s="2">
        <v>3622</v>
      </c>
      <c r="V47" s="2">
        <f t="shared" si="4"/>
        <v>4643</v>
      </c>
      <c r="W47" s="2">
        <v>3364</v>
      </c>
      <c r="X47" s="2">
        <v>34935</v>
      </c>
      <c r="Y47">
        <v>10978</v>
      </c>
      <c r="Z47" s="2">
        <v>28938</v>
      </c>
      <c r="AA47" s="2">
        <v>1075</v>
      </c>
      <c r="AB47" s="2">
        <f t="shared" si="5"/>
        <v>30013</v>
      </c>
      <c r="AC47" s="2">
        <v>206</v>
      </c>
      <c r="AD47" s="2">
        <v>0</v>
      </c>
      <c r="AE47" s="2">
        <v>0</v>
      </c>
      <c r="AF47" s="2">
        <v>2174</v>
      </c>
      <c r="AG47" s="2">
        <f t="shared" si="6"/>
        <v>86048</v>
      </c>
      <c r="AH47" s="2">
        <f t="shared" si="7"/>
        <v>97026</v>
      </c>
      <c r="AI47" s="2">
        <v>344064</v>
      </c>
      <c r="AJ47" s="2">
        <v>387977</v>
      </c>
      <c r="AK47" s="2">
        <v>12986</v>
      </c>
      <c r="AL47" s="2">
        <v>38</v>
      </c>
      <c r="AM47" s="2">
        <v>8690</v>
      </c>
      <c r="AN47" s="2">
        <v>0</v>
      </c>
      <c r="AO47" s="2">
        <v>0</v>
      </c>
      <c r="AP47" s="2">
        <v>0</v>
      </c>
      <c r="AQ47" s="2">
        <v>0</v>
      </c>
      <c r="AR47" s="2">
        <v>0</v>
      </c>
      <c r="AS47" s="2">
        <v>0</v>
      </c>
      <c r="AT47" s="2">
        <v>0</v>
      </c>
      <c r="AU47" s="2">
        <v>0</v>
      </c>
      <c r="AV47" s="2">
        <v>0</v>
      </c>
      <c r="AW47" s="2">
        <v>0</v>
      </c>
      <c r="AX47" s="2">
        <v>0</v>
      </c>
      <c r="AY47" s="2">
        <v>0</v>
      </c>
      <c r="AZ47" s="2">
        <v>0</v>
      </c>
      <c r="BA47" s="2">
        <f t="shared" si="8"/>
        <v>107762</v>
      </c>
      <c r="BB47" s="2">
        <f t="shared" si="9"/>
        <v>118740</v>
      </c>
      <c r="BC47" s="2">
        <v>429250</v>
      </c>
      <c r="BD47" s="2">
        <v>473163</v>
      </c>
      <c r="BE47" s="2">
        <v>0</v>
      </c>
      <c r="BF47" s="2">
        <v>0</v>
      </c>
      <c r="BG47" s="2">
        <v>0</v>
      </c>
      <c r="BH47" s="2">
        <v>0</v>
      </c>
      <c r="BI47" s="2">
        <v>3755</v>
      </c>
      <c r="BJ47" s="2">
        <v>15020</v>
      </c>
      <c r="BK47" s="2">
        <v>-25</v>
      </c>
      <c r="BL47" s="2">
        <v>-149</v>
      </c>
    </row>
    <row r="48" spans="1:64" x14ac:dyDescent="0.25">
      <c r="A48" s="1" t="s">
        <v>43</v>
      </c>
      <c r="B48" t="s">
        <v>489</v>
      </c>
      <c r="C48" t="s">
        <v>971</v>
      </c>
      <c r="D48" s="2">
        <v>80</v>
      </c>
      <c r="E48" s="2">
        <v>9974</v>
      </c>
      <c r="F48" s="2">
        <f t="shared" si="0"/>
        <v>10054</v>
      </c>
      <c r="G48" s="2">
        <v>164</v>
      </c>
      <c r="H48" s="2">
        <v>997</v>
      </c>
      <c r="I48" s="2">
        <v>473</v>
      </c>
      <c r="J48" s="2">
        <f t="shared" si="1"/>
        <v>1470</v>
      </c>
      <c r="K48" s="2">
        <v>8102</v>
      </c>
      <c r="L48" s="2">
        <v>0</v>
      </c>
      <c r="M48" s="2">
        <v>1218</v>
      </c>
      <c r="N48" s="2">
        <f t="shared" si="2"/>
        <v>9320</v>
      </c>
      <c r="O48" s="2">
        <v>7797</v>
      </c>
      <c r="P48" s="2">
        <v>945</v>
      </c>
      <c r="Q48" s="2">
        <v>9</v>
      </c>
      <c r="R48" s="2">
        <v>324</v>
      </c>
      <c r="S48" s="2">
        <f t="shared" si="3"/>
        <v>1278</v>
      </c>
      <c r="T48" s="2">
        <v>1110</v>
      </c>
      <c r="U48" s="2">
        <v>6357</v>
      </c>
      <c r="V48" s="2">
        <f t="shared" si="4"/>
        <v>7467</v>
      </c>
      <c r="W48" s="2">
        <v>2659</v>
      </c>
      <c r="X48" s="2">
        <v>119795</v>
      </c>
      <c r="Y48">
        <v>37338.624400965644</v>
      </c>
      <c r="Z48" s="2">
        <v>74542</v>
      </c>
      <c r="AA48" s="2">
        <v>1975</v>
      </c>
      <c r="AB48" s="2">
        <f t="shared" si="5"/>
        <v>76517</v>
      </c>
      <c r="AC48" s="2">
        <v>0</v>
      </c>
      <c r="AD48" s="2">
        <v>0</v>
      </c>
      <c r="AE48" s="2">
        <v>0</v>
      </c>
      <c r="AF48" s="2">
        <v>0</v>
      </c>
      <c r="AG48" s="2">
        <f t="shared" si="6"/>
        <v>236521</v>
      </c>
      <c r="AH48" s="2">
        <f t="shared" si="7"/>
        <v>273859.62440096564</v>
      </c>
      <c r="AI48" s="2">
        <v>982264</v>
      </c>
      <c r="AJ48" s="2">
        <v>1080739.9413582524</v>
      </c>
      <c r="AK48" s="2">
        <v>0</v>
      </c>
      <c r="AL48" s="2">
        <v>0</v>
      </c>
      <c r="AM48" s="2">
        <v>0</v>
      </c>
      <c r="AN48" s="2">
        <v>0</v>
      </c>
      <c r="AO48" s="2">
        <v>0</v>
      </c>
      <c r="AP48" s="2">
        <v>0</v>
      </c>
      <c r="AQ48" s="2">
        <v>0</v>
      </c>
      <c r="AR48" s="2">
        <v>0</v>
      </c>
      <c r="AS48" s="2">
        <v>0</v>
      </c>
      <c r="AT48" s="2">
        <v>78</v>
      </c>
      <c r="AU48" s="2">
        <v>-5</v>
      </c>
      <c r="AV48" s="2">
        <v>-1801</v>
      </c>
      <c r="AW48" s="2">
        <v>0</v>
      </c>
      <c r="AX48" s="2">
        <v>0</v>
      </c>
      <c r="AY48" s="2">
        <v>0</v>
      </c>
      <c r="AZ48" s="2">
        <v>0</v>
      </c>
      <c r="BA48" s="2">
        <f t="shared" si="8"/>
        <v>236594</v>
      </c>
      <c r="BB48" s="2">
        <f t="shared" si="9"/>
        <v>273932.62440096564</v>
      </c>
      <c r="BC48" s="2">
        <v>980766</v>
      </c>
      <c r="BD48" s="2">
        <v>1079241.9413582524</v>
      </c>
      <c r="BE48" s="2">
        <v>0</v>
      </c>
      <c r="BF48" s="2">
        <v>0</v>
      </c>
      <c r="BG48" s="2">
        <v>0</v>
      </c>
      <c r="BH48" s="2">
        <v>0</v>
      </c>
      <c r="BI48" s="2">
        <v>3631</v>
      </c>
      <c r="BJ48" s="2">
        <v>29574</v>
      </c>
      <c r="BK48" s="2">
        <v>-1370</v>
      </c>
      <c r="BL48" s="2">
        <v>-4259</v>
      </c>
    </row>
    <row r="49" spans="1:64" x14ac:dyDescent="0.25">
      <c r="A49" s="1" t="s">
        <v>44</v>
      </c>
      <c r="B49" t="s">
        <v>490</v>
      </c>
      <c r="C49" t="s">
        <v>972</v>
      </c>
      <c r="D49" s="2">
        <v>89</v>
      </c>
      <c r="E49" s="2">
        <v>498</v>
      </c>
      <c r="F49" s="2">
        <f t="shared" si="0"/>
        <v>587</v>
      </c>
      <c r="G49" s="2">
        <v>13</v>
      </c>
      <c r="H49" s="2">
        <v>50</v>
      </c>
      <c r="I49" s="2">
        <v>0</v>
      </c>
      <c r="J49" s="2">
        <f t="shared" si="1"/>
        <v>50</v>
      </c>
      <c r="K49" s="2">
        <v>-5</v>
      </c>
      <c r="L49" s="2">
        <v>0</v>
      </c>
      <c r="M49" s="2">
        <v>252</v>
      </c>
      <c r="N49" s="2">
        <f t="shared" si="2"/>
        <v>247</v>
      </c>
      <c r="O49" s="2">
        <v>800</v>
      </c>
      <c r="P49" s="2">
        <v>0</v>
      </c>
      <c r="Q49" s="2">
        <v>-3</v>
      </c>
      <c r="R49" s="2">
        <v>139</v>
      </c>
      <c r="S49" s="2">
        <f t="shared" si="3"/>
        <v>136</v>
      </c>
      <c r="T49" s="2">
        <v>0</v>
      </c>
      <c r="U49" s="2">
        <v>0</v>
      </c>
      <c r="V49" s="2">
        <f t="shared" si="4"/>
        <v>0</v>
      </c>
      <c r="W49" s="2">
        <v>1088</v>
      </c>
      <c r="X49" s="2">
        <v>0</v>
      </c>
      <c r="Y49">
        <v>0</v>
      </c>
      <c r="Z49" s="2">
        <v>0</v>
      </c>
      <c r="AA49" s="2">
        <v>301</v>
      </c>
      <c r="AB49" s="2">
        <f t="shared" si="5"/>
        <v>301</v>
      </c>
      <c r="AC49" s="2">
        <v>311</v>
      </c>
      <c r="AD49" s="2">
        <v>37</v>
      </c>
      <c r="AE49" s="2">
        <v>0</v>
      </c>
      <c r="AF49" s="2">
        <v>36</v>
      </c>
      <c r="AG49" s="2">
        <f t="shared" si="6"/>
        <v>3606</v>
      </c>
      <c r="AH49" s="2">
        <f t="shared" si="7"/>
        <v>3606</v>
      </c>
      <c r="AI49" s="2">
        <v>14386</v>
      </c>
      <c r="AJ49" s="2">
        <v>14386</v>
      </c>
      <c r="AK49" s="2">
        <v>7811</v>
      </c>
      <c r="AL49" s="2">
        <v>1</v>
      </c>
      <c r="AM49" s="2">
        <v>0</v>
      </c>
      <c r="AN49" s="2">
        <v>0</v>
      </c>
      <c r="AO49" s="2">
        <v>0</v>
      </c>
      <c r="AP49" s="2">
        <v>400</v>
      </c>
      <c r="AQ49" s="2">
        <v>0</v>
      </c>
      <c r="AR49" s="2">
        <v>0</v>
      </c>
      <c r="AS49" s="2">
        <v>0</v>
      </c>
      <c r="AT49" s="2">
        <v>0</v>
      </c>
      <c r="AU49" s="2">
        <v>-17</v>
      </c>
      <c r="AV49" s="2">
        <v>-69</v>
      </c>
      <c r="AW49" s="2">
        <v>0</v>
      </c>
      <c r="AX49" s="2">
        <v>0</v>
      </c>
      <c r="AY49" s="2">
        <v>0</v>
      </c>
      <c r="AZ49" s="2">
        <v>0</v>
      </c>
      <c r="BA49" s="2">
        <f t="shared" si="8"/>
        <v>11801</v>
      </c>
      <c r="BB49" s="2">
        <f t="shared" si="9"/>
        <v>11801</v>
      </c>
      <c r="BC49" s="2">
        <v>47328</v>
      </c>
      <c r="BD49" s="2">
        <v>47328</v>
      </c>
      <c r="BE49" s="2">
        <v>0</v>
      </c>
      <c r="BF49" s="2">
        <v>1</v>
      </c>
      <c r="BG49" s="2">
        <v>0</v>
      </c>
      <c r="BH49" s="2">
        <v>0</v>
      </c>
      <c r="BI49" s="2">
        <v>23</v>
      </c>
      <c r="BJ49" s="2">
        <v>93</v>
      </c>
      <c r="BK49" s="2">
        <v>33</v>
      </c>
      <c r="BL49" s="2">
        <v>-134</v>
      </c>
    </row>
    <row r="50" spans="1:64" x14ac:dyDescent="0.25">
      <c r="A50" s="1" t="s">
        <v>45</v>
      </c>
      <c r="B50" t="s">
        <v>491</v>
      </c>
      <c r="C50" t="s">
        <v>972</v>
      </c>
      <c r="D50" s="2">
        <v>38</v>
      </c>
      <c r="E50" s="2">
        <v>498</v>
      </c>
      <c r="F50" s="2">
        <f t="shared" si="0"/>
        <v>536</v>
      </c>
      <c r="G50" s="2">
        <v>0</v>
      </c>
      <c r="H50" s="2">
        <v>176</v>
      </c>
      <c r="I50" s="2">
        <v>0</v>
      </c>
      <c r="J50" s="2">
        <f t="shared" si="1"/>
        <v>176</v>
      </c>
      <c r="K50" s="2">
        <v>23</v>
      </c>
      <c r="L50" s="2">
        <v>0</v>
      </c>
      <c r="M50" s="2">
        <v>-12</v>
      </c>
      <c r="N50" s="2">
        <f t="shared" si="2"/>
        <v>11</v>
      </c>
      <c r="O50" s="2">
        <v>822</v>
      </c>
      <c r="P50" s="2">
        <v>9</v>
      </c>
      <c r="Q50" s="2">
        <v>93</v>
      </c>
      <c r="R50" s="2">
        <v>-29</v>
      </c>
      <c r="S50" s="2">
        <f t="shared" si="3"/>
        <v>73</v>
      </c>
      <c r="T50" s="2">
        <v>0</v>
      </c>
      <c r="U50" s="2">
        <v>0</v>
      </c>
      <c r="V50" s="2">
        <f t="shared" si="4"/>
        <v>0</v>
      </c>
      <c r="W50" s="2">
        <v>355</v>
      </c>
      <c r="X50" s="2">
        <v>0</v>
      </c>
      <c r="Y50">
        <v>0</v>
      </c>
      <c r="Z50" s="2">
        <v>0</v>
      </c>
      <c r="AA50" s="2">
        <v>146</v>
      </c>
      <c r="AB50" s="2">
        <f t="shared" si="5"/>
        <v>146</v>
      </c>
      <c r="AC50" s="2">
        <v>632</v>
      </c>
      <c r="AD50" s="2">
        <v>0</v>
      </c>
      <c r="AE50" s="2">
        <v>0</v>
      </c>
      <c r="AF50" s="2">
        <v>20</v>
      </c>
      <c r="AG50" s="2">
        <f t="shared" si="6"/>
        <v>2771</v>
      </c>
      <c r="AH50" s="2">
        <f t="shared" si="7"/>
        <v>2771</v>
      </c>
      <c r="AI50" s="2">
        <v>10538</v>
      </c>
      <c r="AJ50" s="2">
        <v>10538</v>
      </c>
      <c r="AK50" s="2">
        <v>2819</v>
      </c>
      <c r="AL50" s="2">
        <v>0</v>
      </c>
      <c r="AM50" s="2">
        <v>2969</v>
      </c>
      <c r="AN50" s="2">
        <v>0</v>
      </c>
      <c r="AO50" s="2">
        <v>0</v>
      </c>
      <c r="AP50" s="2">
        <v>657</v>
      </c>
      <c r="AQ50" s="2">
        <v>0</v>
      </c>
      <c r="AR50" s="2">
        <v>0</v>
      </c>
      <c r="AS50" s="2">
        <v>0</v>
      </c>
      <c r="AT50" s="2">
        <v>0</v>
      </c>
      <c r="AU50" s="2">
        <v>-84</v>
      </c>
      <c r="AV50" s="2">
        <v>-279</v>
      </c>
      <c r="AW50" s="2">
        <v>0</v>
      </c>
      <c r="AX50" s="2">
        <v>0</v>
      </c>
      <c r="AY50" s="2">
        <v>0</v>
      </c>
      <c r="AZ50" s="2">
        <v>0</v>
      </c>
      <c r="BA50" s="2">
        <f t="shared" si="8"/>
        <v>9132</v>
      </c>
      <c r="BB50" s="2">
        <f t="shared" si="9"/>
        <v>9132</v>
      </c>
      <c r="BC50" s="2">
        <v>36652</v>
      </c>
      <c r="BD50" s="2">
        <v>36652</v>
      </c>
      <c r="BE50" s="2">
        <v>0</v>
      </c>
      <c r="BF50" s="2">
        <v>0</v>
      </c>
      <c r="BG50" s="2">
        <v>0</v>
      </c>
      <c r="BH50" s="2">
        <v>0</v>
      </c>
      <c r="BI50" s="2">
        <v>924</v>
      </c>
      <c r="BJ50" s="2">
        <v>3693</v>
      </c>
      <c r="BK50" s="2">
        <v>-23</v>
      </c>
      <c r="BL50" s="2">
        <v>-94</v>
      </c>
    </row>
    <row r="51" spans="1:64" x14ac:dyDescent="0.25">
      <c r="A51" s="1" t="s">
        <v>46</v>
      </c>
      <c r="B51" t="s">
        <v>492</v>
      </c>
      <c r="C51" t="s">
        <v>972</v>
      </c>
      <c r="D51" s="2">
        <v>56</v>
      </c>
      <c r="E51" s="2">
        <v>1210</v>
      </c>
      <c r="F51" s="2">
        <f t="shared" si="0"/>
        <v>1266</v>
      </c>
      <c r="G51" s="2">
        <v>3</v>
      </c>
      <c r="H51" s="2">
        <v>32</v>
      </c>
      <c r="I51" s="2">
        <v>0</v>
      </c>
      <c r="J51" s="2">
        <f t="shared" si="1"/>
        <v>32</v>
      </c>
      <c r="K51" s="2">
        <v>-244</v>
      </c>
      <c r="L51" s="2">
        <v>0</v>
      </c>
      <c r="M51" s="2">
        <v>-239</v>
      </c>
      <c r="N51" s="2">
        <f t="shared" si="2"/>
        <v>-483</v>
      </c>
      <c r="O51" s="2">
        <v>890</v>
      </c>
      <c r="P51" s="2">
        <v>7</v>
      </c>
      <c r="Q51" s="2">
        <v>-44</v>
      </c>
      <c r="R51" s="2">
        <v>19</v>
      </c>
      <c r="S51" s="2">
        <f t="shared" si="3"/>
        <v>-18</v>
      </c>
      <c r="T51" s="2">
        <v>0</v>
      </c>
      <c r="U51" s="2">
        <v>0</v>
      </c>
      <c r="V51" s="2">
        <f t="shared" si="4"/>
        <v>0</v>
      </c>
      <c r="W51" s="2">
        <v>769</v>
      </c>
      <c r="X51" s="2">
        <v>0</v>
      </c>
      <c r="Y51">
        <v>0</v>
      </c>
      <c r="Z51" s="2">
        <v>0</v>
      </c>
      <c r="AA51" s="2">
        <v>234</v>
      </c>
      <c r="AB51" s="2">
        <f t="shared" si="5"/>
        <v>234</v>
      </c>
      <c r="AC51" s="2">
        <v>503</v>
      </c>
      <c r="AD51" s="2">
        <v>0</v>
      </c>
      <c r="AE51" s="2">
        <v>0</v>
      </c>
      <c r="AF51" s="2">
        <v>0</v>
      </c>
      <c r="AG51" s="2">
        <f t="shared" si="6"/>
        <v>3196</v>
      </c>
      <c r="AH51" s="2">
        <f t="shared" si="7"/>
        <v>3196</v>
      </c>
      <c r="AI51" s="2">
        <v>14076</v>
      </c>
      <c r="AJ51" s="2">
        <v>14076</v>
      </c>
      <c r="AK51" s="2">
        <v>3988</v>
      </c>
      <c r="AL51" s="2">
        <v>8</v>
      </c>
      <c r="AM51" s="2">
        <v>5571</v>
      </c>
      <c r="AN51" s="2">
        <v>55</v>
      </c>
      <c r="AO51" s="2">
        <v>0</v>
      </c>
      <c r="AP51" s="2">
        <v>89</v>
      </c>
      <c r="AQ51" s="2">
        <v>0</v>
      </c>
      <c r="AR51" s="2">
        <v>0</v>
      </c>
      <c r="AS51" s="2">
        <v>0</v>
      </c>
      <c r="AT51" s="2">
        <v>0</v>
      </c>
      <c r="AU51" s="2">
        <v>-959</v>
      </c>
      <c r="AV51" s="2">
        <v>-3772</v>
      </c>
      <c r="AW51" s="2">
        <v>-9</v>
      </c>
      <c r="AX51" s="2">
        <v>-36</v>
      </c>
      <c r="AY51" s="2">
        <v>0</v>
      </c>
      <c r="AZ51" s="2">
        <v>0</v>
      </c>
      <c r="BA51" s="2">
        <f t="shared" si="8"/>
        <v>11939</v>
      </c>
      <c r="BB51" s="2">
        <f t="shared" si="9"/>
        <v>11939</v>
      </c>
      <c r="BC51" s="2">
        <v>48272</v>
      </c>
      <c r="BD51" s="2">
        <v>48272</v>
      </c>
      <c r="BE51" s="2">
        <v>12</v>
      </c>
      <c r="BF51" s="2">
        <v>47</v>
      </c>
      <c r="BG51" s="2">
        <v>50</v>
      </c>
      <c r="BH51" s="2">
        <v>199</v>
      </c>
      <c r="BI51" s="2">
        <v>1363</v>
      </c>
      <c r="BJ51" s="2">
        <v>5453</v>
      </c>
      <c r="BK51" s="2">
        <v>-85</v>
      </c>
      <c r="BL51" s="2">
        <v>-338</v>
      </c>
    </row>
    <row r="52" spans="1:64" x14ac:dyDescent="0.25">
      <c r="A52" s="1" t="s">
        <v>47</v>
      </c>
      <c r="B52" t="s">
        <v>493</v>
      </c>
      <c r="C52" t="s">
        <v>972</v>
      </c>
      <c r="D52" s="2">
        <v>26</v>
      </c>
      <c r="E52" s="2">
        <v>427</v>
      </c>
      <c r="F52" s="2">
        <f t="shared" si="0"/>
        <v>453</v>
      </c>
      <c r="G52" s="2">
        <v>1</v>
      </c>
      <c r="H52" s="2">
        <v>30</v>
      </c>
      <c r="I52" s="2">
        <v>0</v>
      </c>
      <c r="J52" s="2">
        <f t="shared" si="1"/>
        <v>30</v>
      </c>
      <c r="K52" s="2">
        <v>-541</v>
      </c>
      <c r="L52" s="2">
        <v>0</v>
      </c>
      <c r="M52" s="2">
        <v>177</v>
      </c>
      <c r="N52" s="2">
        <f t="shared" si="2"/>
        <v>-364</v>
      </c>
      <c r="O52" s="2">
        <v>713</v>
      </c>
      <c r="P52" s="2">
        <v>0</v>
      </c>
      <c r="Q52" s="2">
        <v>38</v>
      </c>
      <c r="R52" s="2">
        <v>149</v>
      </c>
      <c r="S52" s="2">
        <f t="shared" si="3"/>
        <v>187</v>
      </c>
      <c r="T52" s="2">
        <v>0</v>
      </c>
      <c r="U52" s="2">
        <v>0</v>
      </c>
      <c r="V52" s="2">
        <f t="shared" si="4"/>
        <v>0</v>
      </c>
      <c r="W52" s="2">
        <v>551</v>
      </c>
      <c r="X52" s="2">
        <v>0</v>
      </c>
      <c r="Y52">
        <v>0</v>
      </c>
      <c r="Z52" s="2">
        <v>0</v>
      </c>
      <c r="AA52" s="2">
        <v>236</v>
      </c>
      <c r="AB52" s="2">
        <f t="shared" si="5"/>
        <v>236</v>
      </c>
      <c r="AC52" s="2">
        <v>173</v>
      </c>
      <c r="AD52" s="2">
        <v>0</v>
      </c>
      <c r="AE52" s="2">
        <v>0</v>
      </c>
      <c r="AF52" s="2">
        <v>0</v>
      </c>
      <c r="AG52" s="2">
        <f t="shared" si="6"/>
        <v>1980</v>
      </c>
      <c r="AH52" s="2">
        <f t="shared" si="7"/>
        <v>1980</v>
      </c>
      <c r="AI52" s="2">
        <v>8957</v>
      </c>
      <c r="AJ52" s="2">
        <v>8957</v>
      </c>
      <c r="AK52" s="2">
        <v>3628</v>
      </c>
      <c r="AL52" s="2">
        <v>0</v>
      </c>
      <c r="AM52" s="2">
        <v>0</v>
      </c>
      <c r="AN52" s="2">
        <v>0</v>
      </c>
      <c r="AO52" s="2">
        <v>0</v>
      </c>
      <c r="AP52" s="2">
        <v>329</v>
      </c>
      <c r="AQ52" s="2">
        <v>0</v>
      </c>
      <c r="AR52" s="2">
        <v>0</v>
      </c>
      <c r="AS52" s="2">
        <v>0</v>
      </c>
      <c r="AT52" s="2">
        <v>0</v>
      </c>
      <c r="AU52" s="2">
        <v>0</v>
      </c>
      <c r="AV52" s="2">
        <v>0</v>
      </c>
      <c r="AW52" s="2">
        <v>0</v>
      </c>
      <c r="AX52" s="2">
        <v>0</v>
      </c>
      <c r="AY52" s="2">
        <v>0</v>
      </c>
      <c r="AZ52" s="2">
        <v>0</v>
      </c>
      <c r="BA52" s="2">
        <f t="shared" si="8"/>
        <v>5937</v>
      </c>
      <c r="BB52" s="2">
        <f t="shared" si="9"/>
        <v>5937</v>
      </c>
      <c r="BC52" s="2">
        <v>24265</v>
      </c>
      <c r="BD52" s="2">
        <v>24265</v>
      </c>
      <c r="BE52" s="2">
        <v>0</v>
      </c>
      <c r="BF52" s="2">
        <v>0</v>
      </c>
      <c r="BG52" s="2">
        <v>0</v>
      </c>
      <c r="BH52" s="2">
        <v>0</v>
      </c>
      <c r="BI52" s="2">
        <v>57</v>
      </c>
      <c r="BJ52" s="2">
        <v>227</v>
      </c>
      <c r="BK52" s="2">
        <v>-12</v>
      </c>
      <c r="BL52" s="2">
        <v>-46</v>
      </c>
    </row>
    <row r="53" spans="1:64" x14ac:dyDescent="0.25">
      <c r="A53" s="1" t="s">
        <v>48</v>
      </c>
      <c r="B53" t="s">
        <v>494</v>
      </c>
      <c r="C53" t="s">
        <v>972</v>
      </c>
      <c r="D53" s="2">
        <v>-163</v>
      </c>
      <c r="E53" s="2">
        <v>837</v>
      </c>
      <c r="F53" s="2">
        <f t="shared" si="0"/>
        <v>674</v>
      </c>
      <c r="G53" s="2">
        <v>8</v>
      </c>
      <c r="H53" s="2">
        <v>116</v>
      </c>
      <c r="I53" s="2">
        <v>0</v>
      </c>
      <c r="J53" s="2">
        <f t="shared" si="1"/>
        <v>116</v>
      </c>
      <c r="K53" s="2">
        <v>48</v>
      </c>
      <c r="L53" s="2">
        <v>0</v>
      </c>
      <c r="M53" s="2">
        <v>176</v>
      </c>
      <c r="N53" s="2">
        <f t="shared" si="2"/>
        <v>224</v>
      </c>
      <c r="O53" s="2">
        <v>710</v>
      </c>
      <c r="P53" s="2">
        <v>6</v>
      </c>
      <c r="Q53" s="2">
        <v>59</v>
      </c>
      <c r="R53" s="2">
        <v>211</v>
      </c>
      <c r="S53" s="2">
        <f t="shared" si="3"/>
        <v>276</v>
      </c>
      <c r="T53" s="2">
        <v>0</v>
      </c>
      <c r="U53" s="2">
        <v>0</v>
      </c>
      <c r="V53" s="2">
        <f t="shared" si="4"/>
        <v>0</v>
      </c>
      <c r="W53" s="2">
        <v>932</v>
      </c>
      <c r="X53" s="2">
        <v>0</v>
      </c>
      <c r="Y53">
        <v>0</v>
      </c>
      <c r="Z53" s="2">
        <v>0</v>
      </c>
      <c r="AA53" s="2">
        <v>209</v>
      </c>
      <c r="AB53" s="2">
        <f t="shared" si="5"/>
        <v>209</v>
      </c>
      <c r="AC53" s="2">
        <v>23</v>
      </c>
      <c r="AD53" s="2">
        <v>0</v>
      </c>
      <c r="AE53" s="2">
        <v>0</v>
      </c>
      <c r="AF53" s="2">
        <v>0</v>
      </c>
      <c r="AG53" s="2">
        <f t="shared" si="6"/>
        <v>3172</v>
      </c>
      <c r="AH53" s="2">
        <f t="shared" si="7"/>
        <v>3172</v>
      </c>
      <c r="AI53" s="2">
        <v>14285</v>
      </c>
      <c r="AJ53" s="2">
        <v>14285</v>
      </c>
      <c r="AK53" s="2">
        <v>9786</v>
      </c>
      <c r="AL53" s="2">
        <v>0</v>
      </c>
      <c r="AM53" s="2">
        <v>0</v>
      </c>
      <c r="AN53" s="2">
        <v>0</v>
      </c>
      <c r="AO53" s="2">
        <v>0</v>
      </c>
      <c r="AP53" s="2">
        <v>0</v>
      </c>
      <c r="AQ53" s="2">
        <v>0</v>
      </c>
      <c r="AR53" s="2">
        <v>0</v>
      </c>
      <c r="AS53" s="2">
        <v>0</v>
      </c>
      <c r="AT53" s="2">
        <v>0</v>
      </c>
      <c r="AU53" s="2">
        <v>0</v>
      </c>
      <c r="AV53" s="2">
        <v>0</v>
      </c>
      <c r="AW53" s="2">
        <v>0</v>
      </c>
      <c r="AX53" s="2">
        <v>0</v>
      </c>
      <c r="AY53" s="2">
        <v>0</v>
      </c>
      <c r="AZ53" s="2">
        <v>0</v>
      </c>
      <c r="BA53" s="2">
        <f t="shared" si="8"/>
        <v>12958</v>
      </c>
      <c r="BB53" s="2">
        <f t="shared" si="9"/>
        <v>12958</v>
      </c>
      <c r="BC53" s="2">
        <v>45611</v>
      </c>
      <c r="BD53" s="2">
        <v>45611</v>
      </c>
      <c r="BE53" s="2">
        <v>0</v>
      </c>
      <c r="BF53" s="2">
        <v>0</v>
      </c>
      <c r="BG53" s="2">
        <v>0</v>
      </c>
      <c r="BH53" s="2">
        <v>0</v>
      </c>
      <c r="BI53" s="2">
        <v>0</v>
      </c>
      <c r="BJ53" s="2">
        <v>0</v>
      </c>
      <c r="BK53" s="2">
        <v>-9</v>
      </c>
      <c r="BL53" s="2">
        <v>-180</v>
      </c>
    </row>
    <row r="54" spans="1:64" x14ac:dyDescent="0.25">
      <c r="A54" s="1" t="s">
        <v>49</v>
      </c>
      <c r="B54" t="s">
        <v>495</v>
      </c>
      <c r="C54" t="s">
        <v>972</v>
      </c>
      <c r="D54" s="2">
        <v>6</v>
      </c>
      <c r="E54" s="2">
        <v>373</v>
      </c>
      <c r="F54" s="2">
        <f t="shared" si="0"/>
        <v>379</v>
      </c>
      <c r="G54" s="2">
        <v>17</v>
      </c>
      <c r="H54" s="2">
        <v>63</v>
      </c>
      <c r="I54" s="2">
        <v>0</v>
      </c>
      <c r="J54" s="2">
        <f t="shared" si="1"/>
        <v>63</v>
      </c>
      <c r="K54" s="2">
        <v>-218</v>
      </c>
      <c r="L54" s="2">
        <v>0</v>
      </c>
      <c r="M54" s="2">
        <v>165</v>
      </c>
      <c r="N54" s="2">
        <f t="shared" si="2"/>
        <v>-53</v>
      </c>
      <c r="O54" s="2">
        <v>924</v>
      </c>
      <c r="P54" s="2">
        <v>0</v>
      </c>
      <c r="Q54" s="2">
        <v>29</v>
      </c>
      <c r="R54" s="2">
        <v>215</v>
      </c>
      <c r="S54" s="2">
        <f t="shared" si="3"/>
        <v>244</v>
      </c>
      <c r="T54" s="2">
        <v>0</v>
      </c>
      <c r="U54" s="2">
        <v>0</v>
      </c>
      <c r="V54" s="2">
        <f t="shared" si="4"/>
        <v>0</v>
      </c>
      <c r="W54" s="2">
        <v>488</v>
      </c>
      <c r="X54" s="2">
        <v>0</v>
      </c>
      <c r="Y54">
        <v>0</v>
      </c>
      <c r="Z54" s="2">
        <v>0</v>
      </c>
      <c r="AA54" s="2">
        <v>90</v>
      </c>
      <c r="AB54" s="2">
        <f t="shared" si="5"/>
        <v>90</v>
      </c>
      <c r="AC54" s="2">
        <v>458</v>
      </c>
      <c r="AD54" s="2">
        <v>0</v>
      </c>
      <c r="AE54" s="2">
        <v>0</v>
      </c>
      <c r="AF54" s="2">
        <v>0</v>
      </c>
      <c r="AG54" s="2">
        <f t="shared" si="6"/>
        <v>2610</v>
      </c>
      <c r="AH54" s="2">
        <f t="shared" si="7"/>
        <v>2610</v>
      </c>
      <c r="AI54" s="2">
        <v>10446</v>
      </c>
      <c r="AJ54" s="2">
        <v>10446</v>
      </c>
      <c r="AK54" s="2">
        <v>3550</v>
      </c>
      <c r="AL54" s="2">
        <v>0</v>
      </c>
      <c r="AM54" s="2">
        <v>2150</v>
      </c>
      <c r="AN54" s="2">
        <v>0</v>
      </c>
      <c r="AO54" s="2">
        <v>0</v>
      </c>
      <c r="AP54" s="2">
        <v>523</v>
      </c>
      <c r="AQ54" s="2">
        <v>0</v>
      </c>
      <c r="AR54" s="2">
        <v>0</v>
      </c>
      <c r="AS54" s="2">
        <v>0</v>
      </c>
      <c r="AT54" s="2">
        <v>0</v>
      </c>
      <c r="AU54" s="2">
        <v>0</v>
      </c>
      <c r="AV54" s="2">
        <v>0</v>
      </c>
      <c r="AW54" s="2">
        <v>0</v>
      </c>
      <c r="AX54" s="2">
        <v>0</v>
      </c>
      <c r="AY54" s="2">
        <v>0</v>
      </c>
      <c r="AZ54" s="2">
        <v>0</v>
      </c>
      <c r="BA54" s="2">
        <f t="shared" si="8"/>
        <v>8833</v>
      </c>
      <c r="BB54" s="2">
        <f t="shared" si="9"/>
        <v>8833</v>
      </c>
      <c r="BC54" s="2">
        <v>33769</v>
      </c>
      <c r="BD54" s="2">
        <v>33769</v>
      </c>
      <c r="BE54" s="2">
        <v>0</v>
      </c>
      <c r="BF54" s="2">
        <v>0</v>
      </c>
      <c r="BG54" s="2">
        <v>0</v>
      </c>
      <c r="BH54" s="2">
        <v>0</v>
      </c>
      <c r="BI54" s="2">
        <v>404</v>
      </c>
      <c r="BJ54" s="2">
        <v>1607</v>
      </c>
      <c r="BK54" s="2">
        <v>-33</v>
      </c>
      <c r="BL54" s="2">
        <v>-125</v>
      </c>
    </row>
    <row r="55" spans="1:64" x14ac:dyDescent="0.25">
      <c r="A55" s="1" t="s">
        <v>50</v>
      </c>
      <c r="B55" t="s">
        <v>496</v>
      </c>
      <c r="C55" t="s">
        <v>972</v>
      </c>
      <c r="D55" s="2">
        <v>-118</v>
      </c>
      <c r="E55" s="2">
        <v>920</v>
      </c>
      <c r="F55" s="2">
        <f t="shared" si="0"/>
        <v>802</v>
      </c>
      <c r="G55" s="2">
        <v>0</v>
      </c>
      <c r="H55" s="2">
        <v>6</v>
      </c>
      <c r="I55" s="2">
        <v>0</v>
      </c>
      <c r="J55" s="2">
        <f t="shared" si="1"/>
        <v>6</v>
      </c>
      <c r="K55" s="2">
        <v>-12</v>
      </c>
      <c r="L55" s="2">
        <v>0</v>
      </c>
      <c r="M55" s="2">
        <v>32</v>
      </c>
      <c r="N55" s="2">
        <f t="shared" si="2"/>
        <v>20</v>
      </c>
      <c r="O55" s="2">
        <v>558</v>
      </c>
      <c r="P55" s="2">
        <v>0</v>
      </c>
      <c r="Q55" s="2">
        <v>55</v>
      </c>
      <c r="R55" s="2">
        <v>-123</v>
      </c>
      <c r="S55" s="2">
        <f t="shared" si="3"/>
        <v>-68</v>
      </c>
      <c r="T55" s="2">
        <v>0</v>
      </c>
      <c r="U55" s="2">
        <v>0</v>
      </c>
      <c r="V55" s="2">
        <f t="shared" si="4"/>
        <v>0</v>
      </c>
      <c r="W55" s="2">
        <v>644</v>
      </c>
      <c r="X55" s="2">
        <v>0</v>
      </c>
      <c r="Y55">
        <v>0</v>
      </c>
      <c r="Z55" s="2">
        <v>0</v>
      </c>
      <c r="AA55" s="2">
        <v>391</v>
      </c>
      <c r="AB55" s="2">
        <f t="shared" si="5"/>
        <v>391</v>
      </c>
      <c r="AC55" s="2">
        <v>361</v>
      </c>
      <c r="AD55" s="2">
        <v>0</v>
      </c>
      <c r="AE55" s="2">
        <v>0</v>
      </c>
      <c r="AF55" s="2">
        <v>0</v>
      </c>
      <c r="AG55" s="2">
        <f t="shared" si="6"/>
        <v>2714</v>
      </c>
      <c r="AH55" s="2">
        <f t="shared" si="7"/>
        <v>2714</v>
      </c>
      <c r="AI55" s="2">
        <v>11601</v>
      </c>
      <c r="AJ55" s="2">
        <v>11601</v>
      </c>
      <c r="AK55" s="2">
        <v>1802</v>
      </c>
      <c r="AL55" s="2">
        <v>0</v>
      </c>
      <c r="AM55" s="2">
        <v>4529</v>
      </c>
      <c r="AN55" s="2">
        <v>0</v>
      </c>
      <c r="AO55" s="2">
        <v>0</v>
      </c>
      <c r="AP55" s="2">
        <v>786</v>
      </c>
      <c r="AQ55" s="2">
        <v>0</v>
      </c>
      <c r="AR55" s="2">
        <v>0</v>
      </c>
      <c r="AS55" s="2">
        <v>0</v>
      </c>
      <c r="AT55" s="2">
        <v>0</v>
      </c>
      <c r="AU55" s="2">
        <v>-115</v>
      </c>
      <c r="AV55" s="2">
        <v>-353</v>
      </c>
      <c r="AW55" s="2">
        <v>0</v>
      </c>
      <c r="AX55" s="2">
        <v>0</v>
      </c>
      <c r="AY55" s="2">
        <v>0</v>
      </c>
      <c r="AZ55" s="2">
        <v>0</v>
      </c>
      <c r="BA55" s="2">
        <f t="shared" si="8"/>
        <v>9716</v>
      </c>
      <c r="BB55" s="2">
        <f t="shared" si="9"/>
        <v>9716</v>
      </c>
      <c r="BC55" s="2">
        <v>38584</v>
      </c>
      <c r="BD55" s="2">
        <v>38584</v>
      </c>
      <c r="BE55" s="2">
        <v>0</v>
      </c>
      <c r="BF55" s="2">
        <v>0</v>
      </c>
      <c r="BG55" s="2">
        <v>0</v>
      </c>
      <c r="BH55" s="2">
        <v>0</v>
      </c>
      <c r="BI55" s="2">
        <v>1418</v>
      </c>
      <c r="BJ55" s="2">
        <v>5675</v>
      </c>
      <c r="BK55" s="2">
        <v>-2</v>
      </c>
      <c r="BL55" s="2">
        <v>-6</v>
      </c>
    </row>
    <row r="56" spans="1:64" x14ac:dyDescent="0.25">
      <c r="A56" s="1" t="s">
        <v>51</v>
      </c>
      <c r="B56" t="s">
        <v>497</v>
      </c>
      <c r="C56" t="s">
        <v>972</v>
      </c>
      <c r="D56" s="2">
        <v>-4</v>
      </c>
      <c r="E56" s="2">
        <v>1026</v>
      </c>
      <c r="F56" s="2">
        <f t="shared" si="0"/>
        <v>1022</v>
      </c>
      <c r="G56" s="2">
        <v>0</v>
      </c>
      <c r="H56" s="2">
        <v>15</v>
      </c>
      <c r="I56" s="2">
        <v>0</v>
      </c>
      <c r="J56" s="2">
        <f t="shared" si="1"/>
        <v>15</v>
      </c>
      <c r="K56" s="2">
        <v>-97</v>
      </c>
      <c r="L56" s="2">
        <v>0</v>
      </c>
      <c r="M56" s="2">
        <v>32</v>
      </c>
      <c r="N56" s="2">
        <f t="shared" si="2"/>
        <v>-65</v>
      </c>
      <c r="O56" s="2">
        <v>461</v>
      </c>
      <c r="P56" s="2">
        <v>0</v>
      </c>
      <c r="Q56" s="2">
        <v>70</v>
      </c>
      <c r="R56" s="2">
        <v>-28</v>
      </c>
      <c r="S56" s="2">
        <f t="shared" si="3"/>
        <v>42</v>
      </c>
      <c r="T56" s="2">
        <v>0</v>
      </c>
      <c r="U56" s="2">
        <v>0</v>
      </c>
      <c r="V56" s="2">
        <f t="shared" si="4"/>
        <v>0</v>
      </c>
      <c r="W56" s="2">
        <v>347</v>
      </c>
      <c r="X56" s="2">
        <v>0</v>
      </c>
      <c r="Y56">
        <v>0</v>
      </c>
      <c r="Z56" s="2">
        <v>0</v>
      </c>
      <c r="AA56" s="2">
        <v>132</v>
      </c>
      <c r="AB56" s="2">
        <f t="shared" si="5"/>
        <v>132</v>
      </c>
      <c r="AC56" s="2">
        <v>16</v>
      </c>
      <c r="AD56" s="2">
        <v>0</v>
      </c>
      <c r="AE56" s="2">
        <v>0</v>
      </c>
      <c r="AF56" s="2">
        <v>0</v>
      </c>
      <c r="AG56" s="2">
        <f t="shared" si="6"/>
        <v>1970</v>
      </c>
      <c r="AH56" s="2">
        <f t="shared" si="7"/>
        <v>1970</v>
      </c>
      <c r="AI56" s="2">
        <v>10900</v>
      </c>
      <c r="AJ56" s="2">
        <v>10900</v>
      </c>
      <c r="AK56" s="2">
        <v>2866</v>
      </c>
      <c r="AL56" s="2">
        <v>0</v>
      </c>
      <c r="AM56" s="2">
        <v>1759</v>
      </c>
      <c r="AN56" s="2">
        <v>0</v>
      </c>
      <c r="AO56" s="2">
        <v>0</v>
      </c>
      <c r="AP56" s="2">
        <v>0</v>
      </c>
      <c r="AQ56" s="2">
        <v>0</v>
      </c>
      <c r="AR56" s="2">
        <v>0</v>
      </c>
      <c r="AS56" s="2">
        <v>0</v>
      </c>
      <c r="AT56" s="2">
        <v>0</v>
      </c>
      <c r="AU56" s="2">
        <v>-91</v>
      </c>
      <c r="AV56" s="2">
        <v>-250</v>
      </c>
      <c r="AW56" s="2">
        <v>0</v>
      </c>
      <c r="AX56" s="2">
        <v>0</v>
      </c>
      <c r="AY56" s="2">
        <v>0</v>
      </c>
      <c r="AZ56" s="2">
        <v>0</v>
      </c>
      <c r="BA56" s="2">
        <f t="shared" si="8"/>
        <v>6504</v>
      </c>
      <c r="BB56" s="2">
        <f t="shared" si="9"/>
        <v>6504</v>
      </c>
      <c r="BC56" s="2">
        <v>29000</v>
      </c>
      <c r="BD56" s="2">
        <v>29000</v>
      </c>
      <c r="BE56" s="2">
        <v>0</v>
      </c>
      <c r="BF56" s="2">
        <v>0</v>
      </c>
      <c r="BG56" s="2">
        <v>0</v>
      </c>
      <c r="BH56" s="2">
        <v>0</v>
      </c>
      <c r="BI56" s="2">
        <v>0</v>
      </c>
      <c r="BJ56" s="2">
        <v>0</v>
      </c>
      <c r="BK56" s="2">
        <v>-25</v>
      </c>
      <c r="BL56" s="2">
        <v>0</v>
      </c>
    </row>
    <row r="57" spans="1:64" x14ac:dyDescent="0.25">
      <c r="A57" s="1" t="s">
        <v>52</v>
      </c>
      <c r="B57" t="s">
        <v>498</v>
      </c>
      <c r="C57" t="s">
        <v>970</v>
      </c>
      <c r="D57" s="2">
        <v>-260</v>
      </c>
      <c r="E57" s="2">
        <v>3590</v>
      </c>
      <c r="F57" s="2">
        <f t="shared" si="0"/>
        <v>3330</v>
      </c>
      <c r="G57" s="2">
        <v>52</v>
      </c>
      <c r="H57" s="2">
        <v>258</v>
      </c>
      <c r="I57" s="2">
        <v>151</v>
      </c>
      <c r="J57" s="2">
        <f t="shared" si="1"/>
        <v>409</v>
      </c>
      <c r="K57" s="2">
        <v>2498</v>
      </c>
      <c r="L57" s="2">
        <v>0</v>
      </c>
      <c r="M57" s="2">
        <v>672</v>
      </c>
      <c r="N57" s="2">
        <f t="shared" si="2"/>
        <v>3170</v>
      </c>
      <c r="O57" s="2">
        <v>6687</v>
      </c>
      <c r="P57" s="2">
        <v>228</v>
      </c>
      <c r="Q57" s="2">
        <v>393</v>
      </c>
      <c r="R57" s="2">
        <v>930</v>
      </c>
      <c r="S57" s="2">
        <f t="shared" si="3"/>
        <v>1551</v>
      </c>
      <c r="T57" s="2">
        <v>1279</v>
      </c>
      <c r="U57" s="2">
        <v>2210</v>
      </c>
      <c r="V57" s="2">
        <f t="shared" si="4"/>
        <v>3489</v>
      </c>
      <c r="W57" s="2">
        <v>1948</v>
      </c>
      <c r="X57" s="2">
        <v>24488</v>
      </c>
      <c r="Y57">
        <v>7477.2452557406023</v>
      </c>
      <c r="Z57" s="2">
        <v>29763</v>
      </c>
      <c r="AA57" s="2">
        <v>933</v>
      </c>
      <c r="AB57" s="2">
        <f t="shared" si="5"/>
        <v>30696</v>
      </c>
      <c r="AC57" s="2">
        <v>0</v>
      </c>
      <c r="AD57" s="2">
        <v>0</v>
      </c>
      <c r="AE57" s="2">
        <v>61</v>
      </c>
      <c r="AF57" s="2">
        <v>54</v>
      </c>
      <c r="AG57" s="2">
        <f t="shared" si="6"/>
        <v>75935</v>
      </c>
      <c r="AH57" s="2">
        <f t="shared" si="7"/>
        <v>83412.245255740607</v>
      </c>
      <c r="AI57" s="2">
        <v>346071</v>
      </c>
      <c r="AJ57" s="2">
        <v>374362.50499017222</v>
      </c>
      <c r="AK57" s="2">
        <v>25176</v>
      </c>
      <c r="AL57" s="2">
        <v>136</v>
      </c>
      <c r="AM57" s="2">
        <v>-10</v>
      </c>
      <c r="AN57" s="2">
        <v>0</v>
      </c>
      <c r="AO57" s="2">
        <v>0</v>
      </c>
      <c r="AP57" s="2">
        <v>0</v>
      </c>
      <c r="AQ57" s="2">
        <v>0</v>
      </c>
      <c r="AR57" s="2">
        <v>0</v>
      </c>
      <c r="AS57" s="2">
        <v>0</v>
      </c>
      <c r="AT57" s="2">
        <v>0</v>
      </c>
      <c r="AU57" s="2">
        <v>-333</v>
      </c>
      <c r="AV57" s="2">
        <v>-248</v>
      </c>
      <c r="AW57" s="2">
        <v>-868</v>
      </c>
      <c r="AX57" s="2">
        <v>4512</v>
      </c>
      <c r="AY57" s="2">
        <v>0</v>
      </c>
      <c r="AZ57" s="2">
        <v>0</v>
      </c>
      <c r="BA57" s="2">
        <f t="shared" si="8"/>
        <v>100036</v>
      </c>
      <c r="BB57" s="2">
        <f t="shared" si="9"/>
        <v>107513.24525574061</v>
      </c>
      <c r="BC57" s="2">
        <v>446118</v>
      </c>
      <c r="BD57" s="2">
        <v>474409.50499017222</v>
      </c>
      <c r="BE57" s="2">
        <v>-537</v>
      </c>
      <c r="BF57" s="2">
        <v>-2148</v>
      </c>
      <c r="BG57" s="2">
        <v>-243</v>
      </c>
      <c r="BH57" s="2">
        <v>-972</v>
      </c>
      <c r="BI57" s="2">
        <v>1973</v>
      </c>
      <c r="BJ57" s="2">
        <v>7893</v>
      </c>
      <c r="BK57" s="2">
        <v>-314</v>
      </c>
      <c r="BL57" s="2">
        <v>-1257</v>
      </c>
    </row>
    <row r="58" spans="1:64" x14ac:dyDescent="0.25">
      <c r="A58" s="1" t="s">
        <v>53</v>
      </c>
      <c r="B58" t="s">
        <v>499</v>
      </c>
      <c r="C58" t="s">
        <v>970</v>
      </c>
      <c r="D58" s="2">
        <v>-133</v>
      </c>
      <c r="E58" s="2">
        <v>1020</v>
      </c>
      <c r="F58" s="2">
        <f t="shared" si="0"/>
        <v>887</v>
      </c>
      <c r="G58" s="2">
        <v>32</v>
      </c>
      <c r="H58" s="2">
        <v>179</v>
      </c>
      <c r="I58" s="2">
        <v>61</v>
      </c>
      <c r="J58" s="2">
        <f t="shared" si="1"/>
        <v>240</v>
      </c>
      <c r="K58" s="2">
        <v>1020</v>
      </c>
      <c r="L58" s="2">
        <v>0</v>
      </c>
      <c r="M58" s="2">
        <v>953</v>
      </c>
      <c r="N58" s="2">
        <f t="shared" si="2"/>
        <v>1973</v>
      </c>
      <c r="O58" s="2">
        <v>3050</v>
      </c>
      <c r="P58" s="2">
        <v>271</v>
      </c>
      <c r="Q58" s="2">
        <v>26</v>
      </c>
      <c r="R58" s="2">
        <v>540</v>
      </c>
      <c r="S58" s="2">
        <f t="shared" si="3"/>
        <v>837</v>
      </c>
      <c r="T58" s="2">
        <v>573</v>
      </c>
      <c r="U58" s="2">
        <v>1650</v>
      </c>
      <c r="V58" s="2">
        <f t="shared" si="4"/>
        <v>2223</v>
      </c>
      <c r="W58" s="2">
        <v>1275</v>
      </c>
      <c r="X58" s="2">
        <v>8684</v>
      </c>
      <c r="Y58">
        <v>2522.0340313945653</v>
      </c>
      <c r="Z58" s="2">
        <v>18074</v>
      </c>
      <c r="AA58" s="2">
        <v>864</v>
      </c>
      <c r="AB58" s="2">
        <f t="shared" si="5"/>
        <v>18938</v>
      </c>
      <c r="AC58" s="2">
        <v>713</v>
      </c>
      <c r="AD58" s="2">
        <v>18</v>
      </c>
      <c r="AE58" s="2">
        <v>33</v>
      </c>
      <c r="AF58" s="2">
        <v>173</v>
      </c>
      <c r="AG58" s="2">
        <f t="shared" si="6"/>
        <v>39076</v>
      </c>
      <c r="AH58" s="2">
        <f t="shared" si="7"/>
        <v>41598.034031394563</v>
      </c>
      <c r="AI58" s="2">
        <v>156511</v>
      </c>
      <c r="AJ58" s="2">
        <v>166543.80910383273</v>
      </c>
      <c r="AK58" s="2">
        <v>16242</v>
      </c>
      <c r="AL58" s="2">
        <v>53</v>
      </c>
      <c r="AM58" s="2">
        <v>0</v>
      </c>
      <c r="AN58" s="2">
        <v>0</v>
      </c>
      <c r="AO58" s="2">
        <v>0</v>
      </c>
      <c r="AP58" s="2">
        <v>56</v>
      </c>
      <c r="AQ58" s="2">
        <v>0</v>
      </c>
      <c r="AR58" s="2">
        <v>0</v>
      </c>
      <c r="AS58" s="2">
        <v>0</v>
      </c>
      <c r="AT58" s="2">
        <v>0</v>
      </c>
      <c r="AU58" s="2">
        <v>0</v>
      </c>
      <c r="AV58" s="2">
        <v>0</v>
      </c>
      <c r="AW58" s="2">
        <v>0</v>
      </c>
      <c r="AX58" s="2">
        <v>0</v>
      </c>
      <c r="AY58" s="2">
        <v>0</v>
      </c>
      <c r="AZ58" s="2">
        <v>0</v>
      </c>
      <c r="BA58" s="2">
        <f t="shared" si="8"/>
        <v>55427</v>
      </c>
      <c r="BB58" s="2">
        <f t="shared" si="9"/>
        <v>57949.034031394563</v>
      </c>
      <c r="BC58" s="2">
        <v>221910</v>
      </c>
      <c r="BD58" s="2">
        <v>231942.80910383273</v>
      </c>
      <c r="BE58" s="2">
        <v>0</v>
      </c>
      <c r="BF58" s="2">
        <v>0</v>
      </c>
      <c r="BG58" s="2">
        <v>0</v>
      </c>
      <c r="BH58" s="2">
        <v>0</v>
      </c>
      <c r="BI58" s="2">
        <v>1480</v>
      </c>
      <c r="BJ58" s="2">
        <v>6072</v>
      </c>
      <c r="BK58" s="2">
        <v>-250</v>
      </c>
      <c r="BL58" s="2">
        <v>-998</v>
      </c>
    </row>
    <row r="59" spans="1:64" x14ac:dyDescent="0.25">
      <c r="A59" s="1" t="s">
        <v>54</v>
      </c>
      <c r="B59" t="s">
        <v>500</v>
      </c>
      <c r="C59" t="s">
        <v>971</v>
      </c>
      <c r="D59" s="2">
        <v>130</v>
      </c>
      <c r="E59" s="2">
        <v>289</v>
      </c>
      <c r="F59" s="2">
        <f t="shared" si="0"/>
        <v>419</v>
      </c>
      <c r="G59" s="2">
        <v>36</v>
      </c>
      <c r="H59" s="2">
        <v>0</v>
      </c>
      <c r="I59" s="2">
        <v>332</v>
      </c>
      <c r="J59" s="2">
        <f t="shared" si="1"/>
        <v>332</v>
      </c>
      <c r="K59" s="2">
        <v>9722</v>
      </c>
      <c r="L59" s="2">
        <v>0</v>
      </c>
      <c r="M59" s="2">
        <v>711</v>
      </c>
      <c r="N59" s="2">
        <f t="shared" si="2"/>
        <v>10433</v>
      </c>
      <c r="O59" s="2">
        <v>9550</v>
      </c>
      <c r="P59" s="2">
        <v>1529</v>
      </c>
      <c r="Q59" s="2">
        <v>11</v>
      </c>
      <c r="R59" s="2">
        <v>806</v>
      </c>
      <c r="S59" s="2">
        <f t="shared" si="3"/>
        <v>2346</v>
      </c>
      <c r="T59" s="2">
        <v>1793</v>
      </c>
      <c r="U59" s="2">
        <v>3811</v>
      </c>
      <c r="V59" s="2">
        <f t="shared" si="4"/>
        <v>5604</v>
      </c>
      <c r="W59" s="2">
        <v>2693</v>
      </c>
      <c r="X59" s="2">
        <v>68536</v>
      </c>
      <c r="Y59">
        <v>32589</v>
      </c>
      <c r="Z59" s="2">
        <v>80665</v>
      </c>
      <c r="AA59" s="2">
        <v>561</v>
      </c>
      <c r="AB59" s="2">
        <f t="shared" si="5"/>
        <v>81226</v>
      </c>
      <c r="AC59" s="2">
        <v>2796</v>
      </c>
      <c r="AD59" s="2">
        <v>-7</v>
      </c>
      <c r="AE59" s="2">
        <v>-28</v>
      </c>
      <c r="AF59" s="2">
        <v>0</v>
      </c>
      <c r="AG59" s="2">
        <f t="shared" si="6"/>
        <v>183936</v>
      </c>
      <c r="AH59" s="2">
        <f t="shared" si="7"/>
        <v>216525</v>
      </c>
      <c r="AI59" s="2">
        <v>734964</v>
      </c>
      <c r="AJ59" s="2">
        <v>872909</v>
      </c>
      <c r="AK59" s="2">
        <v>0</v>
      </c>
      <c r="AL59" s="2">
        <v>0</v>
      </c>
      <c r="AM59" s="2">
        <v>0</v>
      </c>
      <c r="AN59" s="2">
        <v>0</v>
      </c>
      <c r="AO59" s="2">
        <v>0</v>
      </c>
      <c r="AP59" s="2">
        <v>0</v>
      </c>
      <c r="AQ59" s="2">
        <v>0</v>
      </c>
      <c r="AR59" s="2">
        <v>0</v>
      </c>
      <c r="AS59" s="2">
        <v>0</v>
      </c>
      <c r="AT59" s="2">
        <v>82</v>
      </c>
      <c r="AU59" s="2">
        <v>0</v>
      </c>
      <c r="AV59" s="2">
        <v>0</v>
      </c>
      <c r="AW59" s="2">
        <v>0</v>
      </c>
      <c r="AX59" s="2">
        <v>0</v>
      </c>
      <c r="AY59" s="2">
        <v>0</v>
      </c>
      <c r="AZ59" s="2">
        <v>0</v>
      </c>
      <c r="BA59" s="2">
        <f t="shared" si="8"/>
        <v>184018</v>
      </c>
      <c r="BB59" s="2">
        <f t="shared" si="9"/>
        <v>216607</v>
      </c>
      <c r="BC59" s="2">
        <v>735294</v>
      </c>
      <c r="BD59" s="2">
        <v>873239</v>
      </c>
      <c r="BE59" s="2">
        <v>0</v>
      </c>
      <c r="BF59" s="2">
        <v>0</v>
      </c>
      <c r="BG59" s="2">
        <v>0</v>
      </c>
      <c r="BH59" s="2">
        <v>0</v>
      </c>
      <c r="BI59" s="2">
        <v>6515</v>
      </c>
      <c r="BJ59" s="2">
        <v>26058</v>
      </c>
      <c r="BK59" s="2">
        <v>-281</v>
      </c>
      <c r="BL59" s="2">
        <v>-966</v>
      </c>
    </row>
    <row r="60" spans="1:64" x14ac:dyDescent="0.25">
      <c r="A60" s="1" t="s">
        <v>55</v>
      </c>
      <c r="B60" t="s">
        <v>501</v>
      </c>
      <c r="C60" t="s">
        <v>972</v>
      </c>
      <c r="D60" s="2">
        <v>34</v>
      </c>
      <c r="E60" s="2">
        <v>1482</v>
      </c>
      <c r="F60" s="2">
        <f t="shared" si="0"/>
        <v>1516</v>
      </c>
      <c r="G60" s="2">
        <v>13</v>
      </c>
      <c r="H60" s="2">
        <v>54</v>
      </c>
      <c r="I60" s="2">
        <v>0</v>
      </c>
      <c r="J60" s="2">
        <f t="shared" si="1"/>
        <v>54</v>
      </c>
      <c r="K60" s="2">
        <v>-490</v>
      </c>
      <c r="L60" s="2">
        <v>0</v>
      </c>
      <c r="M60" s="2">
        <v>300</v>
      </c>
      <c r="N60" s="2">
        <f t="shared" si="2"/>
        <v>-190</v>
      </c>
      <c r="O60" s="2">
        <v>1367</v>
      </c>
      <c r="P60" s="2">
        <v>0</v>
      </c>
      <c r="Q60" s="2">
        <v>14</v>
      </c>
      <c r="R60" s="2">
        <v>652</v>
      </c>
      <c r="S60" s="2">
        <f t="shared" si="3"/>
        <v>666</v>
      </c>
      <c r="T60" s="2">
        <v>0</v>
      </c>
      <c r="U60" s="2">
        <v>0</v>
      </c>
      <c r="V60" s="2">
        <f t="shared" si="4"/>
        <v>0</v>
      </c>
      <c r="W60" s="2">
        <v>906</v>
      </c>
      <c r="X60" s="2">
        <v>0</v>
      </c>
      <c r="Y60">
        <v>0</v>
      </c>
      <c r="Z60" s="2">
        <v>0</v>
      </c>
      <c r="AA60" s="2">
        <v>403</v>
      </c>
      <c r="AB60" s="2">
        <f t="shared" si="5"/>
        <v>403</v>
      </c>
      <c r="AC60" s="2">
        <v>27</v>
      </c>
      <c r="AD60" s="2">
        <v>0</v>
      </c>
      <c r="AE60" s="2">
        <v>0</v>
      </c>
      <c r="AF60" s="2">
        <v>0</v>
      </c>
      <c r="AG60" s="2">
        <f t="shared" si="6"/>
        <v>4762</v>
      </c>
      <c r="AH60" s="2">
        <f t="shared" si="7"/>
        <v>4762</v>
      </c>
      <c r="AI60" s="2">
        <v>16694</v>
      </c>
      <c r="AJ60" s="2">
        <v>16694</v>
      </c>
      <c r="AK60" s="2">
        <v>6516</v>
      </c>
      <c r="AL60" s="2">
        <v>0</v>
      </c>
      <c r="AM60" s="2">
        <v>2486</v>
      </c>
      <c r="AN60" s="2">
        <v>0</v>
      </c>
      <c r="AO60" s="2">
        <v>0</v>
      </c>
      <c r="AP60" s="2">
        <v>582</v>
      </c>
      <c r="AQ60" s="2">
        <v>0</v>
      </c>
      <c r="AR60" s="2">
        <v>0</v>
      </c>
      <c r="AS60" s="2">
        <v>0</v>
      </c>
      <c r="AT60" s="2">
        <v>0</v>
      </c>
      <c r="AU60" s="2">
        <v>-238</v>
      </c>
      <c r="AV60" s="2">
        <v>-478</v>
      </c>
      <c r="AW60" s="2">
        <v>0</v>
      </c>
      <c r="AX60" s="2">
        <v>0</v>
      </c>
      <c r="AY60" s="2">
        <v>0</v>
      </c>
      <c r="AZ60" s="2">
        <v>0</v>
      </c>
      <c r="BA60" s="2">
        <f t="shared" si="8"/>
        <v>14108</v>
      </c>
      <c r="BB60" s="2">
        <f t="shared" si="9"/>
        <v>14108</v>
      </c>
      <c r="BC60" s="2">
        <v>49649</v>
      </c>
      <c r="BD60" s="2">
        <v>49649</v>
      </c>
      <c r="BE60" s="2">
        <v>7</v>
      </c>
      <c r="BF60" s="2">
        <v>30</v>
      </c>
      <c r="BG60" s="2">
        <v>0</v>
      </c>
      <c r="BH60" s="2">
        <v>0</v>
      </c>
      <c r="BI60" s="2">
        <v>19</v>
      </c>
      <c r="BJ60" s="2">
        <v>95</v>
      </c>
      <c r="BK60" s="2">
        <v>-95</v>
      </c>
      <c r="BL60" s="2">
        <v>-458</v>
      </c>
    </row>
    <row r="61" spans="1:64" x14ac:dyDescent="0.25">
      <c r="A61" s="1" t="s">
        <v>56</v>
      </c>
      <c r="B61" t="s">
        <v>502</v>
      </c>
      <c r="C61" t="s">
        <v>972</v>
      </c>
      <c r="D61" s="2">
        <v>41</v>
      </c>
      <c r="E61" s="2">
        <v>2536</v>
      </c>
      <c r="F61" s="2">
        <f t="shared" si="0"/>
        <v>2577</v>
      </c>
      <c r="G61" s="2">
        <v>81</v>
      </c>
      <c r="H61" s="2">
        <v>175</v>
      </c>
      <c r="I61" s="2">
        <v>0</v>
      </c>
      <c r="J61" s="2">
        <f t="shared" si="1"/>
        <v>175</v>
      </c>
      <c r="K61" s="2">
        <v>-1151</v>
      </c>
      <c r="L61" s="2">
        <v>0</v>
      </c>
      <c r="M61" s="2">
        <v>419</v>
      </c>
      <c r="N61" s="2">
        <f t="shared" si="2"/>
        <v>-732</v>
      </c>
      <c r="O61" s="2">
        <v>559</v>
      </c>
      <c r="P61" s="2">
        <v>0</v>
      </c>
      <c r="Q61" s="2">
        <v>327</v>
      </c>
      <c r="R61" s="2">
        <v>180</v>
      </c>
      <c r="S61" s="2">
        <f t="shared" si="3"/>
        <v>507</v>
      </c>
      <c r="T61" s="2">
        <v>0</v>
      </c>
      <c r="U61" s="2">
        <v>0</v>
      </c>
      <c r="V61" s="2">
        <f t="shared" si="4"/>
        <v>0</v>
      </c>
      <c r="W61" s="2">
        <v>531</v>
      </c>
      <c r="X61" s="2">
        <v>0</v>
      </c>
      <c r="Y61">
        <v>0</v>
      </c>
      <c r="Z61" s="2">
        <v>0</v>
      </c>
      <c r="AA61" s="2">
        <v>232</v>
      </c>
      <c r="AB61" s="2">
        <f t="shared" si="5"/>
        <v>232</v>
      </c>
      <c r="AC61" s="2">
        <v>0</v>
      </c>
      <c r="AD61" s="2">
        <v>0</v>
      </c>
      <c r="AE61" s="2">
        <v>0</v>
      </c>
      <c r="AF61" s="2">
        <v>0</v>
      </c>
      <c r="AG61" s="2">
        <f t="shared" si="6"/>
        <v>3930</v>
      </c>
      <c r="AH61" s="2">
        <f t="shared" si="7"/>
        <v>3930</v>
      </c>
      <c r="AI61" s="2">
        <v>15472</v>
      </c>
      <c r="AJ61" s="2">
        <v>15472</v>
      </c>
      <c r="AK61" s="2">
        <v>7759</v>
      </c>
      <c r="AL61" s="2">
        <v>446</v>
      </c>
      <c r="AM61" s="2">
        <v>2965</v>
      </c>
      <c r="AN61" s="2">
        <v>0</v>
      </c>
      <c r="AO61" s="2">
        <v>0</v>
      </c>
      <c r="AP61" s="2">
        <v>0</v>
      </c>
      <c r="AQ61" s="2">
        <v>0</v>
      </c>
      <c r="AR61" s="2">
        <v>0</v>
      </c>
      <c r="AS61" s="2">
        <v>0</v>
      </c>
      <c r="AT61" s="2">
        <v>0</v>
      </c>
      <c r="AU61" s="2">
        <v>-990</v>
      </c>
      <c r="AV61" s="2">
        <v>-2702</v>
      </c>
      <c r="AW61" s="2">
        <v>0</v>
      </c>
      <c r="AX61" s="2">
        <v>0</v>
      </c>
      <c r="AY61" s="2">
        <v>0</v>
      </c>
      <c r="AZ61" s="2">
        <v>0</v>
      </c>
      <c r="BA61" s="2">
        <f t="shared" si="8"/>
        <v>14110</v>
      </c>
      <c r="BB61" s="2">
        <f t="shared" si="9"/>
        <v>14110</v>
      </c>
      <c r="BC61" s="2">
        <v>56765</v>
      </c>
      <c r="BD61" s="2">
        <v>56765</v>
      </c>
      <c r="BE61" s="2">
        <v>0</v>
      </c>
      <c r="BF61" s="2">
        <v>0</v>
      </c>
      <c r="BG61" s="2">
        <v>0</v>
      </c>
      <c r="BH61" s="2">
        <v>0</v>
      </c>
      <c r="BI61" s="2">
        <v>0</v>
      </c>
      <c r="BJ61" s="2">
        <v>200</v>
      </c>
      <c r="BK61" s="2">
        <v>-11</v>
      </c>
      <c r="BL61" s="2">
        <v>-50</v>
      </c>
    </row>
    <row r="62" spans="1:64" x14ac:dyDescent="0.25">
      <c r="A62" s="1" t="s">
        <v>57</v>
      </c>
      <c r="B62" t="s">
        <v>503</v>
      </c>
      <c r="C62" t="s">
        <v>972</v>
      </c>
      <c r="D62" s="2">
        <v>42</v>
      </c>
      <c r="E62" s="2">
        <v>461</v>
      </c>
      <c r="F62" s="2">
        <f t="shared" si="0"/>
        <v>503</v>
      </c>
      <c r="G62" s="2">
        <v>0</v>
      </c>
      <c r="H62" s="2">
        <v>22</v>
      </c>
      <c r="I62" s="2">
        <v>0</v>
      </c>
      <c r="J62" s="2">
        <f t="shared" si="1"/>
        <v>22</v>
      </c>
      <c r="K62" s="2">
        <v>-72</v>
      </c>
      <c r="L62" s="2">
        <v>0</v>
      </c>
      <c r="M62" s="2">
        <v>86</v>
      </c>
      <c r="N62" s="2">
        <f t="shared" si="2"/>
        <v>14</v>
      </c>
      <c r="O62" s="2">
        <v>751</v>
      </c>
      <c r="P62" s="2">
        <v>0</v>
      </c>
      <c r="Q62" s="2">
        <v>45</v>
      </c>
      <c r="R62" s="2">
        <v>350</v>
      </c>
      <c r="S62" s="2">
        <f t="shared" si="3"/>
        <v>395</v>
      </c>
      <c r="T62" s="2">
        <v>0</v>
      </c>
      <c r="U62" s="2">
        <v>0</v>
      </c>
      <c r="V62" s="2">
        <f t="shared" si="4"/>
        <v>0</v>
      </c>
      <c r="W62" s="2">
        <v>261</v>
      </c>
      <c r="X62" s="2">
        <v>0</v>
      </c>
      <c r="Y62">
        <v>0</v>
      </c>
      <c r="Z62" s="2">
        <v>0</v>
      </c>
      <c r="AA62" s="2">
        <v>0</v>
      </c>
      <c r="AB62" s="2">
        <f t="shared" si="5"/>
        <v>0</v>
      </c>
      <c r="AC62" s="2">
        <v>197</v>
      </c>
      <c r="AD62" s="2">
        <v>0</v>
      </c>
      <c r="AE62" s="2">
        <v>0</v>
      </c>
      <c r="AF62" s="2">
        <v>0</v>
      </c>
      <c r="AG62" s="2">
        <f t="shared" si="6"/>
        <v>2143</v>
      </c>
      <c r="AH62" s="2">
        <f t="shared" si="7"/>
        <v>2143</v>
      </c>
      <c r="AI62" s="2">
        <v>8382</v>
      </c>
      <c r="AJ62" s="2">
        <v>8382</v>
      </c>
      <c r="AK62" s="2">
        <v>3314.5</v>
      </c>
      <c r="AL62" s="2">
        <v>7.75</v>
      </c>
      <c r="AM62" s="2">
        <v>1614</v>
      </c>
      <c r="AN62" s="2">
        <v>0</v>
      </c>
      <c r="AO62" s="2">
        <v>0</v>
      </c>
      <c r="AP62" s="2">
        <v>284.25</v>
      </c>
      <c r="AQ62" s="2">
        <v>0</v>
      </c>
      <c r="AR62" s="2">
        <v>0</v>
      </c>
      <c r="AS62" s="2">
        <v>0</v>
      </c>
      <c r="AT62" s="2">
        <v>0</v>
      </c>
      <c r="AU62" s="2">
        <v>0</v>
      </c>
      <c r="AV62" s="2">
        <v>0</v>
      </c>
      <c r="AW62" s="2">
        <v>0</v>
      </c>
      <c r="AX62" s="2">
        <v>0</v>
      </c>
      <c r="AY62" s="2">
        <v>0</v>
      </c>
      <c r="AZ62" s="2">
        <v>0</v>
      </c>
      <c r="BA62" s="2">
        <f t="shared" si="8"/>
        <v>7363.5</v>
      </c>
      <c r="BB62" s="2">
        <f t="shared" si="9"/>
        <v>7363.5</v>
      </c>
      <c r="BC62" s="2">
        <v>29264</v>
      </c>
      <c r="BD62" s="2">
        <v>29264</v>
      </c>
      <c r="BE62" s="2">
        <v>0</v>
      </c>
      <c r="BF62" s="2">
        <v>0</v>
      </c>
      <c r="BG62" s="2">
        <v>0</v>
      </c>
      <c r="BH62" s="2">
        <v>0</v>
      </c>
      <c r="BI62" s="2">
        <v>37</v>
      </c>
      <c r="BJ62" s="2">
        <v>148</v>
      </c>
      <c r="BK62" s="2">
        <v>-59</v>
      </c>
      <c r="BL62" s="2">
        <v>188</v>
      </c>
    </row>
    <row r="63" spans="1:64" x14ac:dyDescent="0.25">
      <c r="A63" s="1" t="s">
        <v>58</v>
      </c>
      <c r="B63" t="s">
        <v>504</v>
      </c>
      <c r="C63" t="s">
        <v>972</v>
      </c>
      <c r="D63" s="2">
        <v>13</v>
      </c>
      <c r="E63" s="2">
        <v>699</v>
      </c>
      <c r="F63" s="2">
        <f t="shared" si="0"/>
        <v>712</v>
      </c>
      <c r="G63" s="2">
        <v>9</v>
      </c>
      <c r="H63" s="2">
        <v>66</v>
      </c>
      <c r="I63" s="2">
        <v>0</v>
      </c>
      <c r="J63" s="2">
        <f t="shared" si="1"/>
        <v>66</v>
      </c>
      <c r="K63" s="2">
        <v>-630</v>
      </c>
      <c r="L63" s="2">
        <v>0</v>
      </c>
      <c r="M63" s="2">
        <v>150</v>
      </c>
      <c r="N63" s="2">
        <f t="shared" si="2"/>
        <v>-480</v>
      </c>
      <c r="O63" s="2">
        <v>1283</v>
      </c>
      <c r="P63" s="2">
        <v>0</v>
      </c>
      <c r="Q63" s="2">
        <v>264</v>
      </c>
      <c r="R63" s="2">
        <v>150</v>
      </c>
      <c r="S63" s="2">
        <f t="shared" si="3"/>
        <v>414</v>
      </c>
      <c r="T63" s="2">
        <v>0</v>
      </c>
      <c r="U63" s="2">
        <v>0</v>
      </c>
      <c r="V63" s="2">
        <f t="shared" si="4"/>
        <v>0</v>
      </c>
      <c r="W63" s="2">
        <v>426</v>
      </c>
      <c r="X63" s="2">
        <v>0</v>
      </c>
      <c r="Y63">
        <v>0</v>
      </c>
      <c r="Z63" s="2">
        <v>0</v>
      </c>
      <c r="AA63" s="2">
        <v>12</v>
      </c>
      <c r="AB63" s="2">
        <f t="shared" si="5"/>
        <v>12</v>
      </c>
      <c r="AC63" s="2">
        <v>232</v>
      </c>
      <c r="AD63" s="2">
        <v>82</v>
      </c>
      <c r="AE63" s="2">
        <v>0</v>
      </c>
      <c r="AF63" s="2">
        <v>0</v>
      </c>
      <c r="AG63" s="2">
        <f t="shared" si="6"/>
        <v>2756</v>
      </c>
      <c r="AH63" s="2">
        <f t="shared" si="7"/>
        <v>2756</v>
      </c>
      <c r="AI63" s="2">
        <v>11507</v>
      </c>
      <c r="AJ63" s="2">
        <v>11507</v>
      </c>
      <c r="AK63" s="2">
        <v>6500</v>
      </c>
      <c r="AL63" s="2">
        <v>0</v>
      </c>
      <c r="AM63" s="2">
        <v>0</v>
      </c>
      <c r="AN63" s="2">
        <v>0</v>
      </c>
      <c r="AO63" s="2">
        <v>0</v>
      </c>
      <c r="AP63" s="2">
        <v>422</v>
      </c>
      <c r="AQ63" s="2">
        <v>0</v>
      </c>
      <c r="AR63" s="2">
        <v>0</v>
      </c>
      <c r="AS63" s="2">
        <v>0</v>
      </c>
      <c r="AT63" s="2">
        <v>3</v>
      </c>
      <c r="AU63" s="2">
        <v>79</v>
      </c>
      <c r="AV63" s="2">
        <v>343</v>
      </c>
      <c r="AW63" s="2">
        <v>0</v>
      </c>
      <c r="AX63" s="2">
        <v>0</v>
      </c>
      <c r="AY63" s="2">
        <v>0</v>
      </c>
      <c r="AZ63" s="2">
        <v>0</v>
      </c>
      <c r="BA63" s="2">
        <f t="shared" si="8"/>
        <v>9760</v>
      </c>
      <c r="BB63" s="2">
        <f t="shared" si="9"/>
        <v>9760</v>
      </c>
      <c r="BC63" s="2">
        <v>39550</v>
      </c>
      <c r="BD63" s="2">
        <v>39550</v>
      </c>
      <c r="BE63" s="2">
        <v>0</v>
      </c>
      <c r="BF63" s="2">
        <v>0</v>
      </c>
      <c r="BG63" s="2">
        <v>0</v>
      </c>
      <c r="BH63" s="2">
        <v>0</v>
      </c>
      <c r="BI63" s="2">
        <v>78</v>
      </c>
      <c r="BJ63" s="2">
        <v>314</v>
      </c>
      <c r="BK63" s="2">
        <v>-12</v>
      </c>
      <c r="BL63" s="2">
        <v>-50</v>
      </c>
    </row>
    <row r="64" spans="1:64" x14ac:dyDescent="0.25">
      <c r="A64" s="1" t="s">
        <v>59</v>
      </c>
      <c r="B64" t="s">
        <v>505</v>
      </c>
      <c r="C64" t="s">
        <v>972</v>
      </c>
      <c r="D64" s="2">
        <v>17</v>
      </c>
      <c r="E64" s="2">
        <v>393</v>
      </c>
      <c r="F64" s="2">
        <f t="shared" si="0"/>
        <v>410</v>
      </c>
      <c r="G64" s="2">
        <v>7</v>
      </c>
      <c r="H64" s="2">
        <v>9</v>
      </c>
      <c r="I64" s="2">
        <v>0</v>
      </c>
      <c r="J64" s="2">
        <f t="shared" si="1"/>
        <v>9</v>
      </c>
      <c r="K64" s="2">
        <v>-411</v>
      </c>
      <c r="L64" s="2">
        <v>0</v>
      </c>
      <c r="M64" s="2">
        <v>-13</v>
      </c>
      <c r="N64" s="2">
        <f t="shared" si="2"/>
        <v>-424</v>
      </c>
      <c r="O64" s="2">
        <v>1020</v>
      </c>
      <c r="P64" s="2">
        <v>0</v>
      </c>
      <c r="Q64" s="2">
        <v>128</v>
      </c>
      <c r="R64" s="2">
        <v>175</v>
      </c>
      <c r="S64" s="2">
        <f t="shared" si="3"/>
        <v>303</v>
      </c>
      <c r="T64" s="2">
        <v>0</v>
      </c>
      <c r="U64" s="2">
        <v>0</v>
      </c>
      <c r="V64" s="2">
        <f t="shared" si="4"/>
        <v>0</v>
      </c>
      <c r="W64" s="2">
        <v>356</v>
      </c>
      <c r="X64" s="2">
        <v>0</v>
      </c>
      <c r="Y64">
        <v>0</v>
      </c>
      <c r="Z64" s="2">
        <v>0</v>
      </c>
      <c r="AA64" s="2">
        <v>158</v>
      </c>
      <c r="AB64" s="2">
        <f t="shared" si="5"/>
        <v>158</v>
      </c>
      <c r="AC64" s="2">
        <v>95</v>
      </c>
      <c r="AD64" s="2">
        <v>0</v>
      </c>
      <c r="AE64" s="2">
        <v>0</v>
      </c>
      <c r="AF64" s="2">
        <v>0</v>
      </c>
      <c r="AG64" s="2">
        <f t="shared" si="6"/>
        <v>1934</v>
      </c>
      <c r="AH64" s="2">
        <f t="shared" si="7"/>
        <v>1934</v>
      </c>
      <c r="AI64" s="2">
        <v>7308</v>
      </c>
      <c r="AJ64" s="2">
        <v>7308</v>
      </c>
      <c r="AK64" s="2">
        <v>5181</v>
      </c>
      <c r="AL64" s="2">
        <v>32</v>
      </c>
      <c r="AM64" s="2">
        <v>0</v>
      </c>
      <c r="AN64" s="2">
        <v>0</v>
      </c>
      <c r="AO64" s="2">
        <v>0</v>
      </c>
      <c r="AP64" s="2">
        <v>420</v>
      </c>
      <c r="AQ64" s="2">
        <v>0</v>
      </c>
      <c r="AR64" s="2">
        <v>0</v>
      </c>
      <c r="AS64" s="2">
        <v>0</v>
      </c>
      <c r="AT64" s="2">
        <v>0</v>
      </c>
      <c r="AU64" s="2">
        <v>0</v>
      </c>
      <c r="AV64" s="2">
        <v>0</v>
      </c>
      <c r="AW64" s="2">
        <v>0</v>
      </c>
      <c r="AX64" s="2">
        <v>0</v>
      </c>
      <c r="AY64" s="2">
        <v>0</v>
      </c>
      <c r="AZ64" s="2">
        <v>0</v>
      </c>
      <c r="BA64" s="2">
        <f t="shared" si="8"/>
        <v>7567</v>
      </c>
      <c r="BB64" s="2">
        <f t="shared" si="9"/>
        <v>7567</v>
      </c>
      <c r="BC64" s="2">
        <v>29840</v>
      </c>
      <c r="BD64" s="2">
        <v>29840</v>
      </c>
      <c r="BE64" s="2">
        <v>0</v>
      </c>
      <c r="BF64" s="2">
        <v>0</v>
      </c>
      <c r="BG64" s="2">
        <v>0</v>
      </c>
      <c r="BH64" s="2">
        <v>0</v>
      </c>
      <c r="BI64" s="2">
        <v>0</v>
      </c>
      <c r="BJ64" s="2">
        <v>0</v>
      </c>
      <c r="BK64" s="2">
        <v>-31</v>
      </c>
      <c r="BL64" s="2">
        <v>-124</v>
      </c>
    </row>
    <row r="65" spans="1:64" x14ac:dyDescent="0.25">
      <c r="A65" s="1" t="s">
        <v>60</v>
      </c>
      <c r="B65" t="s">
        <v>506</v>
      </c>
      <c r="C65" t="s">
        <v>972</v>
      </c>
      <c r="D65" s="2">
        <v>12</v>
      </c>
      <c r="E65" s="2">
        <v>986</v>
      </c>
      <c r="F65" s="2">
        <f t="shared" si="0"/>
        <v>998</v>
      </c>
      <c r="G65" s="2">
        <v>8</v>
      </c>
      <c r="H65" s="2">
        <v>14</v>
      </c>
      <c r="I65" s="2">
        <v>0</v>
      </c>
      <c r="J65" s="2">
        <f t="shared" si="1"/>
        <v>14</v>
      </c>
      <c r="K65" s="2">
        <v>-684</v>
      </c>
      <c r="L65" s="2">
        <v>0</v>
      </c>
      <c r="M65" s="2">
        <v>361</v>
      </c>
      <c r="N65" s="2">
        <f t="shared" si="2"/>
        <v>-323</v>
      </c>
      <c r="O65" s="2">
        <v>2095</v>
      </c>
      <c r="P65" s="2">
        <v>0</v>
      </c>
      <c r="Q65" s="2">
        <v>222</v>
      </c>
      <c r="R65" s="2">
        <v>372</v>
      </c>
      <c r="S65" s="2">
        <f t="shared" si="3"/>
        <v>594</v>
      </c>
      <c r="T65" s="2">
        <v>0</v>
      </c>
      <c r="U65" s="2">
        <v>0</v>
      </c>
      <c r="V65" s="2">
        <f t="shared" si="4"/>
        <v>0</v>
      </c>
      <c r="W65" s="2">
        <v>538</v>
      </c>
      <c r="X65" s="2">
        <v>0</v>
      </c>
      <c r="Y65">
        <v>0</v>
      </c>
      <c r="Z65" s="2">
        <v>0</v>
      </c>
      <c r="AA65" s="2">
        <v>289</v>
      </c>
      <c r="AB65" s="2">
        <f t="shared" si="5"/>
        <v>289</v>
      </c>
      <c r="AC65" s="2">
        <v>141</v>
      </c>
      <c r="AD65" s="2">
        <v>0</v>
      </c>
      <c r="AE65" s="2">
        <v>4</v>
      </c>
      <c r="AF65" s="2">
        <v>136</v>
      </c>
      <c r="AG65" s="2">
        <f t="shared" si="6"/>
        <v>4494</v>
      </c>
      <c r="AH65" s="2">
        <f t="shared" si="7"/>
        <v>4494</v>
      </c>
      <c r="AI65" s="2">
        <v>16245</v>
      </c>
      <c r="AJ65" s="2">
        <v>16245</v>
      </c>
      <c r="AK65" s="2">
        <v>8615</v>
      </c>
      <c r="AL65" s="2">
        <v>56</v>
      </c>
      <c r="AM65" s="2">
        <v>0</v>
      </c>
      <c r="AN65" s="2">
        <v>0</v>
      </c>
      <c r="AO65" s="2">
        <v>0</v>
      </c>
      <c r="AP65" s="2">
        <v>611</v>
      </c>
      <c r="AQ65" s="2">
        <v>0</v>
      </c>
      <c r="AR65" s="2">
        <v>0</v>
      </c>
      <c r="AS65" s="2">
        <v>0</v>
      </c>
      <c r="AT65" s="2">
        <v>0</v>
      </c>
      <c r="AU65" s="2">
        <v>-30</v>
      </c>
      <c r="AV65" s="2">
        <v>-66</v>
      </c>
      <c r="AW65" s="2">
        <v>0</v>
      </c>
      <c r="AX65" s="2">
        <v>0</v>
      </c>
      <c r="AY65" s="2">
        <v>0</v>
      </c>
      <c r="AZ65" s="2">
        <v>0</v>
      </c>
      <c r="BA65" s="2">
        <f t="shared" si="8"/>
        <v>13746</v>
      </c>
      <c r="BB65" s="2">
        <f t="shared" si="9"/>
        <v>13746</v>
      </c>
      <c r="BC65" s="2">
        <v>54423</v>
      </c>
      <c r="BD65" s="2">
        <v>54423</v>
      </c>
      <c r="BE65" s="2">
        <v>15</v>
      </c>
      <c r="BF65" s="2">
        <v>59</v>
      </c>
      <c r="BG65" s="2">
        <v>0</v>
      </c>
      <c r="BH65" s="2">
        <v>0</v>
      </c>
      <c r="BI65" s="2">
        <v>0</v>
      </c>
      <c r="BJ65" s="2">
        <v>1</v>
      </c>
      <c r="BK65" s="2">
        <v>-39</v>
      </c>
      <c r="BL65" s="2">
        <v>-139</v>
      </c>
    </row>
    <row r="66" spans="1:64" x14ac:dyDescent="0.25">
      <c r="A66" s="1" t="s">
        <v>61</v>
      </c>
      <c r="B66" t="s">
        <v>507</v>
      </c>
      <c r="C66" t="s">
        <v>972</v>
      </c>
      <c r="D66" s="2">
        <v>9</v>
      </c>
      <c r="E66" s="2">
        <v>451</v>
      </c>
      <c r="F66" s="2">
        <f t="shared" si="0"/>
        <v>460</v>
      </c>
      <c r="G66" s="2">
        <v>3</v>
      </c>
      <c r="H66" s="2">
        <v>105</v>
      </c>
      <c r="I66" s="2">
        <v>0</v>
      </c>
      <c r="J66" s="2">
        <f t="shared" si="1"/>
        <v>105</v>
      </c>
      <c r="K66" s="2">
        <v>-250</v>
      </c>
      <c r="L66" s="2">
        <v>0</v>
      </c>
      <c r="M66" s="2">
        <v>-39</v>
      </c>
      <c r="N66" s="2">
        <f t="shared" si="2"/>
        <v>-289</v>
      </c>
      <c r="O66" s="2">
        <v>602</v>
      </c>
      <c r="P66" s="2">
        <v>0</v>
      </c>
      <c r="Q66" s="2">
        <v>92</v>
      </c>
      <c r="R66" s="2">
        <v>213</v>
      </c>
      <c r="S66" s="2">
        <f t="shared" si="3"/>
        <v>305</v>
      </c>
      <c r="T66" s="2">
        <v>0</v>
      </c>
      <c r="U66" s="2">
        <v>0</v>
      </c>
      <c r="V66" s="2">
        <f t="shared" si="4"/>
        <v>0</v>
      </c>
      <c r="W66" s="2">
        <v>234</v>
      </c>
      <c r="X66" s="2">
        <v>0</v>
      </c>
      <c r="Y66">
        <v>0</v>
      </c>
      <c r="Z66" s="2">
        <v>0</v>
      </c>
      <c r="AA66" s="2">
        <v>212</v>
      </c>
      <c r="AB66" s="2">
        <f t="shared" si="5"/>
        <v>212</v>
      </c>
      <c r="AC66" s="2">
        <v>125</v>
      </c>
      <c r="AD66" s="2">
        <v>0</v>
      </c>
      <c r="AE66" s="2">
        <v>0</v>
      </c>
      <c r="AF66" s="2">
        <v>0</v>
      </c>
      <c r="AG66" s="2">
        <f t="shared" si="6"/>
        <v>1757</v>
      </c>
      <c r="AH66" s="2">
        <f t="shared" si="7"/>
        <v>1757</v>
      </c>
      <c r="AI66" s="2">
        <v>6907</v>
      </c>
      <c r="AJ66" s="2">
        <v>6907</v>
      </c>
      <c r="AK66" s="2">
        <v>5303</v>
      </c>
      <c r="AL66" s="2">
        <v>0</v>
      </c>
      <c r="AM66" s="2">
        <v>0</v>
      </c>
      <c r="AN66" s="2">
        <v>0</v>
      </c>
      <c r="AO66" s="2">
        <v>0</v>
      </c>
      <c r="AP66" s="2">
        <v>255</v>
      </c>
      <c r="AQ66" s="2">
        <v>0</v>
      </c>
      <c r="AR66" s="2">
        <v>0</v>
      </c>
      <c r="AS66" s="2">
        <v>0</v>
      </c>
      <c r="AT66" s="2">
        <v>0</v>
      </c>
      <c r="AU66" s="2">
        <v>0</v>
      </c>
      <c r="AV66" s="2">
        <v>0</v>
      </c>
      <c r="AW66" s="2">
        <v>0</v>
      </c>
      <c r="AX66" s="2">
        <v>0</v>
      </c>
      <c r="AY66" s="2">
        <v>0</v>
      </c>
      <c r="AZ66" s="2">
        <v>0</v>
      </c>
      <c r="BA66" s="2">
        <f t="shared" si="8"/>
        <v>7315</v>
      </c>
      <c r="BB66" s="2">
        <f t="shared" si="9"/>
        <v>7315</v>
      </c>
      <c r="BC66" s="2">
        <v>26006</v>
      </c>
      <c r="BD66" s="2">
        <v>26006</v>
      </c>
      <c r="BE66" s="2">
        <v>0</v>
      </c>
      <c r="BF66" s="2">
        <v>0</v>
      </c>
      <c r="BG66" s="2">
        <v>0</v>
      </c>
      <c r="BH66" s="2">
        <v>0</v>
      </c>
      <c r="BI66" s="2">
        <v>0</v>
      </c>
      <c r="BJ66" s="2">
        <v>73</v>
      </c>
      <c r="BK66" s="2">
        <v>-50</v>
      </c>
      <c r="BL66" s="2">
        <v>-96</v>
      </c>
    </row>
    <row r="67" spans="1:64" x14ac:dyDescent="0.25">
      <c r="A67" s="1" t="s">
        <v>62</v>
      </c>
      <c r="B67" t="s">
        <v>508</v>
      </c>
      <c r="C67" t="s">
        <v>972</v>
      </c>
      <c r="D67" s="2">
        <v>-2</v>
      </c>
      <c r="E67" s="2">
        <v>622</v>
      </c>
      <c r="F67" s="2">
        <f t="shared" si="0"/>
        <v>620</v>
      </c>
      <c r="G67" s="2">
        <v>0</v>
      </c>
      <c r="H67" s="2">
        <v>7</v>
      </c>
      <c r="I67" s="2">
        <v>0</v>
      </c>
      <c r="J67" s="2">
        <f t="shared" si="1"/>
        <v>7</v>
      </c>
      <c r="K67" s="2">
        <v>-15</v>
      </c>
      <c r="L67" s="2">
        <v>0</v>
      </c>
      <c r="M67" s="2">
        <v>-51</v>
      </c>
      <c r="N67" s="2">
        <f t="shared" si="2"/>
        <v>-66</v>
      </c>
      <c r="O67" s="2">
        <v>132</v>
      </c>
      <c r="P67" s="2">
        <v>0</v>
      </c>
      <c r="Q67" s="2">
        <v>36</v>
      </c>
      <c r="R67" s="2">
        <v>-70</v>
      </c>
      <c r="S67" s="2">
        <f t="shared" si="3"/>
        <v>-34</v>
      </c>
      <c r="T67" s="2">
        <v>0</v>
      </c>
      <c r="U67" s="2">
        <v>0</v>
      </c>
      <c r="V67" s="2">
        <f t="shared" si="4"/>
        <v>0</v>
      </c>
      <c r="W67" s="2">
        <v>180</v>
      </c>
      <c r="X67" s="2">
        <v>0</v>
      </c>
      <c r="Y67">
        <v>0</v>
      </c>
      <c r="Z67" s="2">
        <v>0</v>
      </c>
      <c r="AA67" s="2">
        <v>65</v>
      </c>
      <c r="AB67" s="2">
        <f t="shared" si="5"/>
        <v>65</v>
      </c>
      <c r="AC67" s="2">
        <v>159</v>
      </c>
      <c r="AD67" s="2">
        <v>0</v>
      </c>
      <c r="AE67" s="2">
        <v>0</v>
      </c>
      <c r="AF67" s="2">
        <v>0</v>
      </c>
      <c r="AG67" s="2">
        <f t="shared" si="6"/>
        <v>1063</v>
      </c>
      <c r="AH67" s="2">
        <f t="shared" si="7"/>
        <v>1063</v>
      </c>
      <c r="AI67" s="2">
        <v>8983</v>
      </c>
      <c r="AJ67" s="2">
        <v>8983</v>
      </c>
      <c r="AK67" s="2">
        <v>3262</v>
      </c>
      <c r="AL67" s="2">
        <v>0</v>
      </c>
      <c r="AM67" s="2">
        <v>0</v>
      </c>
      <c r="AN67" s="2">
        <v>0</v>
      </c>
      <c r="AO67" s="2">
        <v>0</v>
      </c>
      <c r="AP67" s="2">
        <v>0</v>
      </c>
      <c r="AQ67" s="2">
        <v>0</v>
      </c>
      <c r="AR67" s="2">
        <v>0</v>
      </c>
      <c r="AS67" s="2">
        <v>0</v>
      </c>
      <c r="AT67" s="2">
        <v>0</v>
      </c>
      <c r="AU67" s="2">
        <v>0</v>
      </c>
      <c r="AV67" s="2">
        <v>0</v>
      </c>
      <c r="AW67" s="2">
        <v>0</v>
      </c>
      <c r="AX67" s="2">
        <v>0</v>
      </c>
      <c r="AY67" s="2">
        <v>0</v>
      </c>
      <c r="AZ67" s="2">
        <v>0</v>
      </c>
      <c r="BA67" s="2">
        <f t="shared" si="8"/>
        <v>4325</v>
      </c>
      <c r="BB67" s="2">
        <f t="shared" si="9"/>
        <v>4325</v>
      </c>
      <c r="BC67" s="2">
        <v>21430</v>
      </c>
      <c r="BD67" s="2">
        <v>21430</v>
      </c>
      <c r="BE67" s="2">
        <v>0</v>
      </c>
      <c r="BF67" s="2">
        <v>0</v>
      </c>
      <c r="BG67" s="2">
        <v>0</v>
      </c>
      <c r="BH67" s="2">
        <v>0</v>
      </c>
      <c r="BI67" s="2">
        <v>48</v>
      </c>
      <c r="BJ67" s="2">
        <v>95</v>
      </c>
      <c r="BK67" s="2">
        <v>-11</v>
      </c>
      <c r="BL67" s="2">
        <v>-40</v>
      </c>
    </row>
    <row r="68" spans="1:64" x14ac:dyDescent="0.25">
      <c r="A68" s="1" t="s">
        <v>63</v>
      </c>
      <c r="B68" t="s">
        <v>509</v>
      </c>
      <c r="C68" t="s">
        <v>970</v>
      </c>
      <c r="D68" s="2">
        <v>-253</v>
      </c>
      <c r="E68" s="2">
        <v>1076</v>
      </c>
      <c r="F68" s="2">
        <f t="shared" si="0"/>
        <v>823</v>
      </c>
      <c r="G68" s="2">
        <v>38</v>
      </c>
      <c r="H68" s="2">
        <v>265</v>
      </c>
      <c r="I68" s="2">
        <v>53</v>
      </c>
      <c r="J68" s="2">
        <f t="shared" si="1"/>
        <v>318</v>
      </c>
      <c r="K68" s="2">
        <v>1405</v>
      </c>
      <c r="L68" s="2">
        <v>0</v>
      </c>
      <c r="M68" s="2">
        <v>634</v>
      </c>
      <c r="N68" s="2">
        <f t="shared" si="2"/>
        <v>2039</v>
      </c>
      <c r="O68" s="2">
        <v>2769</v>
      </c>
      <c r="P68" s="2">
        <v>267</v>
      </c>
      <c r="Q68" s="2">
        <v>210</v>
      </c>
      <c r="R68" s="2">
        <v>492</v>
      </c>
      <c r="S68" s="2">
        <f t="shared" si="3"/>
        <v>969</v>
      </c>
      <c r="T68" s="2">
        <v>442</v>
      </c>
      <c r="U68" s="2">
        <v>1315</v>
      </c>
      <c r="V68" s="2">
        <f t="shared" si="4"/>
        <v>1757</v>
      </c>
      <c r="W68" s="2">
        <v>1741</v>
      </c>
      <c r="X68" s="2">
        <v>14260</v>
      </c>
      <c r="Y68">
        <v>4088.2800570684494</v>
      </c>
      <c r="Z68" s="2">
        <v>15539</v>
      </c>
      <c r="AA68" s="2">
        <v>797</v>
      </c>
      <c r="AB68" s="2">
        <f t="shared" si="5"/>
        <v>16336</v>
      </c>
      <c r="AC68" s="2">
        <v>613</v>
      </c>
      <c r="AD68" s="2">
        <v>0</v>
      </c>
      <c r="AE68" s="2">
        <v>48</v>
      </c>
      <c r="AF68" s="2">
        <v>0</v>
      </c>
      <c r="AG68" s="2">
        <f t="shared" si="6"/>
        <v>41711</v>
      </c>
      <c r="AH68" s="2">
        <f t="shared" si="7"/>
        <v>45799.280057068449</v>
      </c>
      <c r="AI68" s="2">
        <v>167515</v>
      </c>
      <c r="AJ68" s="2">
        <v>183989.87998855993</v>
      </c>
      <c r="AK68" s="2">
        <v>8917</v>
      </c>
      <c r="AL68" s="2">
        <v>106</v>
      </c>
      <c r="AM68" s="2">
        <v>2974</v>
      </c>
      <c r="AN68" s="2">
        <v>0</v>
      </c>
      <c r="AO68" s="2">
        <v>0</v>
      </c>
      <c r="AP68" s="2">
        <v>0</v>
      </c>
      <c r="AQ68" s="2">
        <v>0</v>
      </c>
      <c r="AR68" s="2">
        <v>0</v>
      </c>
      <c r="AS68" s="2">
        <v>0</v>
      </c>
      <c r="AT68" s="2">
        <v>0</v>
      </c>
      <c r="AU68" s="2">
        <v>0</v>
      </c>
      <c r="AV68" s="2">
        <v>0</v>
      </c>
      <c r="AW68" s="2">
        <v>0</v>
      </c>
      <c r="AX68" s="2">
        <v>0</v>
      </c>
      <c r="AY68" s="2">
        <v>0</v>
      </c>
      <c r="AZ68" s="2">
        <v>0</v>
      </c>
      <c r="BA68" s="2">
        <f t="shared" si="8"/>
        <v>53708</v>
      </c>
      <c r="BB68" s="2">
        <f t="shared" si="9"/>
        <v>57796.280057068449</v>
      </c>
      <c r="BC68" s="2">
        <v>215734</v>
      </c>
      <c r="BD68" s="2">
        <v>232208.87998855993</v>
      </c>
      <c r="BE68" s="2">
        <v>0</v>
      </c>
      <c r="BF68" s="2">
        <v>0</v>
      </c>
      <c r="BG68" s="2">
        <v>0</v>
      </c>
      <c r="BH68" s="2">
        <v>0</v>
      </c>
      <c r="BI68" s="2">
        <v>0</v>
      </c>
      <c r="BJ68" s="2">
        <v>0</v>
      </c>
      <c r="BK68" s="2">
        <v>-83</v>
      </c>
      <c r="BL68" s="2">
        <v>-332</v>
      </c>
    </row>
    <row r="69" spans="1:64" x14ac:dyDescent="0.25">
      <c r="A69" s="1" t="s">
        <v>64</v>
      </c>
      <c r="B69" t="s">
        <v>510</v>
      </c>
      <c r="C69" t="s">
        <v>970</v>
      </c>
      <c r="D69" s="2">
        <v>-112</v>
      </c>
      <c r="E69" s="2">
        <v>2000</v>
      </c>
      <c r="F69" s="2">
        <f t="shared" si="0"/>
        <v>1888</v>
      </c>
      <c r="G69" s="2">
        <v>2</v>
      </c>
      <c r="H69" s="2">
        <v>220</v>
      </c>
      <c r="I69" s="2">
        <v>150</v>
      </c>
      <c r="J69" s="2">
        <f t="shared" si="1"/>
        <v>370</v>
      </c>
      <c r="K69" s="2">
        <v>423</v>
      </c>
      <c r="L69" s="2">
        <v>0</v>
      </c>
      <c r="M69" s="2">
        <v>1447</v>
      </c>
      <c r="N69" s="2">
        <f t="shared" si="2"/>
        <v>1870</v>
      </c>
      <c r="O69" s="2">
        <v>3055</v>
      </c>
      <c r="P69" s="2">
        <v>1032</v>
      </c>
      <c r="Q69" s="2">
        <v>52</v>
      </c>
      <c r="R69" s="2">
        <v>723</v>
      </c>
      <c r="S69" s="2">
        <f t="shared" si="3"/>
        <v>1807</v>
      </c>
      <c r="T69" s="2">
        <v>1006</v>
      </c>
      <c r="U69" s="2">
        <v>525</v>
      </c>
      <c r="V69" s="2">
        <f t="shared" si="4"/>
        <v>1531</v>
      </c>
      <c r="W69" s="2">
        <v>699</v>
      </c>
      <c r="X69" s="2">
        <v>5219</v>
      </c>
      <c r="Y69">
        <v>2178.7235192280664</v>
      </c>
      <c r="Z69" s="2">
        <v>16736</v>
      </c>
      <c r="AA69" s="2">
        <v>3790</v>
      </c>
      <c r="AB69" s="2">
        <f t="shared" si="5"/>
        <v>20526</v>
      </c>
      <c r="AC69" s="2">
        <v>0</v>
      </c>
      <c r="AD69" s="2">
        <v>0</v>
      </c>
      <c r="AE69" s="2">
        <v>0</v>
      </c>
      <c r="AF69" s="2">
        <v>2035</v>
      </c>
      <c r="AG69" s="2">
        <f t="shared" si="6"/>
        <v>39002</v>
      </c>
      <c r="AH69" s="2">
        <f t="shared" si="7"/>
        <v>41180.723519228064</v>
      </c>
      <c r="AI69" s="2">
        <v>172000</v>
      </c>
      <c r="AJ69" s="2">
        <v>180230.50806721605</v>
      </c>
      <c r="AK69" s="2">
        <v>24031</v>
      </c>
      <c r="AL69" s="2">
        <v>307</v>
      </c>
      <c r="AM69" s="2">
        <v>3758</v>
      </c>
      <c r="AN69" s="2">
        <v>0</v>
      </c>
      <c r="AO69" s="2">
        <v>0</v>
      </c>
      <c r="AP69" s="2">
        <v>0</v>
      </c>
      <c r="AQ69" s="2">
        <v>0</v>
      </c>
      <c r="AR69" s="2">
        <v>0</v>
      </c>
      <c r="AS69" s="2">
        <v>0</v>
      </c>
      <c r="AT69" s="2">
        <v>58</v>
      </c>
      <c r="AU69" s="2">
        <v>0</v>
      </c>
      <c r="AV69" s="2">
        <v>0</v>
      </c>
      <c r="AW69" s="2">
        <v>412</v>
      </c>
      <c r="AX69" s="2">
        <v>894</v>
      </c>
      <c r="AY69" s="2">
        <v>0</v>
      </c>
      <c r="AZ69" s="2">
        <v>0</v>
      </c>
      <c r="BA69" s="2">
        <f t="shared" si="8"/>
        <v>67568</v>
      </c>
      <c r="BB69" s="2">
        <f t="shared" si="9"/>
        <v>69746.723519228064</v>
      </c>
      <c r="BC69" s="2">
        <v>264000</v>
      </c>
      <c r="BD69" s="2">
        <v>272230.50806721608</v>
      </c>
      <c r="BE69" s="2">
        <v>0</v>
      </c>
      <c r="BF69" s="2">
        <v>0</v>
      </c>
      <c r="BG69" s="2">
        <v>0</v>
      </c>
      <c r="BH69" s="2">
        <v>0</v>
      </c>
      <c r="BI69" s="2">
        <v>236</v>
      </c>
      <c r="BJ69" s="2">
        <v>944</v>
      </c>
      <c r="BK69" s="2">
        <v>-117</v>
      </c>
      <c r="BL69" s="2">
        <v>-468</v>
      </c>
    </row>
    <row r="70" spans="1:64" x14ac:dyDescent="0.25">
      <c r="A70" s="1" t="s">
        <v>65</v>
      </c>
      <c r="B70" t="s">
        <v>511</v>
      </c>
      <c r="C70" t="s">
        <v>971</v>
      </c>
      <c r="D70" s="2">
        <v>157</v>
      </c>
      <c r="E70" s="2">
        <v>-105</v>
      </c>
      <c r="F70" s="2">
        <f t="shared" ref="F70:F133" si="10">SUM(D70:E70)</f>
        <v>52</v>
      </c>
      <c r="G70" s="2">
        <v>54</v>
      </c>
      <c r="H70" s="2">
        <v>0</v>
      </c>
      <c r="I70" s="2">
        <v>173</v>
      </c>
      <c r="J70" s="2">
        <f t="shared" ref="J70:J133" si="11">SUM(H70:I70)</f>
        <v>173</v>
      </c>
      <c r="K70" s="2">
        <v>5098</v>
      </c>
      <c r="L70" s="2">
        <v>0</v>
      </c>
      <c r="M70" s="2">
        <v>367</v>
      </c>
      <c r="N70" s="2">
        <f t="shared" ref="N70:N133" si="12">SUM(K70:M70)</f>
        <v>5465</v>
      </c>
      <c r="O70" s="2">
        <v>6378</v>
      </c>
      <c r="P70" s="2">
        <v>1669</v>
      </c>
      <c r="Q70" s="2">
        <v>35</v>
      </c>
      <c r="R70" s="2">
        <v>499</v>
      </c>
      <c r="S70" s="2">
        <f t="shared" ref="S70:S133" si="13">SUM(P70:R70)</f>
        <v>2203</v>
      </c>
      <c r="T70" s="2">
        <v>1197</v>
      </c>
      <c r="U70" s="2">
        <v>2402</v>
      </c>
      <c r="V70" s="2">
        <f t="shared" ref="V70:V133" si="14">SUM(T70:U70)</f>
        <v>3599</v>
      </c>
      <c r="W70" s="2">
        <v>2205</v>
      </c>
      <c r="X70" s="2">
        <v>41632</v>
      </c>
      <c r="Y70">
        <v>12735.089024004839</v>
      </c>
      <c r="Z70" s="2">
        <v>41546</v>
      </c>
      <c r="AA70" s="2">
        <v>0</v>
      </c>
      <c r="AB70" s="2">
        <f t="shared" ref="AB70:AB133" si="15">SUM(Z70:AA70)</f>
        <v>41546</v>
      </c>
      <c r="AC70" s="2">
        <v>367</v>
      </c>
      <c r="AD70" s="2">
        <v>0</v>
      </c>
      <c r="AE70" s="2">
        <v>38</v>
      </c>
      <c r="AF70" s="2">
        <v>0</v>
      </c>
      <c r="AG70" s="2">
        <f t="shared" ref="AG70:AG133" si="16">AF70+AE70+AD70+AC70+AB70+X70+W70+V70+S70+O70+N70+J70+G70+F70</f>
        <v>103712</v>
      </c>
      <c r="AH70" s="2">
        <f t="shared" ref="AH70:AH133" si="17">AG70+Y70</f>
        <v>116447.08902400485</v>
      </c>
      <c r="AI70" s="2">
        <v>416660</v>
      </c>
      <c r="AJ70" s="2">
        <v>445427.4568185113</v>
      </c>
      <c r="AK70" s="2">
        <v>0</v>
      </c>
      <c r="AL70" s="2">
        <v>0</v>
      </c>
      <c r="AM70" s="2">
        <v>0</v>
      </c>
      <c r="AN70" s="2">
        <v>0</v>
      </c>
      <c r="AO70" s="2">
        <v>0</v>
      </c>
      <c r="AP70" s="2">
        <v>0</v>
      </c>
      <c r="AQ70" s="2">
        <v>0</v>
      </c>
      <c r="AR70" s="2">
        <v>0</v>
      </c>
      <c r="AS70" s="2">
        <v>0</v>
      </c>
      <c r="AT70" s="2">
        <v>197</v>
      </c>
      <c r="AU70" s="2">
        <v>0</v>
      </c>
      <c r="AV70" s="2">
        <v>0</v>
      </c>
      <c r="AW70" s="2">
        <v>-38</v>
      </c>
      <c r="AX70" s="2">
        <v>-92</v>
      </c>
      <c r="AY70" s="2">
        <v>0</v>
      </c>
      <c r="AZ70" s="2">
        <v>0</v>
      </c>
      <c r="BA70" s="2">
        <f t="shared" ref="BA70:BA133" si="18">AG70+AK70+AL70+AM70+AN70+AO70+AP70+AQ70+AR70+AS70+AT70+AY70+AZ70+AW70+AU70</f>
        <v>103871</v>
      </c>
      <c r="BB70" s="2">
        <f t="shared" ref="BB70:BB133" si="19">AH70+AK70+AL70+AM70+AN70+AO70+AP70+AQ70+AR70+AS70+AT70+AY70+AZ70+AU70+AW70</f>
        <v>116606.08902400485</v>
      </c>
      <c r="BC70" s="2">
        <v>417357</v>
      </c>
      <c r="BD70" s="2">
        <v>446124.4568185113</v>
      </c>
      <c r="BE70" s="2">
        <v>0</v>
      </c>
      <c r="BF70" s="2">
        <v>0</v>
      </c>
      <c r="BG70" s="2">
        <v>0</v>
      </c>
      <c r="BH70" s="2">
        <v>0</v>
      </c>
      <c r="BI70" s="2">
        <v>1437</v>
      </c>
      <c r="BJ70" s="2">
        <v>6963</v>
      </c>
      <c r="BK70" s="2">
        <v>7</v>
      </c>
      <c r="BL70" s="2">
        <v>-508</v>
      </c>
    </row>
    <row r="71" spans="1:64" x14ac:dyDescent="0.25">
      <c r="A71" s="1" t="s">
        <v>66</v>
      </c>
      <c r="B71" t="s">
        <v>512</v>
      </c>
      <c r="C71" t="s">
        <v>972</v>
      </c>
      <c r="D71" s="2">
        <v>13</v>
      </c>
      <c r="E71" s="2">
        <v>715</v>
      </c>
      <c r="F71" s="2">
        <f t="shared" si="10"/>
        <v>728</v>
      </c>
      <c r="G71" s="2">
        <v>17</v>
      </c>
      <c r="H71" s="2">
        <v>52</v>
      </c>
      <c r="I71" s="2">
        <v>0</v>
      </c>
      <c r="J71" s="2">
        <f t="shared" si="11"/>
        <v>52</v>
      </c>
      <c r="K71" s="2">
        <v>-862</v>
      </c>
      <c r="L71" s="2">
        <v>0</v>
      </c>
      <c r="M71" s="2">
        <v>93</v>
      </c>
      <c r="N71" s="2">
        <f t="shared" si="12"/>
        <v>-769</v>
      </c>
      <c r="O71" s="2">
        <v>299</v>
      </c>
      <c r="P71" s="2">
        <v>5</v>
      </c>
      <c r="Q71" s="2">
        <v>146</v>
      </c>
      <c r="R71" s="2">
        <v>216</v>
      </c>
      <c r="S71" s="2">
        <f t="shared" si="13"/>
        <v>367</v>
      </c>
      <c r="T71" s="2">
        <v>0</v>
      </c>
      <c r="U71" s="2">
        <v>0</v>
      </c>
      <c r="V71" s="2">
        <f t="shared" si="14"/>
        <v>0</v>
      </c>
      <c r="W71" s="2">
        <v>478</v>
      </c>
      <c r="X71" s="2">
        <v>0</v>
      </c>
      <c r="Y71">
        <v>0</v>
      </c>
      <c r="Z71" s="2">
        <v>0</v>
      </c>
      <c r="AA71" s="2">
        <v>74</v>
      </c>
      <c r="AB71" s="2">
        <f t="shared" si="15"/>
        <v>74</v>
      </c>
      <c r="AC71" s="2">
        <v>31</v>
      </c>
      <c r="AD71" s="2">
        <v>0</v>
      </c>
      <c r="AE71" s="2">
        <v>0</v>
      </c>
      <c r="AF71" s="2">
        <v>4</v>
      </c>
      <c r="AG71" s="2">
        <f t="shared" si="16"/>
        <v>1281</v>
      </c>
      <c r="AH71" s="2">
        <f t="shared" si="17"/>
        <v>1281</v>
      </c>
      <c r="AI71" s="2">
        <v>6301</v>
      </c>
      <c r="AJ71" s="2">
        <v>6301</v>
      </c>
      <c r="AK71" s="2">
        <v>4654</v>
      </c>
      <c r="AL71" s="2">
        <v>0</v>
      </c>
      <c r="AM71" s="2">
        <v>0</v>
      </c>
      <c r="AN71" s="2">
        <v>0</v>
      </c>
      <c r="AO71" s="2">
        <v>0</v>
      </c>
      <c r="AP71" s="2">
        <v>6</v>
      </c>
      <c r="AQ71" s="2">
        <v>0</v>
      </c>
      <c r="AR71" s="2">
        <v>0</v>
      </c>
      <c r="AS71" s="2">
        <v>0</v>
      </c>
      <c r="AT71" s="2">
        <v>0</v>
      </c>
      <c r="AU71" s="2">
        <v>-500</v>
      </c>
      <c r="AV71" s="2">
        <v>-1114</v>
      </c>
      <c r="AW71" s="2">
        <v>0</v>
      </c>
      <c r="AX71" s="2">
        <v>0</v>
      </c>
      <c r="AY71" s="2">
        <v>0</v>
      </c>
      <c r="AZ71" s="2">
        <v>0</v>
      </c>
      <c r="BA71" s="2">
        <f t="shared" si="18"/>
        <v>5441</v>
      </c>
      <c r="BB71" s="2">
        <f t="shared" si="19"/>
        <v>5441</v>
      </c>
      <c r="BC71" s="2">
        <v>21474</v>
      </c>
      <c r="BD71" s="2">
        <v>21474</v>
      </c>
      <c r="BE71" s="2">
        <v>0</v>
      </c>
      <c r="BF71" s="2">
        <v>0</v>
      </c>
      <c r="BG71" s="2">
        <v>0</v>
      </c>
      <c r="BH71" s="2">
        <v>0</v>
      </c>
      <c r="BI71" s="2">
        <v>0</v>
      </c>
      <c r="BJ71" s="2">
        <v>0</v>
      </c>
      <c r="BK71" s="2">
        <v>-30</v>
      </c>
      <c r="BL71" s="2">
        <v>-60</v>
      </c>
    </row>
    <row r="72" spans="1:64" x14ac:dyDescent="0.25">
      <c r="A72" s="1" t="s">
        <v>67</v>
      </c>
      <c r="B72" t="s">
        <v>513</v>
      </c>
      <c r="C72" t="s">
        <v>972</v>
      </c>
      <c r="D72" s="2">
        <v>20</v>
      </c>
      <c r="E72" s="2">
        <v>728</v>
      </c>
      <c r="F72" s="2">
        <f t="shared" si="10"/>
        <v>748</v>
      </c>
      <c r="G72" s="2">
        <v>20</v>
      </c>
      <c r="H72" s="2">
        <v>11</v>
      </c>
      <c r="I72" s="2">
        <v>0</v>
      </c>
      <c r="J72" s="2">
        <f t="shared" si="11"/>
        <v>11</v>
      </c>
      <c r="K72" s="2">
        <v>-74</v>
      </c>
      <c r="L72" s="2">
        <v>0</v>
      </c>
      <c r="M72" s="2">
        <v>182</v>
      </c>
      <c r="N72" s="2">
        <f t="shared" si="12"/>
        <v>108</v>
      </c>
      <c r="O72" s="2">
        <v>667</v>
      </c>
      <c r="P72" s="2">
        <v>0</v>
      </c>
      <c r="Q72" s="2">
        <v>196</v>
      </c>
      <c r="R72" s="2">
        <v>133</v>
      </c>
      <c r="S72" s="2">
        <f t="shared" si="13"/>
        <v>329</v>
      </c>
      <c r="T72" s="2">
        <v>0</v>
      </c>
      <c r="U72" s="2">
        <v>0</v>
      </c>
      <c r="V72" s="2">
        <f t="shared" si="14"/>
        <v>0</v>
      </c>
      <c r="W72" s="2">
        <v>412</v>
      </c>
      <c r="X72" s="2">
        <v>0</v>
      </c>
      <c r="Y72">
        <v>0</v>
      </c>
      <c r="Z72" s="2">
        <v>0</v>
      </c>
      <c r="AA72" s="2">
        <v>95</v>
      </c>
      <c r="AB72" s="2">
        <f t="shared" si="15"/>
        <v>95</v>
      </c>
      <c r="AC72" s="2">
        <v>27</v>
      </c>
      <c r="AD72" s="2">
        <v>0</v>
      </c>
      <c r="AE72" s="2">
        <v>0</v>
      </c>
      <c r="AF72" s="2">
        <v>0</v>
      </c>
      <c r="AG72" s="2">
        <f t="shared" si="16"/>
        <v>2417</v>
      </c>
      <c r="AH72" s="2">
        <f t="shared" si="17"/>
        <v>2417</v>
      </c>
      <c r="AI72" s="2">
        <v>9621</v>
      </c>
      <c r="AJ72" s="2">
        <v>9621</v>
      </c>
      <c r="AK72" s="2">
        <v>4911</v>
      </c>
      <c r="AL72" s="2">
        <v>67</v>
      </c>
      <c r="AM72" s="2">
        <v>0</v>
      </c>
      <c r="AN72" s="2">
        <v>0</v>
      </c>
      <c r="AO72" s="2">
        <v>0</v>
      </c>
      <c r="AP72" s="2">
        <v>435</v>
      </c>
      <c r="AQ72" s="2">
        <v>0</v>
      </c>
      <c r="AR72" s="2">
        <v>0</v>
      </c>
      <c r="AS72" s="2">
        <v>0</v>
      </c>
      <c r="AT72" s="2">
        <v>0</v>
      </c>
      <c r="AU72" s="2">
        <v>0</v>
      </c>
      <c r="AV72" s="2">
        <v>0</v>
      </c>
      <c r="AW72" s="2">
        <v>0</v>
      </c>
      <c r="AX72" s="2">
        <v>0</v>
      </c>
      <c r="AY72" s="2">
        <v>0</v>
      </c>
      <c r="AZ72" s="2">
        <v>0</v>
      </c>
      <c r="BA72" s="2">
        <f t="shared" si="18"/>
        <v>7830</v>
      </c>
      <c r="BB72" s="2">
        <f t="shared" si="19"/>
        <v>7830</v>
      </c>
      <c r="BC72" s="2">
        <v>29127</v>
      </c>
      <c r="BD72" s="2">
        <v>29127</v>
      </c>
      <c r="BE72" s="2">
        <v>0</v>
      </c>
      <c r="BF72" s="2">
        <v>0</v>
      </c>
      <c r="BG72" s="2">
        <v>0</v>
      </c>
      <c r="BH72" s="2">
        <v>0</v>
      </c>
      <c r="BI72" s="2">
        <v>0</v>
      </c>
      <c r="BJ72" s="2">
        <v>0</v>
      </c>
      <c r="BK72" s="2">
        <v>-45</v>
      </c>
      <c r="BL72" s="2">
        <v>-90</v>
      </c>
    </row>
    <row r="73" spans="1:64" x14ac:dyDescent="0.25">
      <c r="A73" s="1" t="s">
        <v>68</v>
      </c>
      <c r="B73" t="s">
        <v>514</v>
      </c>
      <c r="C73" t="s">
        <v>972</v>
      </c>
      <c r="D73" s="2">
        <v>6</v>
      </c>
      <c r="E73" s="2">
        <v>610</v>
      </c>
      <c r="F73" s="2">
        <f t="shared" si="10"/>
        <v>616</v>
      </c>
      <c r="G73" s="2">
        <v>20</v>
      </c>
      <c r="H73" s="2">
        <v>15</v>
      </c>
      <c r="I73" s="2">
        <v>0</v>
      </c>
      <c r="J73" s="2">
        <f t="shared" si="11"/>
        <v>15</v>
      </c>
      <c r="K73" s="2">
        <v>-120</v>
      </c>
      <c r="L73" s="2">
        <v>0</v>
      </c>
      <c r="M73" s="2">
        <v>126</v>
      </c>
      <c r="N73" s="2">
        <f t="shared" si="12"/>
        <v>6</v>
      </c>
      <c r="O73" s="2">
        <v>655</v>
      </c>
      <c r="P73" s="2">
        <v>0</v>
      </c>
      <c r="Q73" s="2">
        <v>127</v>
      </c>
      <c r="R73" s="2">
        <v>273</v>
      </c>
      <c r="S73" s="2">
        <f t="shared" si="13"/>
        <v>400</v>
      </c>
      <c r="T73" s="2">
        <v>0</v>
      </c>
      <c r="U73" s="2">
        <v>0</v>
      </c>
      <c r="V73" s="2">
        <f t="shared" si="14"/>
        <v>0</v>
      </c>
      <c r="W73" s="2">
        <v>56</v>
      </c>
      <c r="X73" s="2">
        <v>0</v>
      </c>
      <c r="Y73">
        <v>0</v>
      </c>
      <c r="Z73" s="2">
        <v>0</v>
      </c>
      <c r="AA73" s="2">
        <v>141</v>
      </c>
      <c r="AB73" s="2">
        <f t="shared" si="15"/>
        <v>141</v>
      </c>
      <c r="AC73" s="2">
        <v>0</v>
      </c>
      <c r="AD73" s="2">
        <v>0</v>
      </c>
      <c r="AE73" s="2">
        <v>0</v>
      </c>
      <c r="AF73" s="2">
        <v>17</v>
      </c>
      <c r="AG73" s="2">
        <f t="shared" si="16"/>
        <v>1926</v>
      </c>
      <c r="AH73" s="2">
        <f t="shared" si="17"/>
        <v>1926</v>
      </c>
      <c r="AI73" s="2">
        <v>5739</v>
      </c>
      <c r="AJ73" s="2">
        <v>5739</v>
      </c>
      <c r="AK73" s="2">
        <v>4707</v>
      </c>
      <c r="AL73" s="2">
        <v>0</v>
      </c>
      <c r="AM73" s="2">
        <v>0</v>
      </c>
      <c r="AN73" s="2">
        <v>0</v>
      </c>
      <c r="AO73" s="2">
        <v>0</v>
      </c>
      <c r="AP73" s="2">
        <v>616</v>
      </c>
      <c r="AQ73" s="2">
        <v>0</v>
      </c>
      <c r="AR73" s="2">
        <v>0</v>
      </c>
      <c r="AS73" s="2">
        <v>0</v>
      </c>
      <c r="AT73" s="2">
        <v>0</v>
      </c>
      <c r="AU73" s="2">
        <v>-5</v>
      </c>
      <c r="AV73" s="2">
        <v>-34</v>
      </c>
      <c r="AW73" s="2">
        <v>0</v>
      </c>
      <c r="AX73" s="2">
        <v>0</v>
      </c>
      <c r="AY73" s="2">
        <v>0</v>
      </c>
      <c r="AZ73" s="2">
        <v>0</v>
      </c>
      <c r="BA73" s="2">
        <f t="shared" si="18"/>
        <v>7244</v>
      </c>
      <c r="BB73" s="2">
        <f t="shared" si="19"/>
        <v>7244</v>
      </c>
      <c r="BC73" s="2">
        <v>25264</v>
      </c>
      <c r="BD73" s="2">
        <v>25264</v>
      </c>
      <c r="BE73" s="2">
        <v>0</v>
      </c>
      <c r="BF73" s="2">
        <v>0</v>
      </c>
      <c r="BG73" s="2">
        <v>0</v>
      </c>
      <c r="BH73" s="2">
        <v>0</v>
      </c>
      <c r="BI73" s="2">
        <v>0</v>
      </c>
      <c r="BJ73" s="2">
        <v>0</v>
      </c>
      <c r="BK73" s="2">
        <v>-37</v>
      </c>
      <c r="BL73" s="2">
        <v>-70</v>
      </c>
    </row>
    <row r="74" spans="1:64" x14ac:dyDescent="0.25">
      <c r="A74" s="1" t="s">
        <v>69</v>
      </c>
      <c r="B74" t="s">
        <v>515</v>
      </c>
      <c r="C74" t="s">
        <v>972</v>
      </c>
      <c r="D74" s="2">
        <v>0</v>
      </c>
      <c r="E74" s="2">
        <v>385</v>
      </c>
      <c r="F74" s="2">
        <f t="shared" si="10"/>
        <v>385</v>
      </c>
      <c r="G74" s="2">
        <v>15</v>
      </c>
      <c r="H74" s="2">
        <v>11</v>
      </c>
      <c r="I74" s="2">
        <v>0</v>
      </c>
      <c r="J74" s="2">
        <f t="shared" si="11"/>
        <v>11</v>
      </c>
      <c r="K74" s="2">
        <v>-80</v>
      </c>
      <c r="L74" s="2">
        <v>0</v>
      </c>
      <c r="M74" s="2">
        <v>226</v>
      </c>
      <c r="N74" s="2">
        <f t="shared" si="12"/>
        <v>146</v>
      </c>
      <c r="O74" s="2">
        <v>675</v>
      </c>
      <c r="P74" s="2">
        <v>0</v>
      </c>
      <c r="Q74" s="2">
        <v>44</v>
      </c>
      <c r="R74" s="2">
        <v>89</v>
      </c>
      <c r="S74" s="2">
        <f t="shared" si="13"/>
        <v>133</v>
      </c>
      <c r="T74" s="2">
        <v>0</v>
      </c>
      <c r="U74" s="2">
        <v>0</v>
      </c>
      <c r="V74" s="2">
        <f t="shared" si="14"/>
        <v>0</v>
      </c>
      <c r="W74" s="2">
        <v>16</v>
      </c>
      <c r="X74" s="2">
        <v>0</v>
      </c>
      <c r="Y74">
        <v>0</v>
      </c>
      <c r="Z74" s="2">
        <v>0</v>
      </c>
      <c r="AA74" s="2">
        <v>18</v>
      </c>
      <c r="AB74" s="2">
        <f t="shared" si="15"/>
        <v>18</v>
      </c>
      <c r="AC74" s="2">
        <v>20</v>
      </c>
      <c r="AD74" s="2">
        <v>0</v>
      </c>
      <c r="AE74" s="2">
        <v>0</v>
      </c>
      <c r="AF74" s="2">
        <v>228</v>
      </c>
      <c r="AG74" s="2">
        <f t="shared" si="16"/>
        <v>1647</v>
      </c>
      <c r="AH74" s="2">
        <f t="shared" si="17"/>
        <v>1647</v>
      </c>
      <c r="AI74" s="2">
        <v>5822</v>
      </c>
      <c r="AJ74" s="2">
        <v>5822</v>
      </c>
      <c r="AK74" s="2">
        <v>3408</v>
      </c>
      <c r="AL74" s="2">
        <v>9</v>
      </c>
      <c r="AM74" s="2">
        <v>0</v>
      </c>
      <c r="AN74" s="2">
        <v>0</v>
      </c>
      <c r="AO74" s="2">
        <v>0</v>
      </c>
      <c r="AP74" s="2">
        <v>324</v>
      </c>
      <c r="AQ74" s="2">
        <v>0</v>
      </c>
      <c r="AR74" s="2">
        <v>0</v>
      </c>
      <c r="AS74" s="2">
        <v>0</v>
      </c>
      <c r="AT74" s="2">
        <v>0</v>
      </c>
      <c r="AU74" s="2">
        <v>27</v>
      </c>
      <c r="AV74" s="2">
        <v>109</v>
      </c>
      <c r="AW74" s="2">
        <v>0</v>
      </c>
      <c r="AX74" s="2">
        <v>0</v>
      </c>
      <c r="AY74" s="2">
        <v>0</v>
      </c>
      <c r="AZ74" s="2">
        <v>0</v>
      </c>
      <c r="BA74" s="2">
        <f t="shared" si="18"/>
        <v>5415</v>
      </c>
      <c r="BB74" s="2">
        <f t="shared" si="19"/>
        <v>5415</v>
      </c>
      <c r="BC74" s="2">
        <v>20477</v>
      </c>
      <c r="BD74" s="2">
        <v>20477</v>
      </c>
      <c r="BE74" s="2">
        <v>0</v>
      </c>
      <c r="BF74" s="2">
        <v>19</v>
      </c>
      <c r="BG74" s="2">
        <v>0</v>
      </c>
      <c r="BH74" s="2">
        <v>0</v>
      </c>
      <c r="BI74" s="2">
        <v>0</v>
      </c>
      <c r="BJ74" s="2">
        <v>0</v>
      </c>
      <c r="BK74" s="2">
        <v>-17</v>
      </c>
      <c r="BL74" s="2">
        <v>-65</v>
      </c>
    </row>
    <row r="75" spans="1:64" x14ac:dyDescent="0.25">
      <c r="A75" s="1" t="s">
        <v>70</v>
      </c>
      <c r="B75" t="s">
        <v>516</v>
      </c>
      <c r="C75" t="s">
        <v>972</v>
      </c>
      <c r="D75" s="2">
        <v>19</v>
      </c>
      <c r="E75" s="2">
        <v>590</v>
      </c>
      <c r="F75" s="2">
        <f t="shared" si="10"/>
        <v>609</v>
      </c>
      <c r="G75" s="2">
        <v>36</v>
      </c>
      <c r="H75" s="2">
        <v>37</v>
      </c>
      <c r="I75" s="2">
        <v>0</v>
      </c>
      <c r="J75" s="2">
        <f t="shared" si="11"/>
        <v>37</v>
      </c>
      <c r="K75" s="2">
        <v>-325</v>
      </c>
      <c r="L75" s="2">
        <v>0</v>
      </c>
      <c r="M75" s="2">
        <v>484</v>
      </c>
      <c r="N75" s="2">
        <f t="shared" si="12"/>
        <v>159</v>
      </c>
      <c r="O75" s="2">
        <v>963</v>
      </c>
      <c r="P75" s="2">
        <v>0</v>
      </c>
      <c r="Q75" s="2">
        <v>77</v>
      </c>
      <c r="R75" s="2">
        <v>508</v>
      </c>
      <c r="S75" s="2">
        <f t="shared" si="13"/>
        <v>585</v>
      </c>
      <c r="T75" s="2">
        <v>0</v>
      </c>
      <c r="U75" s="2">
        <v>0</v>
      </c>
      <c r="V75" s="2">
        <f t="shared" si="14"/>
        <v>0</v>
      </c>
      <c r="W75" s="2">
        <v>250</v>
      </c>
      <c r="X75" s="2">
        <v>0</v>
      </c>
      <c r="Y75">
        <v>0</v>
      </c>
      <c r="Z75" s="2">
        <v>1</v>
      </c>
      <c r="AA75" s="2">
        <v>358</v>
      </c>
      <c r="AB75" s="2">
        <f t="shared" si="15"/>
        <v>359</v>
      </c>
      <c r="AC75" s="2">
        <v>142</v>
      </c>
      <c r="AD75" s="2">
        <v>0</v>
      </c>
      <c r="AE75" s="2">
        <v>0</v>
      </c>
      <c r="AF75" s="2">
        <v>0</v>
      </c>
      <c r="AG75" s="2">
        <f t="shared" si="16"/>
        <v>3140</v>
      </c>
      <c r="AH75" s="2">
        <f t="shared" si="17"/>
        <v>3140</v>
      </c>
      <c r="AI75" s="2">
        <v>12560</v>
      </c>
      <c r="AJ75" s="2">
        <v>12560</v>
      </c>
      <c r="AK75" s="2">
        <v>7512</v>
      </c>
      <c r="AL75" s="2">
        <v>0</v>
      </c>
      <c r="AM75" s="2">
        <v>0</v>
      </c>
      <c r="AN75" s="2">
        <v>0</v>
      </c>
      <c r="AO75" s="2">
        <v>0</v>
      </c>
      <c r="AP75" s="2">
        <v>815</v>
      </c>
      <c r="AQ75" s="2">
        <v>0</v>
      </c>
      <c r="AR75" s="2">
        <v>0</v>
      </c>
      <c r="AS75" s="2">
        <v>0</v>
      </c>
      <c r="AT75" s="2">
        <v>0</v>
      </c>
      <c r="AU75" s="2">
        <v>-256</v>
      </c>
      <c r="AV75" s="2">
        <v>-1024</v>
      </c>
      <c r="AW75" s="2">
        <v>0</v>
      </c>
      <c r="AX75" s="2">
        <v>0</v>
      </c>
      <c r="AY75" s="2">
        <v>0</v>
      </c>
      <c r="AZ75" s="2">
        <v>0</v>
      </c>
      <c r="BA75" s="2">
        <f t="shared" si="18"/>
        <v>11211</v>
      </c>
      <c r="BB75" s="2">
        <f t="shared" si="19"/>
        <v>11211</v>
      </c>
      <c r="BC75" s="2">
        <v>44834</v>
      </c>
      <c r="BD75" s="2">
        <v>44834</v>
      </c>
      <c r="BE75" s="2">
        <v>0</v>
      </c>
      <c r="BF75" s="2">
        <v>0</v>
      </c>
      <c r="BG75" s="2">
        <v>0</v>
      </c>
      <c r="BH75" s="2">
        <v>0</v>
      </c>
      <c r="BI75" s="2">
        <v>29</v>
      </c>
      <c r="BJ75" s="2">
        <v>116</v>
      </c>
      <c r="BK75" s="2">
        <v>-131</v>
      </c>
      <c r="BL75" s="2">
        <v>-524</v>
      </c>
    </row>
    <row r="76" spans="1:64" x14ac:dyDescent="0.25">
      <c r="A76" s="1" t="s">
        <v>71</v>
      </c>
      <c r="B76" t="s">
        <v>517</v>
      </c>
      <c r="C76" t="s">
        <v>972</v>
      </c>
      <c r="D76" s="2">
        <v>-156</v>
      </c>
      <c r="E76" s="2">
        <v>429</v>
      </c>
      <c r="F76" s="2">
        <f t="shared" si="10"/>
        <v>273</v>
      </c>
      <c r="G76" s="2">
        <v>21</v>
      </c>
      <c r="H76" s="2">
        <v>69</v>
      </c>
      <c r="I76" s="2">
        <v>0</v>
      </c>
      <c r="J76" s="2">
        <f t="shared" si="11"/>
        <v>69</v>
      </c>
      <c r="K76" s="2">
        <v>-249</v>
      </c>
      <c r="L76" s="2">
        <v>0</v>
      </c>
      <c r="M76" s="2">
        <v>82</v>
      </c>
      <c r="N76" s="2">
        <f t="shared" si="12"/>
        <v>-167</v>
      </c>
      <c r="O76" s="2">
        <v>899</v>
      </c>
      <c r="P76" s="2">
        <v>0</v>
      </c>
      <c r="Q76" s="2">
        <v>145</v>
      </c>
      <c r="R76" s="2">
        <v>295</v>
      </c>
      <c r="S76" s="2">
        <f t="shared" si="13"/>
        <v>440</v>
      </c>
      <c r="T76" s="2">
        <v>0</v>
      </c>
      <c r="U76" s="2">
        <v>0</v>
      </c>
      <c r="V76" s="2">
        <f t="shared" si="14"/>
        <v>0</v>
      </c>
      <c r="W76" s="2">
        <v>411</v>
      </c>
      <c r="X76" s="2">
        <v>0</v>
      </c>
      <c r="Y76">
        <v>0</v>
      </c>
      <c r="Z76" s="2">
        <v>1</v>
      </c>
      <c r="AA76" s="2">
        <v>281</v>
      </c>
      <c r="AB76" s="2">
        <f t="shared" si="15"/>
        <v>282</v>
      </c>
      <c r="AC76" s="2">
        <v>230</v>
      </c>
      <c r="AD76" s="2">
        <v>0</v>
      </c>
      <c r="AE76" s="2">
        <v>0</v>
      </c>
      <c r="AF76" s="2">
        <v>0</v>
      </c>
      <c r="AG76" s="2">
        <f t="shared" si="16"/>
        <v>2458</v>
      </c>
      <c r="AH76" s="2">
        <f t="shared" si="17"/>
        <v>2458</v>
      </c>
      <c r="AI76" s="2">
        <v>9824</v>
      </c>
      <c r="AJ76" s="2">
        <v>9824</v>
      </c>
      <c r="AK76" s="2">
        <v>7386</v>
      </c>
      <c r="AL76" s="2">
        <v>0</v>
      </c>
      <c r="AM76" s="2">
        <v>0</v>
      </c>
      <c r="AN76" s="2">
        <v>0</v>
      </c>
      <c r="AO76" s="2">
        <v>0</v>
      </c>
      <c r="AP76" s="2">
        <v>13</v>
      </c>
      <c r="AQ76" s="2">
        <v>0</v>
      </c>
      <c r="AR76" s="2">
        <v>0</v>
      </c>
      <c r="AS76" s="2">
        <v>0</v>
      </c>
      <c r="AT76" s="2">
        <v>0</v>
      </c>
      <c r="AU76" s="2">
        <v>0</v>
      </c>
      <c r="AV76" s="2">
        <v>0</v>
      </c>
      <c r="AW76" s="2">
        <v>0</v>
      </c>
      <c r="AX76" s="2">
        <v>0</v>
      </c>
      <c r="AY76" s="2">
        <v>0</v>
      </c>
      <c r="AZ76" s="2">
        <v>0</v>
      </c>
      <c r="BA76" s="2">
        <f t="shared" si="18"/>
        <v>9857</v>
      </c>
      <c r="BB76" s="2">
        <f t="shared" si="19"/>
        <v>9857</v>
      </c>
      <c r="BC76" s="2">
        <v>39420</v>
      </c>
      <c r="BD76" s="2">
        <v>39420</v>
      </c>
      <c r="BE76" s="2">
        <v>0</v>
      </c>
      <c r="BF76" s="2">
        <v>0</v>
      </c>
      <c r="BG76" s="2">
        <v>0</v>
      </c>
      <c r="BH76" s="2">
        <v>0</v>
      </c>
      <c r="BI76" s="2">
        <v>309</v>
      </c>
      <c r="BJ76" s="2">
        <v>1239</v>
      </c>
      <c r="BK76" s="2">
        <v>-136</v>
      </c>
      <c r="BL76" s="2">
        <v>-544</v>
      </c>
    </row>
    <row r="77" spans="1:64" x14ac:dyDescent="0.25">
      <c r="A77" s="1" t="s">
        <v>72</v>
      </c>
      <c r="B77" t="s">
        <v>518</v>
      </c>
      <c r="C77" t="s">
        <v>970</v>
      </c>
      <c r="D77" s="2">
        <v>-122</v>
      </c>
      <c r="E77" s="2">
        <v>1186</v>
      </c>
      <c r="F77" s="2">
        <f t="shared" si="10"/>
        <v>1064</v>
      </c>
      <c r="G77" s="2">
        <v>32</v>
      </c>
      <c r="H77" s="2">
        <v>121</v>
      </c>
      <c r="I77" s="2">
        <v>45</v>
      </c>
      <c r="J77" s="2">
        <f t="shared" si="11"/>
        <v>166</v>
      </c>
      <c r="K77" s="2">
        <v>1359</v>
      </c>
      <c r="L77" s="2">
        <v>0</v>
      </c>
      <c r="M77" s="2">
        <v>368</v>
      </c>
      <c r="N77" s="2">
        <f t="shared" si="12"/>
        <v>1727</v>
      </c>
      <c r="O77" s="2">
        <v>1832</v>
      </c>
      <c r="P77" s="2">
        <v>307</v>
      </c>
      <c r="Q77" s="2">
        <v>17</v>
      </c>
      <c r="R77" s="2">
        <v>250</v>
      </c>
      <c r="S77" s="2">
        <f t="shared" si="13"/>
        <v>574</v>
      </c>
      <c r="T77" s="2">
        <v>922</v>
      </c>
      <c r="U77" s="2">
        <v>1247</v>
      </c>
      <c r="V77" s="2">
        <f t="shared" si="14"/>
        <v>2169</v>
      </c>
      <c r="W77" s="2">
        <v>1248</v>
      </c>
      <c r="X77" s="2">
        <v>4910</v>
      </c>
      <c r="Y77">
        <v>1524.7025687394507</v>
      </c>
      <c r="Z77" s="2">
        <v>12365</v>
      </c>
      <c r="AA77" s="2">
        <v>806</v>
      </c>
      <c r="AB77" s="2">
        <f t="shared" si="15"/>
        <v>13171</v>
      </c>
      <c r="AC77" s="2">
        <v>308</v>
      </c>
      <c r="AD77" s="2">
        <v>0</v>
      </c>
      <c r="AE77" s="2">
        <v>0</v>
      </c>
      <c r="AF77" s="2">
        <v>38</v>
      </c>
      <c r="AG77" s="2">
        <f t="shared" si="16"/>
        <v>27239</v>
      </c>
      <c r="AH77" s="2">
        <f t="shared" si="17"/>
        <v>28763.702568739449</v>
      </c>
      <c r="AI77" s="2">
        <v>108952</v>
      </c>
      <c r="AJ77" s="2">
        <v>113125.44013075676</v>
      </c>
      <c r="AK77" s="2">
        <v>6409</v>
      </c>
      <c r="AL77" s="2">
        <v>28</v>
      </c>
      <c r="AM77" s="2">
        <v>3691</v>
      </c>
      <c r="AN77" s="2">
        <v>0</v>
      </c>
      <c r="AO77" s="2">
        <v>62</v>
      </c>
      <c r="AP77" s="2">
        <v>35</v>
      </c>
      <c r="AQ77" s="2">
        <v>0</v>
      </c>
      <c r="AR77" s="2">
        <v>0</v>
      </c>
      <c r="AS77" s="2">
        <v>0</v>
      </c>
      <c r="AT77" s="2">
        <v>0</v>
      </c>
      <c r="AU77" s="2">
        <v>-17</v>
      </c>
      <c r="AV77" s="2">
        <v>-68</v>
      </c>
      <c r="AW77" s="2">
        <v>-102</v>
      </c>
      <c r="AX77" s="2">
        <v>-408</v>
      </c>
      <c r="AY77" s="2">
        <v>0</v>
      </c>
      <c r="AZ77" s="2">
        <v>0</v>
      </c>
      <c r="BA77" s="2">
        <f t="shared" si="18"/>
        <v>37345</v>
      </c>
      <c r="BB77" s="2">
        <f t="shared" si="19"/>
        <v>38869.702568739449</v>
      </c>
      <c r="BC77" s="2">
        <v>149380</v>
      </c>
      <c r="BD77" s="2">
        <v>153553.44013075676</v>
      </c>
      <c r="BE77" s="2">
        <v>0</v>
      </c>
      <c r="BF77" s="2">
        <v>0</v>
      </c>
      <c r="BG77" s="2">
        <v>0</v>
      </c>
      <c r="BH77" s="2">
        <v>0</v>
      </c>
      <c r="BI77" s="2">
        <v>1352</v>
      </c>
      <c r="BJ77" s="2">
        <v>5408</v>
      </c>
      <c r="BK77" s="2">
        <v>-63</v>
      </c>
      <c r="BL77" s="2">
        <v>-252</v>
      </c>
    </row>
    <row r="78" spans="1:64" x14ac:dyDescent="0.25">
      <c r="A78" s="1" t="s">
        <v>73</v>
      </c>
      <c r="B78" t="s">
        <v>519</v>
      </c>
      <c r="C78" t="s">
        <v>970</v>
      </c>
      <c r="D78" s="2">
        <v>19</v>
      </c>
      <c r="E78" s="2">
        <v>15898</v>
      </c>
      <c r="F78" s="2">
        <f t="shared" si="10"/>
        <v>15917</v>
      </c>
      <c r="G78" s="2">
        <v>45</v>
      </c>
      <c r="H78" s="2">
        <v>408</v>
      </c>
      <c r="I78" s="2">
        <v>297</v>
      </c>
      <c r="J78" s="2">
        <f t="shared" si="11"/>
        <v>705</v>
      </c>
      <c r="K78" s="2">
        <v>7498</v>
      </c>
      <c r="L78" s="2">
        <v>0</v>
      </c>
      <c r="M78" s="2">
        <v>1519</v>
      </c>
      <c r="N78" s="2">
        <f t="shared" si="12"/>
        <v>9017</v>
      </c>
      <c r="O78" s="2">
        <v>9337</v>
      </c>
      <c r="P78" s="2">
        <v>1050</v>
      </c>
      <c r="Q78" s="2">
        <v>-239</v>
      </c>
      <c r="R78" s="2">
        <v>2763</v>
      </c>
      <c r="S78" s="2">
        <f t="shared" si="13"/>
        <v>3574</v>
      </c>
      <c r="T78" s="2">
        <v>1458</v>
      </c>
      <c r="U78" s="2">
        <v>20615</v>
      </c>
      <c r="V78" s="2">
        <f t="shared" si="14"/>
        <v>22073</v>
      </c>
      <c r="W78" s="2">
        <v>3689</v>
      </c>
      <c r="X78" s="2">
        <v>72599</v>
      </c>
      <c r="Y78">
        <v>19820</v>
      </c>
      <c r="Z78" s="2">
        <v>49473</v>
      </c>
      <c r="AA78" s="2">
        <v>3600</v>
      </c>
      <c r="AB78" s="2">
        <f t="shared" si="15"/>
        <v>53073</v>
      </c>
      <c r="AC78" s="2">
        <v>0</v>
      </c>
      <c r="AD78" s="2">
        <v>0</v>
      </c>
      <c r="AE78" s="2">
        <v>82</v>
      </c>
      <c r="AF78" s="2">
        <v>920</v>
      </c>
      <c r="AG78" s="2">
        <f t="shared" si="16"/>
        <v>191031</v>
      </c>
      <c r="AH78" s="2">
        <f t="shared" si="17"/>
        <v>210851</v>
      </c>
      <c r="AI78" s="2">
        <v>641827</v>
      </c>
      <c r="AJ78" s="2">
        <v>742555</v>
      </c>
      <c r="AK78" s="2">
        <v>47805</v>
      </c>
      <c r="AL78" s="2">
        <v>0</v>
      </c>
      <c r="AM78" s="2">
        <v>24</v>
      </c>
      <c r="AN78" s="2">
        <v>0</v>
      </c>
      <c r="AO78" s="2">
        <v>0</v>
      </c>
      <c r="AP78" s="2">
        <v>4124</v>
      </c>
      <c r="AQ78" s="2">
        <v>2679</v>
      </c>
      <c r="AR78" s="2">
        <v>0</v>
      </c>
      <c r="AS78" s="2">
        <v>0</v>
      </c>
      <c r="AT78" s="2">
        <v>0</v>
      </c>
      <c r="AU78" s="2">
        <v>0</v>
      </c>
      <c r="AV78" s="2">
        <v>0</v>
      </c>
      <c r="AW78" s="2">
        <v>-5762</v>
      </c>
      <c r="AX78" s="2">
        <v>1372</v>
      </c>
      <c r="AY78" s="2">
        <v>0</v>
      </c>
      <c r="AZ78" s="2">
        <v>0</v>
      </c>
      <c r="BA78" s="2">
        <f t="shared" si="18"/>
        <v>239901</v>
      </c>
      <c r="BB78" s="2">
        <f t="shared" si="19"/>
        <v>259721</v>
      </c>
      <c r="BC78" s="2">
        <v>854790</v>
      </c>
      <c r="BD78" s="2">
        <v>955518</v>
      </c>
      <c r="BE78" s="2">
        <v>0</v>
      </c>
      <c r="BF78" s="2">
        <v>0</v>
      </c>
      <c r="BG78" s="2">
        <v>0</v>
      </c>
      <c r="BH78" s="2">
        <v>6070</v>
      </c>
      <c r="BI78" s="2">
        <v>2491</v>
      </c>
      <c r="BJ78" s="2">
        <v>17309</v>
      </c>
      <c r="BK78" s="2">
        <v>-582</v>
      </c>
      <c r="BL78" s="2">
        <v>-4132</v>
      </c>
    </row>
    <row r="79" spans="1:64" x14ac:dyDescent="0.25">
      <c r="A79" s="1" t="s">
        <v>74</v>
      </c>
      <c r="B79" t="s">
        <v>520</v>
      </c>
      <c r="C79" t="s">
        <v>970</v>
      </c>
      <c r="D79" s="2">
        <v>-53</v>
      </c>
      <c r="E79" s="2">
        <v>3798</v>
      </c>
      <c r="F79" s="2">
        <f t="shared" si="10"/>
        <v>3745</v>
      </c>
      <c r="G79" s="2">
        <v>59</v>
      </c>
      <c r="H79" s="2">
        <v>0</v>
      </c>
      <c r="I79" s="2">
        <v>87</v>
      </c>
      <c r="J79" s="2">
        <f t="shared" si="11"/>
        <v>87</v>
      </c>
      <c r="K79" s="2">
        <v>-135</v>
      </c>
      <c r="L79" s="2">
        <v>0</v>
      </c>
      <c r="M79" s="2">
        <v>1919</v>
      </c>
      <c r="N79" s="2">
        <f t="shared" si="12"/>
        <v>1784</v>
      </c>
      <c r="O79" s="2">
        <v>6556</v>
      </c>
      <c r="P79" s="2">
        <v>534</v>
      </c>
      <c r="Q79" s="2">
        <v>749</v>
      </c>
      <c r="R79" s="2">
        <v>922</v>
      </c>
      <c r="S79" s="2">
        <f t="shared" si="13"/>
        <v>2205</v>
      </c>
      <c r="T79" s="2">
        <v>246</v>
      </c>
      <c r="U79" s="2">
        <v>4472</v>
      </c>
      <c r="V79" s="2">
        <f t="shared" si="14"/>
        <v>4718</v>
      </c>
      <c r="W79" s="2">
        <v>3265</v>
      </c>
      <c r="X79" s="2">
        <v>35916</v>
      </c>
      <c r="Y79">
        <v>8165</v>
      </c>
      <c r="Z79" s="2">
        <v>29113</v>
      </c>
      <c r="AA79" s="2">
        <v>3642</v>
      </c>
      <c r="AB79" s="2">
        <f t="shared" si="15"/>
        <v>32755</v>
      </c>
      <c r="AC79" s="2">
        <v>647</v>
      </c>
      <c r="AD79" s="2">
        <v>0</v>
      </c>
      <c r="AE79" s="2">
        <v>0</v>
      </c>
      <c r="AF79" s="2">
        <v>45</v>
      </c>
      <c r="AG79" s="2">
        <f t="shared" si="16"/>
        <v>91782</v>
      </c>
      <c r="AH79" s="2">
        <f t="shared" si="17"/>
        <v>99947</v>
      </c>
      <c r="AI79" s="2">
        <v>425107</v>
      </c>
      <c r="AJ79" s="2">
        <v>482929</v>
      </c>
      <c r="AK79" s="2">
        <v>28802</v>
      </c>
      <c r="AL79" s="2">
        <v>4387</v>
      </c>
      <c r="AM79" s="2">
        <v>8307</v>
      </c>
      <c r="AN79" s="2">
        <v>0</v>
      </c>
      <c r="AO79" s="2">
        <v>0</v>
      </c>
      <c r="AP79" s="2">
        <v>11</v>
      </c>
      <c r="AQ79" s="2">
        <v>0</v>
      </c>
      <c r="AR79" s="2">
        <v>0</v>
      </c>
      <c r="AS79" s="2">
        <v>0</v>
      </c>
      <c r="AT79" s="2">
        <v>86</v>
      </c>
      <c r="AU79" s="2">
        <v>-1344</v>
      </c>
      <c r="AV79" s="2">
        <v>-6751</v>
      </c>
      <c r="AW79" s="2">
        <v>0</v>
      </c>
      <c r="AX79" s="2">
        <v>0</v>
      </c>
      <c r="AY79" s="2">
        <v>0</v>
      </c>
      <c r="AZ79" s="2">
        <v>0</v>
      </c>
      <c r="BA79" s="2">
        <f t="shared" si="18"/>
        <v>132031</v>
      </c>
      <c r="BB79" s="2">
        <f t="shared" si="19"/>
        <v>140196</v>
      </c>
      <c r="BC79" s="2">
        <v>581998</v>
      </c>
      <c r="BD79" s="2">
        <v>639820</v>
      </c>
      <c r="BE79" s="2">
        <v>0</v>
      </c>
      <c r="BF79" s="2">
        <v>0</v>
      </c>
      <c r="BG79" s="2">
        <v>0</v>
      </c>
      <c r="BH79" s="2">
        <v>0</v>
      </c>
      <c r="BI79" s="2">
        <v>1280</v>
      </c>
      <c r="BJ79" s="2">
        <v>5121</v>
      </c>
      <c r="BK79" s="2">
        <v>-151.80000000000001</v>
      </c>
      <c r="BL79" s="2">
        <v>-607.79999999999995</v>
      </c>
    </row>
    <row r="80" spans="1:64" x14ac:dyDescent="0.25">
      <c r="A80" s="1" t="s">
        <v>75</v>
      </c>
      <c r="B80" t="s">
        <v>521</v>
      </c>
      <c r="C80" t="s">
        <v>971</v>
      </c>
      <c r="D80" s="2">
        <v>112</v>
      </c>
      <c r="E80" s="2">
        <v>336</v>
      </c>
      <c r="F80" s="2">
        <f t="shared" si="10"/>
        <v>448</v>
      </c>
      <c r="G80" s="2">
        <v>-21</v>
      </c>
      <c r="H80" s="2">
        <v>367</v>
      </c>
      <c r="I80" s="2">
        <v>250</v>
      </c>
      <c r="J80" s="2">
        <f t="shared" si="11"/>
        <v>617</v>
      </c>
      <c r="K80" s="2">
        <v>4468</v>
      </c>
      <c r="L80" s="2">
        <v>0</v>
      </c>
      <c r="M80" s="2">
        <v>271</v>
      </c>
      <c r="N80" s="2">
        <f t="shared" si="12"/>
        <v>4739</v>
      </c>
      <c r="O80" s="2">
        <v>7902</v>
      </c>
      <c r="P80" s="2">
        <v>499</v>
      </c>
      <c r="Q80" s="2">
        <v>-50</v>
      </c>
      <c r="R80" s="2">
        <v>463</v>
      </c>
      <c r="S80" s="2">
        <f t="shared" si="13"/>
        <v>912</v>
      </c>
      <c r="T80" s="2">
        <v>1601</v>
      </c>
      <c r="U80" s="2">
        <v>3438</v>
      </c>
      <c r="V80" s="2">
        <f t="shared" si="14"/>
        <v>5039</v>
      </c>
      <c r="W80" s="2">
        <v>1657</v>
      </c>
      <c r="X80" s="2">
        <v>52265</v>
      </c>
      <c r="Y80">
        <v>8388.3163460110245</v>
      </c>
      <c r="Z80" s="2">
        <v>55812</v>
      </c>
      <c r="AA80" s="2">
        <v>2600</v>
      </c>
      <c r="AB80" s="2">
        <f t="shared" si="15"/>
        <v>58412</v>
      </c>
      <c r="AC80" s="2">
        <v>1082</v>
      </c>
      <c r="AD80" s="2">
        <v>0</v>
      </c>
      <c r="AE80" s="2">
        <v>0</v>
      </c>
      <c r="AF80" s="2">
        <v>0</v>
      </c>
      <c r="AG80" s="2">
        <f t="shared" si="16"/>
        <v>133052</v>
      </c>
      <c r="AH80" s="2">
        <f t="shared" si="17"/>
        <v>141440.31634601104</v>
      </c>
      <c r="AI80" s="2">
        <v>466889</v>
      </c>
      <c r="AJ80" s="2">
        <v>606230</v>
      </c>
      <c r="AK80" s="2">
        <v>0</v>
      </c>
      <c r="AL80" s="2">
        <v>0</v>
      </c>
      <c r="AM80" s="2">
        <v>0</v>
      </c>
      <c r="AN80" s="2">
        <v>0</v>
      </c>
      <c r="AO80" s="2">
        <v>0</v>
      </c>
      <c r="AP80" s="2">
        <v>0</v>
      </c>
      <c r="AQ80" s="2">
        <v>0</v>
      </c>
      <c r="AR80" s="2">
        <v>0</v>
      </c>
      <c r="AS80" s="2">
        <v>0</v>
      </c>
      <c r="AT80" s="2">
        <v>150</v>
      </c>
      <c r="AU80" s="2">
        <v>0</v>
      </c>
      <c r="AV80" s="2">
        <v>0</v>
      </c>
      <c r="AW80" s="2">
        <v>-96</v>
      </c>
      <c r="AX80" s="2">
        <v>-190</v>
      </c>
      <c r="AY80" s="2">
        <v>0</v>
      </c>
      <c r="AZ80" s="2">
        <v>0</v>
      </c>
      <c r="BA80" s="2">
        <f t="shared" si="18"/>
        <v>133106</v>
      </c>
      <c r="BB80" s="2">
        <f t="shared" si="19"/>
        <v>141494.31634601104</v>
      </c>
      <c r="BC80" s="2">
        <v>466999</v>
      </c>
      <c r="BD80" s="2">
        <v>606340</v>
      </c>
      <c r="BE80" s="2">
        <v>0</v>
      </c>
      <c r="BF80" s="2">
        <v>0</v>
      </c>
      <c r="BG80" s="2">
        <v>0</v>
      </c>
      <c r="BH80" s="2">
        <v>0</v>
      </c>
      <c r="BI80" s="2">
        <v>3902</v>
      </c>
      <c r="BJ80" s="2">
        <v>13200</v>
      </c>
      <c r="BK80" s="2">
        <v>0</v>
      </c>
      <c r="BL80" s="2">
        <v>-2250</v>
      </c>
    </row>
    <row r="81" spans="1:64" x14ac:dyDescent="0.25">
      <c r="A81" s="1" t="s">
        <v>76</v>
      </c>
      <c r="B81" t="s">
        <v>522</v>
      </c>
      <c r="C81" t="s">
        <v>972</v>
      </c>
      <c r="D81" s="2">
        <v>-218</v>
      </c>
      <c r="E81" s="2">
        <v>791</v>
      </c>
      <c r="F81" s="2">
        <f t="shared" si="10"/>
        <v>573</v>
      </c>
      <c r="G81" s="2">
        <v>20</v>
      </c>
      <c r="H81" s="2">
        <v>8</v>
      </c>
      <c r="I81" s="2">
        <v>0</v>
      </c>
      <c r="J81" s="2">
        <f t="shared" si="11"/>
        <v>8</v>
      </c>
      <c r="K81" s="2">
        <v>-80</v>
      </c>
      <c r="L81" s="2">
        <v>0</v>
      </c>
      <c r="M81" s="2">
        <v>276</v>
      </c>
      <c r="N81" s="2">
        <f t="shared" si="12"/>
        <v>196</v>
      </c>
      <c r="O81" s="2">
        <v>1169</v>
      </c>
      <c r="P81" s="2">
        <v>4</v>
      </c>
      <c r="Q81" s="2">
        <v>148</v>
      </c>
      <c r="R81" s="2">
        <v>254</v>
      </c>
      <c r="S81" s="2">
        <f t="shared" si="13"/>
        <v>406</v>
      </c>
      <c r="T81" s="2">
        <v>0</v>
      </c>
      <c r="U81" s="2">
        <v>0</v>
      </c>
      <c r="V81" s="2">
        <f t="shared" si="14"/>
        <v>0</v>
      </c>
      <c r="W81" s="2">
        <v>1272</v>
      </c>
      <c r="X81" s="2">
        <v>0</v>
      </c>
      <c r="Y81">
        <v>0</v>
      </c>
      <c r="Z81" s="2">
        <v>0</v>
      </c>
      <c r="AA81" s="2">
        <v>430</v>
      </c>
      <c r="AB81" s="2">
        <f t="shared" si="15"/>
        <v>430</v>
      </c>
      <c r="AC81" s="2">
        <v>160</v>
      </c>
      <c r="AD81" s="2">
        <v>0</v>
      </c>
      <c r="AE81" s="2">
        <v>-26</v>
      </c>
      <c r="AF81" s="2">
        <v>0</v>
      </c>
      <c r="AG81" s="2">
        <f t="shared" si="16"/>
        <v>4208</v>
      </c>
      <c r="AH81" s="2">
        <f t="shared" si="17"/>
        <v>4208</v>
      </c>
      <c r="AI81" s="2">
        <v>15795</v>
      </c>
      <c r="AJ81" s="2">
        <v>15795</v>
      </c>
      <c r="AK81" s="2">
        <v>9920</v>
      </c>
      <c r="AL81" s="2">
        <v>0</v>
      </c>
      <c r="AM81" s="2">
        <v>2062</v>
      </c>
      <c r="AN81" s="2">
        <v>0</v>
      </c>
      <c r="AO81" s="2">
        <v>0</v>
      </c>
      <c r="AP81" s="2">
        <v>0</v>
      </c>
      <c r="AQ81" s="2">
        <v>0</v>
      </c>
      <c r="AR81" s="2">
        <v>0</v>
      </c>
      <c r="AS81" s="2">
        <v>0</v>
      </c>
      <c r="AT81" s="2">
        <v>59</v>
      </c>
      <c r="AU81" s="2">
        <v>-228</v>
      </c>
      <c r="AV81" s="2">
        <v>-526</v>
      </c>
      <c r="AW81" s="2">
        <v>0</v>
      </c>
      <c r="AX81" s="2">
        <v>0</v>
      </c>
      <c r="AY81" s="2">
        <v>0</v>
      </c>
      <c r="AZ81" s="2">
        <v>0</v>
      </c>
      <c r="BA81" s="2">
        <f t="shared" si="18"/>
        <v>16021</v>
      </c>
      <c r="BB81" s="2">
        <f t="shared" si="19"/>
        <v>16021</v>
      </c>
      <c r="BC81" s="2">
        <v>63414</v>
      </c>
      <c r="BD81" s="2">
        <v>63414</v>
      </c>
      <c r="BE81" s="2">
        <v>0</v>
      </c>
      <c r="BF81" s="2">
        <v>0</v>
      </c>
      <c r="BG81" s="2">
        <v>0</v>
      </c>
      <c r="BH81" s="2">
        <v>0</v>
      </c>
      <c r="BI81" s="2">
        <v>626</v>
      </c>
      <c r="BJ81" s="2">
        <v>2505</v>
      </c>
      <c r="BK81" s="2">
        <v>-12</v>
      </c>
      <c r="BL81" s="2">
        <v>-50</v>
      </c>
    </row>
    <row r="82" spans="1:64" x14ac:dyDescent="0.25">
      <c r="A82" s="1" t="s">
        <v>77</v>
      </c>
      <c r="B82" t="s">
        <v>523</v>
      </c>
      <c r="C82" t="s">
        <v>972</v>
      </c>
      <c r="D82" s="2">
        <v>-52</v>
      </c>
      <c r="E82" s="2">
        <v>877</v>
      </c>
      <c r="F82" s="2">
        <f t="shared" si="10"/>
        <v>825</v>
      </c>
      <c r="G82" s="2">
        <v>23</v>
      </c>
      <c r="H82" s="2">
        <v>89</v>
      </c>
      <c r="I82" s="2">
        <v>-424</v>
      </c>
      <c r="J82" s="2">
        <f t="shared" si="11"/>
        <v>-335</v>
      </c>
      <c r="K82" s="2">
        <v>0</v>
      </c>
      <c r="L82" s="2">
        <v>0</v>
      </c>
      <c r="M82" s="2">
        <v>-466</v>
      </c>
      <c r="N82" s="2">
        <f t="shared" si="12"/>
        <v>-466</v>
      </c>
      <c r="O82" s="2">
        <v>973</v>
      </c>
      <c r="P82" s="2">
        <v>20</v>
      </c>
      <c r="Q82" s="2">
        <v>250</v>
      </c>
      <c r="R82" s="2">
        <v>358</v>
      </c>
      <c r="S82" s="2">
        <f t="shared" si="13"/>
        <v>628</v>
      </c>
      <c r="T82" s="2">
        <v>0</v>
      </c>
      <c r="U82" s="2">
        <v>0</v>
      </c>
      <c r="V82" s="2">
        <f t="shared" si="14"/>
        <v>0</v>
      </c>
      <c r="W82" s="2">
        <v>1348</v>
      </c>
      <c r="X82" s="2">
        <v>0</v>
      </c>
      <c r="Y82">
        <v>0</v>
      </c>
      <c r="Z82" s="2">
        <v>0</v>
      </c>
      <c r="AA82" s="2">
        <v>490</v>
      </c>
      <c r="AB82" s="2">
        <f t="shared" si="15"/>
        <v>490</v>
      </c>
      <c r="AC82" s="2">
        <v>102</v>
      </c>
      <c r="AD82" s="2">
        <v>0</v>
      </c>
      <c r="AE82" s="2">
        <v>0</v>
      </c>
      <c r="AF82" s="2">
        <v>0</v>
      </c>
      <c r="AG82" s="2">
        <f t="shared" si="16"/>
        <v>3588</v>
      </c>
      <c r="AH82" s="2">
        <f t="shared" si="17"/>
        <v>3588</v>
      </c>
      <c r="AI82" s="2">
        <v>15833</v>
      </c>
      <c r="AJ82" s="2">
        <v>15833</v>
      </c>
      <c r="AK82" s="2">
        <v>11877</v>
      </c>
      <c r="AL82" s="2">
        <v>0</v>
      </c>
      <c r="AM82" s="2">
        <v>0</v>
      </c>
      <c r="AN82" s="2">
        <v>0</v>
      </c>
      <c r="AO82" s="2">
        <v>0</v>
      </c>
      <c r="AP82" s="2">
        <v>0</v>
      </c>
      <c r="AQ82" s="2">
        <v>0</v>
      </c>
      <c r="AR82" s="2">
        <v>0</v>
      </c>
      <c r="AS82" s="2">
        <v>0</v>
      </c>
      <c r="AT82" s="2">
        <v>0</v>
      </c>
      <c r="AU82" s="2">
        <v>0</v>
      </c>
      <c r="AV82" s="2">
        <v>0</v>
      </c>
      <c r="AW82" s="2">
        <v>0</v>
      </c>
      <c r="AX82" s="2">
        <v>0</v>
      </c>
      <c r="AY82" s="2">
        <v>0</v>
      </c>
      <c r="AZ82" s="2">
        <v>0</v>
      </c>
      <c r="BA82" s="2">
        <f t="shared" si="18"/>
        <v>15465</v>
      </c>
      <c r="BB82" s="2">
        <f t="shared" si="19"/>
        <v>15465</v>
      </c>
      <c r="BC82" s="2">
        <v>68261</v>
      </c>
      <c r="BD82" s="2">
        <v>68261</v>
      </c>
      <c r="BE82" s="2">
        <v>0</v>
      </c>
      <c r="BF82" s="2">
        <v>0</v>
      </c>
      <c r="BG82" s="2">
        <v>0</v>
      </c>
      <c r="BH82" s="2">
        <v>0</v>
      </c>
      <c r="BI82" s="2">
        <v>152</v>
      </c>
      <c r="BJ82" s="2">
        <v>555</v>
      </c>
      <c r="BK82" s="2">
        <v>-58</v>
      </c>
      <c r="BL82" s="2">
        <v>-385</v>
      </c>
    </row>
    <row r="83" spans="1:64" x14ac:dyDescent="0.25">
      <c r="A83" s="1" t="s">
        <v>78</v>
      </c>
      <c r="B83" t="s">
        <v>524</v>
      </c>
      <c r="C83" t="s">
        <v>972</v>
      </c>
      <c r="D83" s="2">
        <v>40</v>
      </c>
      <c r="E83" s="2">
        <v>1089</v>
      </c>
      <c r="F83" s="2">
        <f t="shared" si="10"/>
        <v>1129</v>
      </c>
      <c r="G83" s="2">
        <v>26</v>
      </c>
      <c r="H83" s="2">
        <v>-22</v>
      </c>
      <c r="I83" s="2">
        <v>0</v>
      </c>
      <c r="J83" s="2">
        <f t="shared" si="11"/>
        <v>-22</v>
      </c>
      <c r="K83" s="2">
        <v>-74</v>
      </c>
      <c r="L83" s="2">
        <v>0</v>
      </c>
      <c r="M83" s="2">
        <v>400</v>
      </c>
      <c r="N83" s="2">
        <f t="shared" si="12"/>
        <v>326</v>
      </c>
      <c r="O83" s="2">
        <v>967</v>
      </c>
      <c r="P83" s="2">
        <v>0</v>
      </c>
      <c r="Q83" s="2">
        <v>129</v>
      </c>
      <c r="R83" s="2">
        <v>133</v>
      </c>
      <c r="S83" s="2">
        <f t="shared" si="13"/>
        <v>262</v>
      </c>
      <c r="T83" s="2">
        <v>0</v>
      </c>
      <c r="U83" s="2">
        <v>0</v>
      </c>
      <c r="V83" s="2">
        <f t="shared" si="14"/>
        <v>0</v>
      </c>
      <c r="W83" s="2">
        <v>417</v>
      </c>
      <c r="X83" s="2">
        <v>0</v>
      </c>
      <c r="Y83">
        <v>0</v>
      </c>
      <c r="Z83" s="2">
        <v>0</v>
      </c>
      <c r="AA83" s="2">
        <v>239</v>
      </c>
      <c r="AB83" s="2">
        <f t="shared" si="15"/>
        <v>239</v>
      </c>
      <c r="AC83" s="2">
        <v>53</v>
      </c>
      <c r="AD83" s="2">
        <v>0</v>
      </c>
      <c r="AE83" s="2">
        <v>16</v>
      </c>
      <c r="AF83" s="2">
        <v>0</v>
      </c>
      <c r="AG83" s="2">
        <f t="shared" si="16"/>
        <v>3413</v>
      </c>
      <c r="AH83" s="2">
        <f t="shared" si="17"/>
        <v>3413</v>
      </c>
      <c r="AI83" s="2">
        <v>12657</v>
      </c>
      <c r="AJ83" s="2">
        <v>12657</v>
      </c>
      <c r="AK83" s="2">
        <v>7351</v>
      </c>
      <c r="AL83" s="2">
        <v>12</v>
      </c>
      <c r="AM83" s="2">
        <v>2280</v>
      </c>
      <c r="AN83" s="2">
        <v>0</v>
      </c>
      <c r="AO83" s="2">
        <v>39</v>
      </c>
      <c r="AP83" s="2">
        <v>696</v>
      </c>
      <c r="AQ83" s="2">
        <v>0</v>
      </c>
      <c r="AR83" s="2">
        <v>0</v>
      </c>
      <c r="AS83" s="2">
        <v>0</v>
      </c>
      <c r="AT83" s="2">
        <v>0</v>
      </c>
      <c r="AU83" s="2">
        <v>-171</v>
      </c>
      <c r="AV83" s="2">
        <v>806</v>
      </c>
      <c r="AW83" s="2">
        <v>0</v>
      </c>
      <c r="AX83" s="2">
        <v>0</v>
      </c>
      <c r="AY83" s="2">
        <v>0</v>
      </c>
      <c r="AZ83" s="2">
        <v>0</v>
      </c>
      <c r="BA83" s="2">
        <f t="shared" si="18"/>
        <v>13620</v>
      </c>
      <c r="BB83" s="2">
        <f t="shared" si="19"/>
        <v>13620</v>
      </c>
      <c r="BC83" s="2">
        <v>51472</v>
      </c>
      <c r="BD83" s="2">
        <v>51472</v>
      </c>
      <c r="BE83" s="2">
        <v>0</v>
      </c>
      <c r="BF83" s="2">
        <v>43</v>
      </c>
      <c r="BG83" s="2">
        <v>0</v>
      </c>
      <c r="BH83" s="2">
        <v>0</v>
      </c>
      <c r="BI83" s="2">
        <v>5</v>
      </c>
      <c r="BJ83" s="2">
        <v>29</v>
      </c>
      <c r="BK83" s="2">
        <v>-37</v>
      </c>
      <c r="BL83" s="2">
        <v>81</v>
      </c>
    </row>
    <row r="84" spans="1:64" x14ac:dyDescent="0.25">
      <c r="A84" s="1" t="s">
        <v>79</v>
      </c>
      <c r="B84" t="s">
        <v>525</v>
      </c>
      <c r="C84" t="s">
        <v>972</v>
      </c>
      <c r="D84" s="2">
        <v>21</v>
      </c>
      <c r="E84" s="2">
        <v>645</v>
      </c>
      <c r="F84" s="2">
        <f t="shared" si="10"/>
        <v>666</v>
      </c>
      <c r="G84" s="2">
        <v>12</v>
      </c>
      <c r="H84" s="2">
        <v>20</v>
      </c>
      <c r="I84" s="2">
        <v>0</v>
      </c>
      <c r="J84" s="2">
        <f t="shared" si="11"/>
        <v>20</v>
      </c>
      <c r="K84" s="2">
        <v>-166</v>
      </c>
      <c r="L84" s="2">
        <v>0</v>
      </c>
      <c r="M84" s="2">
        <v>254</v>
      </c>
      <c r="N84" s="2">
        <f t="shared" si="12"/>
        <v>88</v>
      </c>
      <c r="O84" s="2">
        <v>796</v>
      </c>
      <c r="P84" s="2">
        <v>0</v>
      </c>
      <c r="Q84" s="2">
        <v>56</v>
      </c>
      <c r="R84" s="2">
        <v>381</v>
      </c>
      <c r="S84" s="2">
        <f t="shared" si="13"/>
        <v>437</v>
      </c>
      <c r="T84" s="2">
        <v>0</v>
      </c>
      <c r="U84" s="2">
        <v>0</v>
      </c>
      <c r="V84" s="2">
        <f t="shared" si="14"/>
        <v>0</v>
      </c>
      <c r="W84" s="2">
        <v>635</v>
      </c>
      <c r="X84" s="2">
        <v>0</v>
      </c>
      <c r="Y84">
        <v>0</v>
      </c>
      <c r="Z84" s="2">
        <v>0</v>
      </c>
      <c r="AA84" s="2">
        <v>378</v>
      </c>
      <c r="AB84" s="2">
        <f t="shared" si="15"/>
        <v>378</v>
      </c>
      <c r="AC84" s="2">
        <v>0</v>
      </c>
      <c r="AD84" s="2">
        <v>115</v>
      </c>
      <c r="AE84" s="2">
        <v>0</v>
      </c>
      <c r="AF84" s="2">
        <v>206</v>
      </c>
      <c r="AG84" s="2">
        <f t="shared" si="16"/>
        <v>3353</v>
      </c>
      <c r="AH84" s="2">
        <f t="shared" si="17"/>
        <v>3353</v>
      </c>
      <c r="AI84" s="2">
        <v>13412</v>
      </c>
      <c r="AJ84" s="2">
        <v>13412</v>
      </c>
      <c r="AK84" s="2">
        <v>7307</v>
      </c>
      <c r="AL84" s="2">
        <v>0</v>
      </c>
      <c r="AM84" s="2">
        <v>0</v>
      </c>
      <c r="AN84" s="2">
        <v>0</v>
      </c>
      <c r="AO84" s="2">
        <v>0</v>
      </c>
      <c r="AP84" s="2">
        <v>316</v>
      </c>
      <c r="AQ84" s="2">
        <v>0</v>
      </c>
      <c r="AR84" s="2">
        <v>0</v>
      </c>
      <c r="AS84" s="2">
        <v>0</v>
      </c>
      <c r="AT84" s="2">
        <v>0</v>
      </c>
      <c r="AU84" s="2">
        <v>-104</v>
      </c>
      <c r="AV84" s="2">
        <v>-418</v>
      </c>
      <c r="AW84" s="2">
        <v>0</v>
      </c>
      <c r="AX84" s="2">
        <v>0</v>
      </c>
      <c r="AY84" s="2">
        <v>0</v>
      </c>
      <c r="AZ84" s="2">
        <v>0</v>
      </c>
      <c r="BA84" s="2">
        <f t="shared" si="18"/>
        <v>10872</v>
      </c>
      <c r="BB84" s="2">
        <f t="shared" si="19"/>
        <v>10872</v>
      </c>
      <c r="BC84" s="2">
        <v>43489</v>
      </c>
      <c r="BD84" s="2">
        <v>43489</v>
      </c>
      <c r="BE84" s="2">
        <v>0</v>
      </c>
      <c r="BF84" s="2">
        <v>0</v>
      </c>
      <c r="BG84" s="2">
        <v>0</v>
      </c>
      <c r="BH84" s="2">
        <v>0</v>
      </c>
      <c r="BI84" s="2">
        <v>0</v>
      </c>
      <c r="BJ84" s="2">
        <v>0</v>
      </c>
      <c r="BK84" s="2">
        <v>-25</v>
      </c>
      <c r="BL84" s="2">
        <v>-100</v>
      </c>
    </row>
    <row r="85" spans="1:64" s="3" customFormat="1" x14ac:dyDescent="0.25">
      <c r="A85" s="4" t="s">
        <v>80</v>
      </c>
      <c r="B85" s="3" t="s">
        <v>526</v>
      </c>
      <c r="C85" t="s">
        <v>972</v>
      </c>
      <c r="D85" s="5">
        <v>46</v>
      </c>
      <c r="E85" s="5">
        <v>1225</v>
      </c>
      <c r="F85" s="2">
        <f t="shared" si="10"/>
        <v>1271</v>
      </c>
      <c r="G85" s="5">
        <v>12</v>
      </c>
      <c r="H85" s="5">
        <v>24</v>
      </c>
      <c r="I85" s="5">
        <v>0</v>
      </c>
      <c r="J85" s="2">
        <f t="shared" si="11"/>
        <v>24</v>
      </c>
      <c r="K85" s="5">
        <v>101</v>
      </c>
      <c r="L85" s="5">
        <v>0</v>
      </c>
      <c r="M85" s="5">
        <v>259</v>
      </c>
      <c r="N85" s="2">
        <f t="shared" si="12"/>
        <v>360</v>
      </c>
      <c r="O85" s="5">
        <v>868</v>
      </c>
      <c r="P85" s="5">
        <v>0</v>
      </c>
      <c r="Q85" s="5">
        <v>269</v>
      </c>
      <c r="R85" s="5">
        <v>838</v>
      </c>
      <c r="S85" s="2">
        <f t="shared" si="13"/>
        <v>1107</v>
      </c>
      <c r="T85" s="5">
        <v>0</v>
      </c>
      <c r="U85" s="5">
        <v>0</v>
      </c>
      <c r="V85" s="2">
        <f t="shared" si="14"/>
        <v>0</v>
      </c>
      <c r="W85" s="5">
        <v>205</v>
      </c>
      <c r="X85" s="5">
        <v>0</v>
      </c>
      <c r="Y85">
        <v>0</v>
      </c>
      <c r="Z85" s="5">
        <v>0</v>
      </c>
      <c r="AA85" s="5">
        <v>303</v>
      </c>
      <c r="AB85" s="2">
        <f t="shared" si="15"/>
        <v>303</v>
      </c>
      <c r="AC85" s="5">
        <v>154</v>
      </c>
      <c r="AD85" s="5">
        <v>0</v>
      </c>
      <c r="AE85" s="5">
        <v>11</v>
      </c>
      <c r="AF85" s="5">
        <v>0</v>
      </c>
      <c r="AG85" s="2">
        <f t="shared" si="16"/>
        <v>4315</v>
      </c>
      <c r="AH85" s="2">
        <f t="shared" si="17"/>
        <v>4315</v>
      </c>
      <c r="AI85" s="2">
        <v>17251</v>
      </c>
      <c r="AJ85" s="2">
        <v>17251</v>
      </c>
      <c r="AK85" s="5">
        <v>5797</v>
      </c>
      <c r="AL85" s="5">
        <v>20</v>
      </c>
      <c r="AM85" s="5">
        <v>1931</v>
      </c>
      <c r="AN85" s="5">
        <v>0</v>
      </c>
      <c r="AO85" s="5">
        <v>0</v>
      </c>
      <c r="AP85" s="5">
        <v>1388</v>
      </c>
      <c r="AQ85" s="5">
        <v>0</v>
      </c>
      <c r="AR85" s="5">
        <v>0</v>
      </c>
      <c r="AS85" s="5">
        <v>0</v>
      </c>
      <c r="AT85" s="5">
        <v>0</v>
      </c>
      <c r="AU85" s="5">
        <v>-2</v>
      </c>
      <c r="AV85" s="5">
        <v>-9</v>
      </c>
      <c r="AW85" s="5">
        <v>0</v>
      </c>
      <c r="AX85" s="5">
        <v>0</v>
      </c>
      <c r="AY85" s="5">
        <v>0</v>
      </c>
      <c r="AZ85" s="5">
        <v>0</v>
      </c>
      <c r="BA85" s="2">
        <f t="shared" si="18"/>
        <v>13449</v>
      </c>
      <c r="BB85" s="2">
        <f t="shared" si="19"/>
        <v>13449</v>
      </c>
      <c r="BC85" s="2">
        <v>54000</v>
      </c>
      <c r="BD85" s="2">
        <v>54000</v>
      </c>
      <c r="BE85" s="5">
        <v>0</v>
      </c>
      <c r="BF85" s="5">
        <v>0</v>
      </c>
      <c r="BG85" s="5">
        <v>0</v>
      </c>
      <c r="BH85" s="5">
        <v>0</v>
      </c>
      <c r="BI85" s="5">
        <v>3</v>
      </c>
      <c r="BJ85" s="5">
        <v>12</v>
      </c>
      <c r="BK85" s="5">
        <v>-37</v>
      </c>
      <c r="BL85" s="5">
        <v>-130</v>
      </c>
    </row>
    <row r="86" spans="1:64" x14ac:dyDescent="0.25">
      <c r="A86" s="1" t="s">
        <v>81</v>
      </c>
      <c r="B86" t="s">
        <v>527</v>
      </c>
      <c r="C86" t="s">
        <v>970</v>
      </c>
      <c r="D86" s="2">
        <v>-297</v>
      </c>
      <c r="E86" s="2">
        <v>1156</v>
      </c>
      <c r="F86" s="2">
        <f t="shared" si="10"/>
        <v>859</v>
      </c>
      <c r="G86" s="2">
        <v>30</v>
      </c>
      <c r="H86" s="2">
        <v>113</v>
      </c>
      <c r="I86" s="2">
        <v>0</v>
      </c>
      <c r="J86" s="2">
        <f t="shared" si="11"/>
        <v>113</v>
      </c>
      <c r="K86" s="2">
        <v>795</v>
      </c>
      <c r="L86" s="2">
        <v>0</v>
      </c>
      <c r="M86" s="2">
        <v>606</v>
      </c>
      <c r="N86" s="2">
        <f t="shared" si="12"/>
        <v>1401</v>
      </c>
      <c r="O86" s="2">
        <v>4014</v>
      </c>
      <c r="P86" s="2">
        <v>197</v>
      </c>
      <c r="Q86" s="2">
        <v>284</v>
      </c>
      <c r="R86" s="2">
        <v>319</v>
      </c>
      <c r="S86" s="2">
        <f t="shared" si="13"/>
        <v>800</v>
      </c>
      <c r="T86" s="2">
        <v>576</v>
      </c>
      <c r="U86" s="2">
        <v>946</v>
      </c>
      <c r="V86" s="2">
        <f t="shared" si="14"/>
        <v>1522</v>
      </c>
      <c r="W86" s="2">
        <v>2616</v>
      </c>
      <c r="X86" s="2">
        <v>19414</v>
      </c>
      <c r="Y86">
        <v>5467.0035340799604</v>
      </c>
      <c r="Z86" s="2">
        <v>16978</v>
      </c>
      <c r="AA86" s="2">
        <v>1791</v>
      </c>
      <c r="AB86" s="2">
        <f t="shared" si="15"/>
        <v>18769</v>
      </c>
      <c r="AC86" s="2">
        <v>0</v>
      </c>
      <c r="AD86" s="2">
        <v>0</v>
      </c>
      <c r="AE86" s="2">
        <v>0</v>
      </c>
      <c r="AF86" s="2">
        <v>0</v>
      </c>
      <c r="AG86" s="2">
        <f t="shared" si="16"/>
        <v>49538</v>
      </c>
      <c r="AH86" s="2">
        <f t="shared" si="17"/>
        <v>55005.003534079959</v>
      </c>
      <c r="AI86" s="2">
        <v>202054</v>
      </c>
      <c r="AJ86" s="2">
        <v>224483.40533645882</v>
      </c>
      <c r="AK86" s="2">
        <v>17479</v>
      </c>
      <c r="AL86" s="2">
        <v>0</v>
      </c>
      <c r="AM86" s="2">
        <v>5322</v>
      </c>
      <c r="AN86" s="2">
        <v>0</v>
      </c>
      <c r="AO86" s="2">
        <v>0</v>
      </c>
      <c r="AP86" s="2">
        <v>91</v>
      </c>
      <c r="AQ86" s="2">
        <v>0</v>
      </c>
      <c r="AR86" s="2">
        <v>0</v>
      </c>
      <c r="AS86" s="2">
        <v>0</v>
      </c>
      <c r="AT86" s="2">
        <v>124</v>
      </c>
      <c r="AU86" s="2">
        <v>-384</v>
      </c>
      <c r="AV86" s="2">
        <v>-1228</v>
      </c>
      <c r="AW86" s="2">
        <v>159</v>
      </c>
      <c r="AX86" s="2">
        <v>677</v>
      </c>
      <c r="AY86" s="2">
        <v>0</v>
      </c>
      <c r="AZ86" s="2">
        <v>0</v>
      </c>
      <c r="BA86" s="2">
        <f t="shared" si="18"/>
        <v>72329</v>
      </c>
      <c r="BB86" s="2">
        <f t="shared" si="19"/>
        <v>77796.003534079966</v>
      </c>
      <c r="BC86" s="2">
        <v>296436</v>
      </c>
      <c r="BD86" s="2">
        <v>318865.40533645882</v>
      </c>
      <c r="BE86" s="2">
        <v>70</v>
      </c>
      <c r="BF86" s="2">
        <v>840</v>
      </c>
      <c r="BG86" s="2">
        <v>1</v>
      </c>
      <c r="BH86" s="2">
        <v>12</v>
      </c>
      <c r="BI86" s="2">
        <v>2370</v>
      </c>
      <c r="BJ86" s="2">
        <v>8055</v>
      </c>
      <c r="BK86" s="2">
        <v>-174</v>
      </c>
      <c r="BL86" s="2">
        <v>-703</v>
      </c>
    </row>
    <row r="87" spans="1:64" x14ac:dyDescent="0.25">
      <c r="A87" s="1" t="s">
        <v>82</v>
      </c>
      <c r="B87" t="s">
        <v>528</v>
      </c>
      <c r="C87" t="s">
        <v>970</v>
      </c>
      <c r="D87" s="2">
        <v>71</v>
      </c>
      <c r="E87" s="2">
        <v>580</v>
      </c>
      <c r="F87" s="2">
        <f t="shared" si="10"/>
        <v>651</v>
      </c>
      <c r="G87" s="2">
        <v>43</v>
      </c>
      <c r="H87" s="2">
        <v>129</v>
      </c>
      <c r="I87" s="2">
        <v>52</v>
      </c>
      <c r="J87" s="2">
        <f t="shared" si="11"/>
        <v>181</v>
      </c>
      <c r="K87" s="2">
        <v>311</v>
      </c>
      <c r="L87" s="2">
        <v>0</v>
      </c>
      <c r="M87" s="2">
        <v>322</v>
      </c>
      <c r="N87" s="2">
        <f t="shared" si="12"/>
        <v>633</v>
      </c>
      <c r="O87" s="2">
        <v>3404</v>
      </c>
      <c r="P87" s="2">
        <v>365</v>
      </c>
      <c r="Q87" s="2">
        <v>434</v>
      </c>
      <c r="R87" s="2">
        <v>516</v>
      </c>
      <c r="S87" s="2">
        <f t="shared" si="13"/>
        <v>1315</v>
      </c>
      <c r="T87" s="2">
        <v>698</v>
      </c>
      <c r="U87" s="2">
        <v>1952</v>
      </c>
      <c r="V87" s="2">
        <f t="shared" si="14"/>
        <v>2650</v>
      </c>
      <c r="W87" s="2">
        <v>1256</v>
      </c>
      <c r="X87" s="2">
        <v>16587</v>
      </c>
      <c r="Y87">
        <v>701.33433199727619</v>
      </c>
      <c r="Z87" s="2">
        <v>14522</v>
      </c>
      <c r="AA87" s="2">
        <v>1105</v>
      </c>
      <c r="AB87" s="2">
        <f t="shared" si="15"/>
        <v>15627</v>
      </c>
      <c r="AC87" s="2">
        <v>732</v>
      </c>
      <c r="AD87" s="2">
        <v>0</v>
      </c>
      <c r="AE87" s="2">
        <v>0</v>
      </c>
      <c r="AF87" s="2">
        <v>-27</v>
      </c>
      <c r="AG87" s="2">
        <f t="shared" si="16"/>
        <v>43052</v>
      </c>
      <c r="AH87" s="2">
        <f t="shared" si="17"/>
        <v>43753.334331997277</v>
      </c>
      <c r="AI87" s="2">
        <v>178022</v>
      </c>
      <c r="AJ87" s="2">
        <v>196554.60266612505</v>
      </c>
      <c r="AK87" s="2">
        <v>8913</v>
      </c>
      <c r="AL87" s="2">
        <v>0</v>
      </c>
      <c r="AM87" s="2">
        <v>6530</v>
      </c>
      <c r="AN87" s="2">
        <v>0</v>
      </c>
      <c r="AO87" s="2">
        <v>0</v>
      </c>
      <c r="AP87" s="2">
        <v>0</v>
      </c>
      <c r="AQ87" s="2">
        <v>0</v>
      </c>
      <c r="AR87" s="2">
        <v>0</v>
      </c>
      <c r="AS87" s="2">
        <v>0</v>
      </c>
      <c r="AT87" s="2">
        <v>83</v>
      </c>
      <c r="AU87" s="2">
        <v>0</v>
      </c>
      <c r="AV87" s="2">
        <v>0</v>
      </c>
      <c r="AW87" s="2">
        <v>135</v>
      </c>
      <c r="AX87" s="2">
        <v>135</v>
      </c>
      <c r="AY87" s="2">
        <v>0</v>
      </c>
      <c r="AZ87" s="2">
        <v>0</v>
      </c>
      <c r="BA87" s="2">
        <f t="shared" si="18"/>
        <v>58713</v>
      </c>
      <c r="BB87" s="2">
        <f t="shared" si="19"/>
        <v>59414.334331997277</v>
      </c>
      <c r="BC87" s="2">
        <v>240525</v>
      </c>
      <c r="BD87" s="2">
        <v>259057.60266612505</v>
      </c>
      <c r="BE87" s="2">
        <v>0</v>
      </c>
      <c r="BF87" s="2">
        <v>0</v>
      </c>
      <c r="BG87" s="2">
        <v>251</v>
      </c>
      <c r="BH87" s="2">
        <v>251</v>
      </c>
      <c r="BI87" s="2">
        <v>745</v>
      </c>
      <c r="BJ87" s="2">
        <v>745</v>
      </c>
      <c r="BK87" s="2">
        <v>0</v>
      </c>
      <c r="BL87" s="2">
        <v>0</v>
      </c>
    </row>
    <row r="88" spans="1:64" x14ac:dyDescent="0.25">
      <c r="A88" s="1" t="s">
        <v>83</v>
      </c>
      <c r="B88" t="s">
        <v>529</v>
      </c>
      <c r="C88" t="s">
        <v>971</v>
      </c>
      <c r="D88" s="2">
        <v>127</v>
      </c>
      <c r="E88" s="2">
        <v>5875</v>
      </c>
      <c r="F88" s="2">
        <f t="shared" si="10"/>
        <v>6002</v>
      </c>
      <c r="G88" s="2">
        <v>6</v>
      </c>
      <c r="H88" s="2">
        <v>190</v>
      </c>
      <c r="I88" s="2">
        <v>605</v>
      </c>
      <c r="J88" s="2">
        <f t="shared" si="11"/>
        <v>795</v>
      </c>
      <c r="K88" s="2">
        <v>18603</v>
      </c>
      <c r="L88" s="2">
        <v>0</v>
      </c>
      <c r="M88" s="2">
        <v>1187</v>
      </c>
      <c r="N88" s="2">
        <f t="shared" si="12"/>
        <v>19790</v>
      </c>
      <c r="O88" s="2">
        <v>6162</v>
      </c>
      <c r="P88" s="2">
        <v>1479</v>
      </c>
      <c r="Q88" s="2">
        <v>86</v>
      </c>
      <c r="R88" s="2">
        <v>720</v>
      </c>
      <c r="S88" s="2">
        <f t="shared" si="13"/>
        <v>2285</v>
      </c>
      <c r="T88" s="2">
        <v>3607</v>
      </c>
      <c r="U88" s="2">
        <v>11555</v>
      </c>
      <c r="V88" s="2">
        <f t="shared" si="14"/>
        <v>15162</v>
      </c>
      <c r="W88" s="2">
        <v>3177</v>
      </c>
      <c r="X88" s="2">
        <v>110267</v>
      </c>
      <c r="Y88">
        <v>51973</v>
      </c>
      <c r="Z88" s="2">
        <v>124706</v>
      </c>
      <c r="AA88" s="2">
        <v>0</v>
      </c>
      <c r="AB88" s="2">
        <f t="shared" si="15"/>
        <v>124706</v>
      </c>
      <c r="AC88" s="2">
        <v>212</v>
      </c>
      <c r="AD88" s="2">
        <v>9</v>
      </c>
      <c r="AE88" s="2">
        <v>0</v>
      </c>
      <c r="AF88" s="2">
        <v>0</v>
      </c>
      <c r="AG88" s="2">
        <f t="shared" si="16"/>
        <v>288573</v>
      </c>
      <c r="AH88" s="2">
        <f t="shared" si="17"/>
        <v>340546</v>
      </c>
      <c r="AI88" s="2">
        <v>1364812</v>
      </c>
      <c r="AJ88" s="2">
        <v>1574145.1954959366</v>
      </c>
      <c r="AK88" s="2">
        <v>0</v>
      </c>
      <c r="AL88" s="2">
        <v>0</v>
      </c>
      <c r="AM88" s="2">
        <v>0</v>
      </c>
      <c r="AN88" s="2">
        <v>0</v>
      </c>
      <c r="AO88" s="2">
        <v>0</v>
      </c>
      <c r="AP88" s="2">
        <v>0</v>
      </c>
      <c r="AQ88" s="2">
        <v>0</v>
      </c>
      <c r="AR88" s="2">
        <v>0</v>
      </c>
      <c r="AS88" s="2">
        <v>0</v>
      </c>
      <c r="AT88" s="2">
        <v>0</v>
      </c>
      <c r="AU88" s="2">
        <v>0</v>
      </c>
      <c r="AV88" s="2">
        <v>0</v>
      </c>
      <c r="AW88" s="2">
        <v>1217</v>
      </c>
      <c r="AX88" s="2">
        <v>-4666</v>
      </c>
      <c r="AY88" s="2">
        <v>0</v>
      </c>
      <c r="AZ88" s="2">
        <v>0</v>
      </c>
      <c r="BA88" s="2">
        <f t="shared" si="18"/>
        <v>289790</v>
      </c>
      <c r="BB88" s="2">
        <f t="shared" si="19"/>
        <v>341763</v>
      </c>
      <c r="BC88" s="2">
        <v>1362084</v>
      </c>
      <c r="BD88" s="2">
        <v>1571417.1954959366</v>
      </c>
      <c r="BE88" s="2">
        <v>0</v>
      </c>
      <c r="BF88" s="2">
        <v>0</v>
      </c>
      <c r="BG88" s="2">
        <v>0</v>
      </c>
      <c r="BH88" s="2">
        <v>0</v>
      </c>
      <c r="BI88" s="2">
        <v>846</v>
      </c>
      <c r="BJ88" s="2">
        <v>17059</v>
      </c>
      <c r="BK88" s="2">
        <v>-579</v>
      </c>
      <c r="BL88" s="2">
        <v>-930</v>
      </c>
    </row>
    <row r="89" spans="1:64" x14ac:dyDescent="0.25">
      <c r="A89" s="1" t="s">
        <v>84</v>
      </c>
      <c r="B89" t="s">
        <v>530</v>
      </c>
      <c r="C89" t="s">
        <v>972</v>
      </c>
      <c r="D89" s="2">
        <v>105</v>
      </c>
      <c r="E89" s="2">
        <v>2543</v>
      </c>
      <c r="F89" s="2">
        <f t="shared" si="10"/>
        <v>2648</v>
      </c>
      <c r="G89" s="2">
        <v>40</v>
      </c>
      <c r="H89" s="2">
        <v>120</v>
      </c>
      <c r="I89" s="2">
        <v>0</v>
      </c>
      <c r="J89" s="2">
        <f t="shared" si="11"/>
        <v>120</v>
      </c>
      <c r="K89" s="2">
        <v>89</v>
      </c>
      <c r="L89" s="2">
        <v>0</v>
      </c>
      <c r="M89" s="2">
        <v>948</v>
      </c>
      <c r="N89" s="2">
        <f t="shared" si="12"/>
        <v>1037</v>
      </c>
      <c r="O89" s="2">
        <v>2204</v>
      </c>
      <c r="P89" s="2">
        <v>12</v>
      </c>
      <c r="Q89" s="2">
        <v>468</v>
      </c>
      <c r="R89" s="2">
        <v>696</v>
      </c>
      <c r="S89" s="2">
        <f t="shared" si="13"/>
        <v>1176</v>
      </c>
      <c r="T89" s="2">
        <v>0</v>
      </c>
      <c r="U89" s="2">
        <v>0</v>
      </c>
      <c r="V89" s="2">
        <f t="shared" si="14"/>
        <v>0</v>
      </c>
      <c r="W89" s="2">
        <v>1481</v>
      </c>
      <c r="X89" s="2">
        <v>0</v>
      </c>
      <c r="Y89">
        <v>0</v>
      </c>
      <c r="Z89" s="2">
        <v>482</v>
      </c>
      <c r="AA89" s="2">
        <v>443</v>
      </c>
      <c r="AB89" s="2">
        <f t="shared" si="15"/>
        <v>925</v>
      </c>
      <c r="AC89" s="2">
        <v>104</v>
      </c>
      <c r="AD89" s="2">
        <v>0</v>
      </c>
      <c r="AE89" s="2">
        <v>0</v>
      </c>
      <c r="AF89" s="2">
        <v>0</v>
      </c>
      <c r="AG89" s="2">
        <f t="shared" si="16"/>
        <v>9735</v>
      </c>
      <c r="AH89" s="2">
        <f t="shared" si="17"/>
        <v>9735</v>
      </c>
      <c r="AI89" s="2">
        <v>30190</v>
      </c>
      <c r="AJ89" s="2">
        <v>30190</v>
      </c>
      <c r="AK89" s="2">
        <v>8987</v>
      </c>
      <c r="AL89" s="2">
        <v>0</v>
      </c>
      <c r="AM89" s="2">
        <v>7313</v>
      </c>
      <c r="AN89" s="2">
        <v>0</v>
      </c>
      <c r="AO89" s="2">
        <v>0</v>
      </c>
      <c r="AP89" s="2">
        <v>0</v>
      </c>
      <c r="AQ89" s="2">
        <v>0</v>
      </c>
      <c r="AR89" s="2">
        <v>0</v>
      </c>
      <c r="AS89" s="2">
        <v>0</v>
      </c>
      <c r="AT89" s="2">
        <v>0</v>
      </c>
      <c r="AU89" s="2">
        <v>-1054</v>
      </c>
      <c r="AV89" s="2">
        <v>-2873</v>
      </c>
      <c r="AW89" s="2">
        <v>974</v>
      </c>
      <c r="AX89" s="2">
        <v>0</v>
      </c>
      <c r="AY89" s="2">
        <v>0</v>
      </c>
      <c r="AZ89" s="2">
        <v>0</v>
      </c>
      <c r="BA89" s="2">
        <f t="shared" si="18"/>
        <v>25955</v>
      </c>
      <c r="BB89" s="2">
        <f t="shared" si="19"/>
        <v>25955</v>
      </c>
      <c r="BC89" s="2">
        <v>92061</v>
      </c>
      <c r="BD89" s="2">
        <v>92061</v>
      </c>
      <c r="BE89" s="2">
        <v>0</v>
      </c>
      <c r="BF89" s="2">
        <v>1</v>
      </c>
      <c r="BG89" s="2">
        <v>1</v>
      </c>
      <c r="BH89" s="2">
        <v>4</v>
      </c>
      <c r="BI89" s="2">
        <v>2965</v>
      </c>
      <c r="BJ89" s="2">
        <v>10570</v>
      </c>
      <c r="BK89" s="2">
        <v>-66</v>
      </c>
      <c r="BL89" s="2">
        <v>-1</v>
      </c>
    </row>
    <row r="90" spans="1:64" x14ac:dyDescent="0.25">
      <c r="A90" s="1" t="s">
        <v>85</v>
      </c>
      <c r="B90" t="s">
        <v>531</v>
      </c>
      <c r="C90" t="s">
        <v>972</v>
      </c>
      <c r="D90" s="2">
        <v>63.8</v>
      </c>
      <c r="E90" s="2">
        <v>1172.8</v>
      </c>
      <c r="F90" s="2">
        <f t="shared" si="10"/>
        <v>1236.5999999999999</v>
      </c>
      <c r="G90" s="2">
        <v>16.600000000000001</v>
      </c>
      <c r="H90" s="2">
        <v>67.400000000000006</v>
      </c>
      <c r="I90" s="2">
        <v>0</v>
      </c>
      <c r="J90" s="2">
        <f t="shared" si="11"/>
        <v>67.400000000000006</v>
      </c>
      <c r="K90" s="2">
        <v>-131.4</v>
      </c>
      <c r="L90" s="2">
        <v>0</v>
      </c>
      <c r="M90" s="2">
        <v>187.1</v>
      </c>
      <c r="N90" s="2">
        <f t="shared" si="12"/>
        <v>55.699999999999989</v>
      </c>
      <c r="O90" s="2">
        <v>1108.9000000000001</v>
      </c>
      <c r="P90" s="2">
        <v>0</v>
      </c>
      <c r="Q90" s="2">
        <v>168.5</v>
      </c>
      <c r="R90" s="2">
        <v>107.4</v>
      </c>
      <c r="S90" s="2">
        <f t="shared" si="13"/>
        <v>275.89999999999998</v>
      </c>
      <c r="T90" s="2">
        <v>0</v>
      </c>
      <c r="U90" s="2">
        <v>0</v>
      </c>
      <c r="V90" s="2">
        <f t="shared" si="14"/>
        <v>0</v>
      </c>
      <c r="W90" s="2">
        <v>442.4</v>
      </c>
      <c r="X90" s="2">
        <v>0</v>
      </c>
      <c r="Y90">
        <v>0</v>
      </c>
      <c r="Z90" s="2">
        <v>0</v>
      </c>
      <c r="AA90" s="2">
        <v>297.10000000000002</v>
      </c>
      <c r="AB90" s="2">
        <f t="shared" si="15"/>
        <v>297.10000000000002</v>
      </c>
      <c r="AC90" s="2">
        <v>550.20000000000005</v>
      </c>
      <c r="AD90" s="2">
        <v>0</v>
      </c>
      <c r="AE90" s="2">
        <v>0</v>
      </c>
      <c r="AF90" s="2">
        <v>-83.7</v>
      </c>
      <c r="AG90" s="2">
        <f t="shared" si="16"/>
        <v>3967.1</v>
      </c>
      <c r="AH90" s="2">
        <f t="shared" si="17"/>
        <v>3967.1</v>
      </c>
      <c r="AI90" s="2">
        <v>16469</v>
      </c>
      <c r="AJ90" s="2">
        <v>16469</v>
      </c>
      <c r="AK90" s="2">
        <v>10472</v>
      </c>
      <c r="AL90" s="2">
        <v>0</v>
      </c>
      <c r="AM90" s="2">
        <v>0</v>
      </c>
      <c r="AN90" s="2">
        <v>0</v>
      </c>
      <c r="AO90" s="2">
        <v>0</v>
      </c>
      <c r="AP90" s="2">
        <v>427.1</v>
      </c>
      <c r="AQ90" s="2">
        <v>0</v>
      </c>
      <c r="AR90" s="2">
        <v>0</v>
      </c>
      <c r="AS90" s="2">
        <v>0</v>
      </c>
      <c r="AT90" s="2">
        <v>0</v>
      </c>
      <c r="AU90" s="2">
        <v>-509.1</v>
      </c>
      <c r="AV90" s="2">
        <v>-2018.9</v>
      </c>
      <c r="AW90" s="2">
        <v>0</v>
      </c>
      <c r="AX90" s="2">
        <v>0</v>
      </c>
      <c r="AY90" s="2">
        <v>0</v>
      </c>
      <c r="AZ90" s="2">
        <v>0</v>
      </c>
      <c r="BA90" s="2">
        <f t="shared" si="18"/>
        <v>14357.1</v>
      </c>
      <c r="BB90" s="2">
        <f t="shared" si="19"/>
        <v>14357.1</v>
      </c>
      <c r="BC90" s="2">
        <v>58758</v>
      </c>
      <c r="BD90" s="2">
        <v>58758</v>
      </c>
      <c r="BE90" s="2">
        <v>0</v>
      </c>
      <c r="BF90" s="2">
        <v>0</v>
      </c>
      <c r="BG90" s="2">
        <v>0</v>
      </c>
      <c r="BH90" s="2">
        <v>0</v>
      </c>
      <c r="BI90" s="2">
        <v>70.5</v>
      </c>
      <c r="BJ90" s="2">
        <v>282</v>
      </c>
      <c r="BK90" s="2">
        <v>-137</v>
      </c>
      <c r="BL90" s="2">
        <v>-549</v>
      </c>
    </row>
    <row r="91" spans="1:64" x14ac:dyDescent="0.25">
      <c r="A91" s="1" t="s">
        <v>86</v>
      </c>
      <c r="B91" t="s">
        <v>532</v>
      </c>
      <c r="C91" t="s">
        <v>972</v>
      </c>
      <c r="D91" s="2">
        <v>88</v>
      </c>
      <c r="E91" s="2">
        <v>1026</v>
      </c>
      <c r="F91" s="2">
        <f t="shared" si="10"/>
        <v>1114</v>
      </c>
      <c r="G91" s="2">
        <v>0</v>
      </c>
      <c r="H91" s="2">
        <v>108</v>
      </c>
      <c r="I91" s="2">
        <v>8</v>
      </c>
      <c r="J91" s="2">
        <f t="shared" si="11"/>
        <v>116</v>
      </c>
      <c r="K91" s="2">
        <v>-63</v>
      </c>
      <c r="L91" s="2">
        <v>0</v>
      </c>
      <c r="M91" s="2">
        <v>349</v>
      </c>
      <c r="N91" s="2">
        <f t="shared" si="12"/>
        <v>286</v>
      </c>
      <c r="O91" s="2">
        <v>401</v>
      </c>
      <c r="P91" s="2">
        <v>1</v>
      </c>
      <c r="Q91" s="2">
        <v>6</v>
      </c>
      <c r="R91" s="2">
        <v>634</v>
      </c>
      <c r="S91" s="2">
        <f t="shared" si="13"/>
        <v>641</v>
      </c>
      <c r="T91" s="2">
        <v>0</v>
      </c>
      <c r="U91" s="2">
        <v>0</v>
      </c>
      <c r="V91" s="2">
        <f t="shared" si="14"/>
        <v>0</v>
      </c>
      <c r="W91" s="2">
        <v>598</v>
      </c>
      <c r="X91" s="2">
        <v>0</v>
      </c>
      <c r="Y91">
        <v>0</v>
      </c>
      <c r="Z91" s="2">
        <v>0</v>
      </c>
      <c r="AA91" s="2">
        <v>168</v>
      </c>
      <c r="AB91" s="2">
        <f t="shared" si="15"/>
        <v>168</v>
      </c>
      <c r="AC91" s="2">
        <v>0</v>
      </c>
      <c r="AD91" s="2">
        <v>0</v>
      </c>
      <c r="AE91" s="2">
        <v>0</v>
      </c>
      <c r="AF91" s="2">
        <v>0</v>
      </c>
      <c r="AG91" s="2">
        <f t="shared" si="16"/>
        <v>3324</v>
      </c>
      <c r="AH91" s="2">
        <f t="shared" si="17"/>
        <v>3324</v>
      </c>
      <c r="AI91" s="2">
        <v>9817</v>
      </c>
      <c r="AJ91" s="2">
        <v>9817</v>
      </c>
      <c r="AK91" s="2">
        <v>2108</v>
      </c>
      <c r="AL91" s="2">
        <v>89</v>
      </c>
      <c r="AM91" s="2">
        <v>1974</v>
      </c>
      <c r="AN91" s="2">
        <v>0</v>
      </c>
      <c r="AO91" s="2">
        <v>0</v>
      </c>
      <c r="AP91" s="2">
        <v>0</v>
      </c>
      <c r="AQ91" s="2">
        <v>0</v>
      </c>
      <c r="AR91" s="2">
        <v>0</v>
      </c>
      <c r="AS91" s="2">
        <v>0</v>
      </c>
      <c r="AT91" s="2">
        <v>0</v>
      </c>
      <c r="AU91" s="2">
        <v>0</v>
      </c>
      <c r="AV91" s="2">
        <v>0</v>
      </c>
      <c r="AW91" s="2">
        <v>0</v>
      </c>
      <c r="AX91" s="2">
        <v>0</v>
      </c>
      <c r="AY91" s="2">
        <v>0</v>
      </c>
      <c r="AZ91" s="2">
        <v>0</v>
      </c>
      <c r="BA91" s="2">
        <f t="shared" si="18"/>
        <v>7495</v>
      </c>
      <c r="BB91" s="2">
        <f t="shared" si="19"/>
        <v>7495</v>
      </c>
      <c r="BC91" s="2">
        <v>25474</v>
      </c>
      <c r="BD91" s="2">
        <v>25474</v>
      </c>
      <c r="BE91" s="2">
        <v>0</v>
      </c>
      <c r="BF91" s="2">
        <v>0</v>
      </c>
      <c r="BG91" s="2">
        <v>0</v>
      </c>
      <c r="BH91" s="2">
        <v>0</v>
      </c>
      <c r="BI91" s="2">
        <v>36</v>
      </c>
      <c r="BJ91" s="2">
        <v>160</v>
      </c>
      <c r="BK91" s="2">
        <v>-37</v>
      </c>
      <c r="BL91" s="2">
        <v>-146</v>
      </c>
    </row>
    <row r="92" spans="1:64" x14ac:dyDescent="0.25">
      <c r="A92" s="1" t="s">
        <v>87</v>
      </c>
      <c r="B92" t="s">
        <v>533</v>
      </c>
      <c r="C92" t="s">
        <v>972</v>
      </c>
      <c r="D92" s="2">
        <v>62</v>
      </c>
      <c r="E92" s="2">
        <v>67</v>
      </c>
      <c r="F92" s="2">
        <f t="shared" si="10"/>
        <v>129</v>
      </c>
      <c r="G92" s="2">
        <v>15</v>
      </c>
      <c r="H92" s="2">
        <v>35</v>
      </c>
      <c r="I92" s="2">
        <v>0</v>
      </c>
      <c r="J92" s="2">
        <f t="shared" si="11"/>
        <v>35</v>
      </c>
      <c r="K92" s="2">
        <v>-17</v>
      </c>
      <c r="L92" s="2">
        <v>0</v>
      </c>
      <c r="M92" s="2">
        <v>139</v>
      </c>
      <c r="N92" s="2">
        <f t="shared" si="12"/>
        <v>122</v>
      </c>
      <c r="O92" s="2">
        <v>267</v>
      </c>
      <c r="P92" s="2">
        <v>0</v>
      </c>
      <c r="Q92" s="2">
        <v>0</v>
      </c>
      <c r="R92" s="2">
        <v>180</v>
      </c>
      <c r="S92" s="2">
        <f t="shared" si="13"/>
        <v>180</v>
      </c>
      <c r="T92" s="2">
        <v>0</v>
      </c>
      <c r="U92" s="2">
        <v>0</v>
      </c>
      <c r="V92" s="2">
        <f t="shared" si="14"/>
        <v>0</v>
      </c>
      <c r="W92" s="2">
        <v>593</v>
      </c>
      <c r="X92" s="2">
        <v>0</v>
      </c>
      <c r="Y92">
        <v>0</v>
      </c>
      <c r="Z92" s="2">
        <v>0</v>
      </c>
      <c r="AA92" s="2">
        <v>496</v>
      </c>
      <c r="AB92" s="2">
        <f t="shared" si="15"/>
        <v>496</v>
      </c>
      <c r="AC92" s="2">
        <v>43</v>
      </c>
      <c r="AD92" s="2">
        <v>0</v>
      </c>
      <c r="AE92" s="2">
        <v>0</v>
      </c>
      <c r="AF92" s="2">
        <v>5</v>
      </c>
      <c r="AG92" s="2">
        <f t="shared" si="16"/>
        <v>1885</v>
      </c>
      <c r="AH92" s="2">
        <f t="shared" si="17"/>
        <v>1885</v>
      </c>
      <c r="AI92" s="2">
        <v>13316</v>
      </c>
      <c r="AJ92" s="2">
        <v>13316</v>
      </c>
      <c r="AK92" s="2">
        <v>3572</v>
      </c>
      <c r="AL92" s="2">
        <v>139</v>
      </c>
      <c r="AM92" s="2">
        <v>844</v>
      </c>
      <c r="AN92" s="2">
        <v>0</v>
      </c>
      <c r="AO92" s="2">
        <v>0</v>
      </c>
      <c r="AP92" s="2">
        <v>63</v>
      </c>
      <c r="AQ92" s="2">
        <v>0</v>
      </c>
      <c r="AR92" s="2">
        <v>0</v>
      </c>
      <c r="AS92" s="2">
        <v>0</v>
      </c>
      <c r="AT92" s="2">
        <v>0</v>
      </c>
      <c r="AU92" s="2">
        <v>0</v>
      </c>
      <c r="AV92" s="2">
        <v>0</v>
      </c>
      <c r="AW92" s="2">
        <v>0</v>
      </c>
      <c r="AX92" s="2">
        <v>0</v>
      </c>
      <c r="AY92" s="2">
        <v>0</v>
      </c>
      <c r="AZ92" s="2">
        <v>0</v>
      </c>
      <c r="BA92" s="2">
        <f t="shared" si="18"/>
        <v>6503</v>
      </c>
      <c r="BB92" s="2">
        <f t="shared" si="19"/>
        <v>6503</v>
      </c>
      <c r="BC92" s="2">
        <v>38334</v>
      </c>
      <c r="BD92" s="2">
        <v>38334</v>
      </c>
      <c r="BE92" s="2">
        <v>0</v>
      </c>
      <c r="BF92" s="2">
        <v>0</v>
      </c>
      <c r="BG92" s="2">
        <v>0</v>
      </c>
      <c r="BH92" s="2">
        <v>0</v>
      </c>
      <c r="BI92" s="2">
        <v>52</v>
      </c>
      <c r="BJ92" s="2">
        <v>207</v>
      </c>
      <c r="BK92" s="2">
        <v>-18</v>
      </c>
      <c r="BL92" s="2">
        <v>48</v>
      </c>
    </row>
    <row r="93" spans="1:64" x14ac:dyDescent="0.25">
      <c r="A93" s="1" t="s">
        <v>88</v>
      </c>
      <c r="B93" t="s">
        <v>534</v>
      </c>
      <c r="C93" t="s">
        <v>972</v>
      </c>
      <c r="D93" s="2">
        <v>-172</v>
      </c>
      <c r="E93" s="2">
        <v>894</v>
      </c>
      <c r="F93" s="2">
        <f t="shared" si="10"/>
        <v>722</v>
      </c>
      <c r="G93" s="2">
        <v>54</v>
      </c>
      <c r="H93" s="2">
        <v>181</v>
      </c>
      <c r="I93" s="2">
        <v>0</v>
      </c>
      <c r="J93" s="2">
        <f t="shared" si="11"/>
        <v>181</v>
      </c>
      <c r="K93" s="2">
        <v>-509</v>
      </c>
      <c r="L93" s="2">
        <v>0</v>
      </c>
      <c r="M93" s="2">
        <v>143</v>
      </c>
      <c r="N93" s="2">
        <f t="shared" si="12"/>
        <v>-366</v>
      </c>
      <c r="O93" s="2">
        <v>1577</v>
      </c>
      <c r="P93" s="2">
        <v>12</v>
      </c>
      <c r="Q93" s="2">
        <v>-198</v>
      </c>
      <c r="R93" s="2">
        <v>454</v>
      </c>
      <c r="S93" s="2">
        <f t="shared" si="13"/>
        <v>268</v>
      </c>
      <c r="T93" s="2">
        <v>0</v>
      </c>
      <c r="U93" s="2">
        <v>0</v>
      </c>
      <c r="V93" s="2">
        <f t="shared" si="14"/>
        <v>0</v>
      </c>
      <c r="W93" s="2">
        <v>1927</v>
      </c>
      <c r="X93" s="2">
        <v>0</v>
      </c>
      <c r="Y93">
        <v>0</v>
      </c>
      <c r="Z93" s="2">
        <v>0</v>
      </c>
      <c r="AA93" s="2">
        <v>621</v>
      </c>
      <c r="AB93" s="2">
        <f t="shared" si="15"/>
        <v>621</v>
      </c>
      <c r="AC93" s="2">
        <v>128</v>
      </c>
      <c r="AD93" s="2">
        <v>0</v>
      </c>
      <c r="AE93" s="2">
        <v>0</v>
      </c>
      <c r="AF93" s="2">
        <v>-3</v>
      </c>
      <c r="AG93" s="2">
        <f t="shared" si="16"/>
        <v>5109</v>
      </c>
      <c r="AH93" s="2">
        <f t="shared" si="17"/>
        <v>5109</v>
      </c>
      <c r="AI93" s="2">
        <v>20571</v>
      </c>
      <c r="AJ93" s="2">
        <v>20571</v>
      </c>
      <c r="AK93" s="2">
        <v>11116</v>
      </c>
      <c r="AL93" s="2">
        <v>442</v>
      </c>
      <c r="AM93" s="2">
        <v>0</v>
      </c>
      <c r="AN93" s="2">
        <v>0</v>
      </c>
      <c r="AO93" s="2">
        <v>0</v>
      </c>
      <c r="AP93" s="2">
        <v>550</v>
      </c>
      <c r="AQ93" s="2">
        <v>0</v>
      </c>
      <c r="AR93" s="2">
        <v>0</v>
      </c>
      <c r="AS93" s="2">
        <v>0</v>
      </c>
      <c r="AT93" s="2">
        <v>0</v>
      </c>
      <c r="AU93" s="2">
        <v>-1115</v>
      </c>
      <c r="AV93" s="2">
        <v>-3285</v>
      </c>
      <c r="AW93" s="2">
        <v>41</v>
      </c>
      <c r="AX93" s="2">
        <v>60</v>
      </c>
      <c r="AY93" s="2">
        <v>0</v>
      </c>
      <c r="AZ93" s="2">
        <v>0</v>
      </c>
      <c r="BA93" s="2">
        <f t="shared" si="18"/>
        <v>16143</v>
      </c>
      <c r="BB93" s="2">
        <f t="shared" si="19"/>
        <v>16143</v>
      </c>
      <c r="BC93" s="2">
        <v>62989</v>
      </c>
      <c r="BD93" s="2">
        <v>62989</v>
      </c>
      <c r="BE93" s="2">
        <v>48</v>
      </c>
      <c r="BF93" s="2">
        <v>193</v>
      </c>
      <c r="BG93" s="2">
        <v>42</v>
      </c>
      <c r="BH93" s="2">
        <v>170</v>
      </c>
      <c r="BI93" s="2">
        <v>0</v>
      </c>
      <c r="BJ93" s="2">
        <v>0</v>
      </c>
      <c r="BK93" s="2">
        <v>168</v>
      </c>
      <c r="BL93" s="2">
        <v>292</v>
      </c>
    </row>
    <row r="94" spans="1:64" x14ac:dyDescent="0.25">
      <c r="A94" s="1" t="s">
        <v>89</v>
      </c>
      <c r="B94" t="s">
        <v>535</v>
      </c>
      <c r="C94" t="s">
        <v>972</v>
      </c>
      <c r="D94" s="2">
        <v>-131</v>
      </c>
      <c r="E94" s="2">
        <v>923</v>
      </c>
      <c r="F94" s="2">
        <f t="shared" si="10"/>
        <v>792</v>
      </c>
      <c r="G94" s="2">
        <v>20</v>
      </c>
      <c r="H94" s="2">
        <v>227</v>
      </c>
      <c r="I94" s="2">
        <v>0</v>
      </c>
      <c r="J94" s="2">
        <f t="shared" si="11"/>
        <v>227</v>
      </c>
      <c r="K94" s="2">
        <v>-532</v>
      </c>
      <c r="L94" s="2">
        <v>0</v>
      </c>
      <c r="M94" s="2">
        <v>-174</v>
      </c>
      <c r="N94" s="2">
        <f t="shared" si="12"/>
        <v>-706</v>
      </c>
      <c r="O94" s="2">
        <v>1999</v>
      </c>
      <c r="P94" s="2">
        <v>9</v>
      </c>
      <c r="Q94" s="2">
        <v>319</v>
      </c>
      <c r="R94" s="2">
        <v>596</v>
      </c>
      <c r="S94" s="2">
        <f t="shared" si="13"/>
        <v>924</v>
      </c>
      <c r="T94" s="2">
        <v>0</v>
      </c>
      <c r="U94" s="2">
        <v>0</v>
      </c>
      <c r="V94" s="2">
        <f t="shared" si="14"/>
        <v>0</v>
      </c>
      <c r="W94" s="2">
        <v>1137</v>
      </c>
      <c r="X94" s="2">
        <v>0</v>
      </c>
      <c r="Y94">
        <v>0</v>
      </c>
      <c r="Z94" s="2">
        <v>-60</v>
      </c>
      <c r="AA94" s="2">
        <v>272</v>
      </c>
      <c r="AB94" s="2">
        <f t="shared" si="15"/>
        <v>212</v>
      </c>
      <c r="AC94" s="2">
        <v>161</v>
      </c>
      <c r="AD94" s="2">
        <v>0</v>
      </c>
      <c r="AE94" s="2">
        <v>0</v>
      </c>
      <c r="AF94" s="2">
        <v>0</v>
      </c>
      <c r="AG94" s="2">
        <f t="shared" si="16"/>
        <v>4766</v>
      </c>
      <c r="AH94" s="2">
        <f t="shared" si="17"/>
        <v>4766</v>
      </c>
      <c r="AI94" s="2">
        <v>26046</v>
      </c>
      <c r="AJ94" s="2">
        <v>26046</v>
      </c>
      <c r="AK94" s="2">
        <v>9538</v>
      </c>
      <c r="AL94" s="2">
        <v>0</v>
      </c>
      <c r="AM94" s="2">
        <v>4408</v>
      </c>
      <c r="AN94" s="2">
        <v>0</v>
      </c>
      <c r="AO94" s="2">
        <v>0</v>
      </c>
      <c r="AP94" s="2">
        <v>0</v>
      </c>
      <c r="AQ94" s="2">
        <v>0</v>
      </c>
      <c r="AR94" s="2">
        <v>0</v>
      </c>
      <c r="AS94" s="2">
        <v>0</v>
      </c>
      <c r="AT94" s="2">
        <v>0</v>
      </c>
      <c r="AU94" s="2">
        <v>-167</v>
      </c>
      <c r="AV94" s="2">
        <v>-886</v>
      </c>
      <c r="AW94" s="2">
        <v>0</v>
      </c>
      <c r="AX94" s="2">
        <v>-304</v>
      </c>
      <c r="AY94" s="2">
        <v>0</v>
      </c>
      <c r="AZ94" s="2">
        <v>0</v>
      </c>
      <c r="BA94" s="2">
        <f t="shared" si="18"/>
        <v>18545</v>
      </c>
      <c r="BB94" s="2">
        <f t="shared" si="19"/>
        <v>18545</v>
      </c>
      <c r="BC94" s="2">
        <v>80968</v>
      </c>
      <c r="BD94" s="2">
        <v>80968</v>
      </c>
      <c r="BE94" s="2">
        <v>0</v>
      </c>
      <c r="BF94" s="2">
        <v>184</v>
      </c>
      <c r="BG94" s="2">
        <v>0</v>
      </c>
      <c r="BH94" s="2">
        <v>876</v>
      </c>
      <c r="BI94" s="2">
        <v>212</v>
      </c>
      <c r="BJ94" s="2">
        <v>6302</v>
      </c>
      <c r="BK94" s="2">
        <v>-56</v>
      </c>
      <c r="BL94" s="2">
        <v>-5710</v>
      </c>
    </row>
    <row r="95" spans="1:64" x14ac:dyDescent="0.25">
      <c r="A95" s="1" t="s">
        <v>90</v>
      </c>
      <c r="B95" t="s">
        <v>536</v>
      </c>
      <c r="C95" t="s">
        <v>972</v>
      </c>
      <c r="D95" s="2">
        <v>20</v>
      </c>
      <c r="E95" s="2">
        <v>1437</v>
      </c>
      <c r="F95" s="2">
        <f t="shared" si="10"/>
        <v>1457</v>
      </c>
      <c r="G95" s="2">
        <v>35</v>
      </c>
      <c r="H95" s="2">
        <v>52</v>
      </c>
      <c r="I95" s="2">
        <v>0</v>
      </c>
      <c r="J95" s="2">
        <f t="shared" si="11"/>
        <v>52</v>
      </c>
      <c r="K95" s="2">
        <v>-73</v>
      </c>
      <c r="L95" s="2">
        <v>0</v>
      </c>
      <c r="M95" s="2">
        <v>401</v>
      </c>
      <c r="N95" s="2">
        <f t="shared" si="12"/>
        <v>328</v>
      </c>
      <c r="O95" s="2">
        <v>1917</v>
      </c>
      <c r="P95" s="2">
        <v>0</v>
      </c>
      <c r="Q95" s="2">
        <v>379</v>
      </c>
      <c r="R95" s="2">
        <v>431</v>
      </c>
      <c r="S95" s="2">
        <f t="shared" si="13"/>
        <v>810</v>
      </c>
      <c r="T95" s="2">
        <v>0</v>
      </c>
      <c r="U95" s="2">
        <v>0</v>
      </c>
      <c r="V95" s="2">
        <f t="shared" si="14"/>
        <v>0</v>
      </c>
      <c r="W95" s="2">
        <v>641</v>
      </c>
      <c r="X95" s="2">
        <v>0</v>
      </c>
      <c r="Y95">
        <v>0</v>
      </c>
      <c r="Z95" s="2">
        <v>0</v>
      </c>
      <c r="AA95" s="2">
        <v>410</v>
      </c>
      <c r="AB95" s="2">
        <f t="shared" si="15"/>
        <v>410</v>
      </c>
      <c r="AC95" s="2">
        <v>0</v>
      </c>
      <c r="AD95" s="2">
        <v>0</v>
      </c>
      <c r="AE95" s="2">
        <v>0</v>
      </c>
      <c r="AF95" s="2">
        <v>0</v>
      </c>
      <c r="AG95" s="2">
        <f t="shared" si="16"/>
        <v>5650</v>
      </c>
      <c r="AH95" s="2">
        <f t="shared" si="17"/>
        <v>5650</v>
      </c>
      <c r="AI95" s="2">
        <v>19222</v>
      </c>
      <c r="AJ95" s="2">
        <v>19222</v>
      </c>
      <c r="AK95" s="2">
        <v>5385</v>
      </c>
      <c r="AL95" s="2">
        <v>71</v>
      </c>
      <c r="AM95" s="2">
        <v>5507</v>
      </c>
      <c r="AN95" s="2">
        <v>0</v>
      </c>
      <c r="AO95" s="2">
        <v>0</v>
      </c>
      <c r="AP95" s="2">
        <v>1397</v>
      </c>
      <c r="AQ95" s="2">
        <v>0</v>
      </c>
      <c r="AR95" s="2">
        <v>0</v>
      </c>
      <c r="AS95" s="2">
        <v>0</v>
      </c>
      <c r="AT95" s="2">
        <v>0</v>
      </c>
      <c r="AU95" s="2">
        <v>0</v>
      </c>
      <c r="AV95" s="2">
        <v>0</v>
      </c>
      <c r="AW95" s="2">
        <v>-665</v>
      </c>
      <c r="AX95" s="2">
        <v>-2834</v>
      </c>
      <c r="AY95" s="2">
        <v>0</v>
      </c>
      <c r="AZ95" s="2">
        <v>0</v>
      </c>
      <c r="BA95" s="2">
        <f t="shared" si="18"/>
        <v>17345</v>
      </c>
      <c r="BB95" s="2">
        <f t="shared" si="19"/>
        <v>17345</v>
      </c>
      <c r="BC95" s="2">
        <v>58538</v>
      </c>
      <c r="BD95" s="2">
        <v>58538</v>
      </c>
      <c r="BE95" s="2">
        <v>0</v>
      </c>
      <c r="BF95" s="2">
        <v>0</v>
      </c>
      <c r="BG95" s="2">
        <v>0</v>
      </c>
      <c r="BH95" s="2">
        <v>0</v>
      </c>
      <c r="BI95" s="2">
        <v>114</v>
      </c>
      <c r="BJ95" s="2">
        <v>457</v>
      </c>
      <c r="BK95" s="2">
        <v>-132</v>
      </c>
      <c r="BL95" s="2">
        <v>-470</v>
      </c>
    </row>
    <row r="96" spans="1:64" x14ac:dyDescent="0.25">
      <c r="A96" s="1" t="s">
        <v>91</v>
      </c>
      <c r="B96" t="s">
        <v>537</v>
      </c>
      <c r="C96" t="s">
        <v>972</v>
      </c>
      <c r="D96" s="2">
        <v>-165</v>
      </c>
      <c r="E96" s="2">
        <v>-226</v>
      </c>
      <c r="F96" s="2">
        <f t="shared" si="10"/>
        <v>-391</v>
      </c>
      <c r="G96" s="2">
        <v>6</v>
      </c>
      <c r="H96" s="2">
        <v>71</v>
      </c>
      <c r="I96" s="2">
        <v>0</v>
      </c>
      <c r="J96" s="2">
        <f t="shared" si="11"/>
        <v>71</v>
      </c>
      <c r="K96" s="2">
        <v>50</v>
      </c>
      <c r="L96" s="2">
        <v>0</v>
      </c>
      <c r="M96" s="2">
        <v>-1008</v>
      </c>
      <c r="N96" s="2">
        <f t="shared" si="12"/>
        <v>-958</v>
      </c>
      <c r="O96" s="2">
        <v>728</v>
      </c>
      <c r="P96" s="2">
        <v>0</v>
      </c>
      <c r="Q96" s="2">
        <v>5</v>
      </c>
      <c r="R96" s="2">
        <v>244</v>
      </c>
      <c r="S96" s="2">
        <f t="shared" si="13"/>
        <v>249</v>
      </c>
      <c r="T96" s="2">
        <v>0</v>
      </c>
      <c r="U96" s="2">
        <v>0</v>
      </c>
      <c r="V96" s="2">
        <f t="shared" si="14"/>
        <v>0</v>
      </c>
      <c r="W96" s="2">
        <v>769</v>
      </c>
      <c r="X96" s="2">
        <v>0</v>
      </c>
      <c r="Y96">
        <v>0</v>
      </c>
      <c r="Z96" s="2">
        <v>75</v>
      </c>
      <c r="AA96" s="2">
        <v>307</v>
      </c>
      <c r="AB96" s="2">
        <f t="shared" si="15"/>
        <v>382</v>
      </c>
      <c r="AC96" s="2">
        <v>-243</v>
      </c>
      <c r="AD96" s="2">
        <v>0</v>
      </c>
      <c r="AE96" s="2">
        <v>0</v>
      </c>
      <c r="AF96" s="2">
        <v>159</v>
      </c>
      <c r="AG96" s="2">
        <f t="shared" si="16"/>
        <v>772</v>
      </c>
      <c r="AH96" s="2">
        <f t="shared" si="17"/>
        <v>772</v>
      </c>
      <c r="AI96" s="2">
        <v>11496</v>
      </c>
      <c r="AJ96" s="2">
        <v>11496</v>
      </c>
      <c r="AK96" s="2">
        <v>3600</v>
      </c>
      <c r="AL96" s="2">
        <v>0</v>
      </c>
      <c r="AM96" s="2">
        <v>5433</v>
      </c>
      <c r="AN96" s="2">
        <v>0</v>
      </c>
      <c r="AO96" s="2">
        <v>123</v>
      </c>
      <c r="AP96" s="2">
        <v>0</v>
      </c>
      <c r="AQ96" s="2">
        <v>0</v>
      </c>
      <c r="AR96" s="2">
        <v>0</v>
      </c>
      <c r="AS96" s="2">
        <v>0</v>
      </c>
      <c r="AT96" s="2">
        <v>0</v>
      </c>
      <c r="AU96" s="2">
        <v>-1</v>
      </c>
      <c r="AV96" s="2">
        <v>21</v>
      </c>
      <c r="AW96" s="2">
        <v>0</v>
      </c>
      <c r="AX96" s="2">
        <v>0</v>
      </c>
      <c r="AY96" s="2">
        <v>0</v>
      </c>
      <c r="AZ96" s="2">
        <v>0</v>
      </c>
      <c r="BA96" s="2">
        <f t="shared" si="18"/>
        <v>9927</v>
      </c>
      <c r="BB96" s="2">
        <f t="shared" si="19"/>
        <v>9927</v>
      </c>
      <c r="BC96" s="2">
        <v>53497</v>
      </c>
      <c r="BD96" s="2">
        <v>53497</v>
      </c>
      <c r="BE96" s="2">
        <v>0</v>
      </c>
      <c r="BF96" s="2">
        <v>-3</v>
      </c>
      <c r="BG96" s="2">
        <v>0</v>
      </c>
      <c r="BH96" s="2">
        <v>0</v>
      </c>
      <c r="BI96" s="2">
        <v>0</v>
      </c>
      <c r="BJ96" s="2">
        <v>279</v>
      </c>
      <c r="BK96" s="2">
        <v>0</v>
      </c>
      <c r="BL96" s="2">
        <v>-132</v>
      </c>
    </row>
    <row r="97" spans="1:64" x14ac:dyDescent="0.25">
      <c r="A97" s="1" t="s">
        <v>92</v>
      </c>
      <c r="B97" t="s">
        <v>538</v>
      </c>
      <c r="C97" t="s">
        <v>972</v>
      </c>
      <c r="D97" s="2">
        <v>10</v>
      </c>
      <c r="E97" s="2">
        <v>793</v>
      </c>
      <c r="F97" s="2">
        <f t="shared" si="10"/>
        <v>803</v>
      </c>
      <c r="G97" s="2">
        <v>19</v>
      </c>
      <c r="H97" s="2">
        <v>57</v>
      </c>
      <c r="I97" s="2">
        <v>0</v>
      </c>
      <c r="J97" s="2">
        <f t="shared" si="11"/>
        <v>57</v>
      </c>
      <c r="K97" s="2">
        <v>-131</v>
      </c>
      <c r="L97" s="2">
        <v>0</v>
      </c>
      <c r="M97" s="2">
        <v>193</v>
      </c>
      <c r="N97" s="2">
        <f t="shared" si="12"/>
        <v>62</v>
      </c>
      <c r="O97" s="2">
        <v>450</v>
      </c>
      <c r="P97" s="2">
        <v>0</v>
      </c>
      <c r="Q97" s="2">
        <v>89</v>
      </c>
      <c r="R97" s="2">
        <v>136</v>
      </c>
      <c r="S97" s="2">
        <f t="shared" si="13"/>
        <v>225</v>
      </c>
      <c r="T97" s="2">
        <v>0</v>
      </c>
      <c r="U97" s="2">
        <v>0</v>
      </c>
      <c r="V97" s="2">
        <f t="shared" si="14"/>
        <v>0</v>
      </c>
      <c r="W97" s="2">
        <v>7</v>
      </c>
      <c r="X97" s="2">
        <v>0</v>
      </c>
      <c r="Y97">
        <v>0</v>
      </c>
      <c r="Z97" s="2">
        <v>0</v>
      </c>
      <c r="AA97" s="2">
        <v>185</v>
      </c>
      <c r="AB97" s="2">
        <f t="shared" si="15"/>
        <v>185</v>
      </c>
      <c r="AC97" s="2">
        <v>0</v>
      </c>
      <c r="AD97" s="2">
        <v>0</v>
      </c>
      <c r="AE97" s="2">
        <v>0</v>
      </c>
      <c r="AF97" s="2">
        <v>14</v>
      </c>
      <c r="AG97" s="2">
        <f t="shared" si="16"/>
        <v>1822</v>
      </c>
      <c r="AH97" s="2">
        <f t="shared" si="17"/>
        <v>1822</v>
      </c>
      <c r="AI97" s="2">
        <v>8987</v>
      </c>
      <c r="AJ97" s="2">
        <v>8987</v>
      </c>
      <c r="AK97" s="2">
        <v>5006</v>
      </c>
      <c r="AL97" s="2">
        <v>-1</v>
      </c>
      <c r="AM97" s="2">
        <v>0</v>
      </c>
      <c r="AN97" s="2">
        <v>0</v>
      </c>
      <c r="AO97" s="2">
        <v>0</v>
      </c>
      <c r="AP97" s="2">
        <v>269</v>
      </c>
      <c r="AQ97" s="2">
        <v>0</v>
      </c>
      <c r="AR97" s="2">
        <v>0</v>
      </c>
      <c r="AS97" s="2">
        <v>0</v>
      </c>
      <c r="AT97" s="2">
        <v>0</v>
      </c>
      <c r="AU97" s="2">
        <v>-45</v>
      </c>
      <c r="AV97" s="2">
        <v>-110</v>
      </c>
      <c r="AW97" s="2">
        <v>-36</v>
      </c>
      <c r="AX97" s="2">
        <v>-6</v>
      </c>
      <c r="AY97" s="2">
        <v>0</v>
      </c>
      <c r="AZ97" s="2">
        <v>0</v>
      </c>
      <c r="BA97" s="2">
        <f t="shared" si="18"/>
        <v>7015</v>
      </c>
      <c r="BB97" s="2">
        <f t="shared" si="19"/>
        <v>7015</v>
      </c>
      <c r="BC97" s="2">
        <v>25625</v>
      </c>
      <c r="BD97" s="2">
        <v>25625</v>
      </c>
      <c r="BE97" s="2">
        <v>0</v>
      </c>
      <c r="BF97" s="2">
        <v>0</v>
      </c>
      <c r="BG97" s="2">
        <v>0</v>
      </c>
      <c r="BH97" s="2">
        <v>0</v>
      </c>
      <c r="BI97" s="2">
        <v>0</v>
      </c>
      <c r="BJ97" s="2">
        <v>0</v>
      </c>
      <c r="BK97" s="2">
        <v>-9</v>
      </c>
      <c r="BL97" s="2">
        <v>-94</v>
      </c>
    </row>
    <row r="98" spans="1:64" x14ac:dyDescent="0.25">
      <c r="A98" s="1" t="s">
        <v>93</v>
      </c>
      <c r="B98" t="s">
        <v>539</v>
      </c>
      <c r="C98" t="s">
        <v>972</v>
      </c>
      <c r="D98" s="2">
        <v>-29</v>
      </c>
      <c r="E98" s="2">
        <v>1259</v>
      </c>
      <c r="F98" s="2">
        <f t="shared" si="10"/>
        <v>1230</v>
      </c>
      <c r="G98" s="2">
        <v>10</v>
      </c>
      <c r="H98" s="2">
        <v>0</v>
      </c>
      <c r="I98" s="2">
        <v>0</v>
      </c>
      <c r="J98" s="2">
        <f t="shared" si="11"/>
        <v>0</v>
      </c>
      <c r="K98" s="2">
        <v>-429</v>
      </c>
      <c r="L98" s="2">
        <v>0</v>
      </c>
      <c r="M98" s="2">
        <v>-28</v>
      </c>
      <c r="N98" s="2">
        <f t="shared" si="12"/>
        <v>-457</v>
      </c>
      <c r="O98" s="2">
        <v>445</v>
      </c>
      <c r="P98" s="2">
        <v>0</v>
      </c>
      <c r="Q98" s="2">
        <v>40</v>
      </c>
      <c r="R98" s="2">
        <v>28</v>
      </c>
      <c r="S98" s="2">
        <f t="shared" si="13"/>
        <v>68</v>
      </c>
      <c r="T98" s="2">
        <v>0</v>
      </c>
      <c r="U98" s="2">
        <v>0</v>
      </c>
      <c r="V98" s="2">
        <f t="shared" si="14"/>
        <v>0</v>
      </c>
      <c r="W98" s="2">
        <v>252</v>
      </c>
      <c r="X98" s="2">
        <v>0</v>
      </c>
      <c r="Y98">
        <v>0</v>
      </c>
      <c r="Z98" s="2">
        <v>1</v>
      </c>
      <c r="AA98" s="2">
        <v>144</v>
      </c>
      <c r="AB98" s="2">
        <f t="shared" si="15"/>
        <v>145</v>
      </c>
      <c r="AC98" s="2">
        <v>0</v>
      </c>
      <c r="AD98" s="2">
        <v>0</v>
      </c>
      <c r="AE98" s="2">
        <v>0</v>
      </c>
      <c r="AF98" s="2">
        <v>0</v>
      </c>
      <c r="AG98" s="2">
        <f t="shared" si="16"/>
        <v>1693</v>
      </c>
      <c r="AH98" s="2">
        <f t="shared" si="17"/>
        <v>1693</v>
      </c>
      <c r="AI98" s="2">
        <v>8640</v>
      </c>
      <c r="AJ98" s="2">
        <v>8640</v>
      </c>
      <c r="AK98" s="2">
        <v>5187</v>
      </c>
      <c r="AL98" s="2">
        <v>0</v>
      </c>
      <c r="AM98" s="2">
        <v>0</v>
      </c>
      <c r="AN98" s="2">
        <v>0</v>
      </c>
      <c r="AO98" s="2">
        <v>0</v>
      </c>
      <c r="AP98" s="2">
        <v>323</v>
      </c>
      <c r="AQ98" s="2">
        <v>0</v>
      </c>
      <c r="AR98" s="2">
        <v>0</v>
      </c>
      <c r="AS98" s="2">
        <v>0</v>
      </c>
      <c r="AT98" s="2">
        <v>0</v>
      </c>
      <c r="AU98" s="2">
        <v>0</v>
      </c>
      <c r="AV98" s="2">
        <v>0</v>
      </c>
      <c r="AW98" s="2">
        <v>0</v>
      </c>
      <c r="AX98" s="2">
        <v>0</v>
      </c>
      <c r="AY98" s="2">
        <v>0</v>
      </c>
      <c r="AZ98" s="2">
        <v>0</v>
      </c>
      <c r="BA98" s="2">
        <f t="shared" si="18"/>
        <v>7203</v>
      </c>
      <c r="BB98" s="2">
        <f t="shared" si="19"/>
        <v>7203</v>
      </c>
      <c r="BC98" s="2">
        <v>29131</v>
      </c>
      <c r="BD98" s="2">
        <v>29131</v>
      </c>
      <c r="BE98" s="2">
        <v>0</v>
      </c>
      <c r="BF98" s="2">
        <v>0</v>
      </c>
      <c r="BG98" s="2">
        <v>0</v>
      </c>
      <c r="BH98" s="2">
        <v>0</v>
      </c>
      <c r="BI98" s="2">
        <v>0</v>
      </c>
      <c r="BJ98" s="2">
        <v>0</v>
      </c>
      <c r="BK98" s="2">
        <v>0</v>
      </c>
      <c r="BL98" s="2">
        <v>-52</v>
      </c>
    </row>
    <row r="99" spans="1:64" x14ac:dyDescent="0.25">
      <c r="A99" s="1" t="s">
        <v>94</v>
      </c>
      <c r="B99" t="s">
        <v>540</v>
      </c>
      <c r="C99" t="s">
        <v>972</v>
      </c>
      <c r="D99" s="2">
        <v>-157</v>
      </c>
      <c r="E99" s="2">
        <v>785</v>
      </c>
      <c r="F99" s="2">
        <f t="shared" si="10"/>
        <v>628</v>
      </c>
      <c r="G99" s="2">
        <v>24</v>
      </c>
      <c r="H99" s="2">
        <v>38</v>
      </c>
      <c r="I99" s="2">
        <v>0</v>
      </c>
      <c r="J99" s="2">
        <f t="shared" si="11"/>
        <v>38</v>
      </c>
      <c r="K99" s="2">
        <v>-83</v>
      </c>
      <c r="L99" s="2">
        <v>0</v>
      </c>
      <c r="M99" s="2">
        <v>523</v>
      </c>
      <c r="N99" s="2">
        <f t="shared" si="12"/>
        <v>440</v>
      </c>
      <c r="O99" s="2">
        <v>1562</v>
      </c>
      <c r="P99" s="2">
        <v>3</v>
      </c>
      <c r="Q99" s="2">
        <v>98</v>
      </c>
      <c r="R99" s="2">
        <v>303</v>
      </c>
      <c r="S99" s="2">
        <f t="shared" si="13"/>
        <v>404</v>
      </c>
      <c r="T99" s="2">
        <v>0</v>
      </c>
      <c r="U99" s="2">
        <v>0</v>
      </c>
      <c r="V99" s="2">
        <f t="shared" si="14"/>
        <v>0</v>
      </c>
      <c r="W99" s="2">
        <v>610</v>
      </c>
      <c r="X99" s="2">
        <v>0</v>
      </c>
      <c r="Y99">
        <v>0</v>
      </c>
      <c r="Z99" s="2">
        <v>-57</v>
      </c>
      <c r="AA99" s="2">
        <v>510</v>
      </c>
      <c r="AB99" s="2">
        <f t="shared" si="15"/>
        <v>453</v>
      </c>
      <c r="AC99" s="2">
        <v>121</v>
      </c>
      <c r="AD99" s="2">
        <v>6</v>
      </c>
      <c r="AE99" s="2">
        <v>0</v>
      </c>
      <c r="AF99" s="2">
        <v>0</v>
      </c>
      <c r="AG99" s="2">
        <f t="shared" si="16"/>
        <v>4286</v>
      </c>
      <c r="AH99" s="2">
        <f t="shared" si="17"/>
        <v>4286</v>
      </c>
      <c r="AI99" s="2">
        <v>27822</v>
      </c>
      <c r="AJ99" s="2">
        <v>27822</v>
      </c>
      <c r="AK99" s="2">
        <v>13047</v>
      </c>
      <c r="AL99" s="2">
        <v>5</v>
      </c>
      <c r="AM99" s="2">
        <v>2204</v>
      </c>
      <c r="AN99" s="2">
        <v>0</v>
      </c>
      <c r="AO99" s="2">
        <v>7</v>
      </c>
      <c r="AP99" s="2">
        <v>340</v>
      </c>
      <c r="AQ99" s="2">
        <v>0</v>
      </c>
      <c r="AR99" s="2">
        <v>0</v>
      </c>
      <c r="AS99" s="2">
        <v>0</v>
      </c>
      <c r="AT99" s="2">
        <v>0</v>
      </c>
      <c r="AU99" s="2">
        <v>0</v>
      </c>
      <c r="AV99" s="2">
        <v>0</v>
      </c>
      <c r="AW99" s="2">
        <v>0</v>
      </c>
      <c r="AX99" s="2">
        <v>0</v>
      </c>
      <c r="AY99" s="2">
        <v>0</v>
      </c>
      <c r="AZ99" s="2">
        <v>0</v>
      </c>
      <c r="BA99" s="2">
        <f t="shared" si="18"/>
        <v>19889</v>
      </c>
      <c r="BB99" s="2">
        <f t="shared" si="19"/>
        <v>19889</v>
      </c>
      <c r="BC99" s="2">
        <v>90961</v>
      </c>
      <c r="BD99" s="2">
        <v>90961</v>
      </c>
      <c r="BE99" s="2">
        <v>0</v>
      </c>
      <c r="BF99" s="2">
        <v>0</v>
      </c>
      <c r="BG99" s="2">
        <v>0</v>
      </c>
      <c r="BH99" s="2">
        <v>0</v>
      </c>
      <c r="BI99" s="2">
        <v>55</v>
      </c>
      <c r="BJ99" s="2">
        <v>110</v>
      </c>
      <c r="BK99" s="2">
        <v>-71</v>
      </c>
      <c r="BL99" s="2">
        <v>-273</v>
      </c>
    </row>
    <row r="100" spans="1:64" x14ac:dyDescent="0.25">
      <c r="A100" s="1" t="s">
        <v>95</v>
      </c>
      <c r="B100" t="s">
        <v>541</v>
      </c>
      <c r="C100" t="s">
        <v>972</v>
      </c>
      <c r="D100" s="2">
        <v>9.4924999999999997</v>
      </c>
      <c r="E100" s="2">
        <v>604.83299999999997</v>
      </c>
      <c r="F100" s="2">
        <f t="shared" si="10"/>
        <v>614.32549999999992</v>
      </c>
      <c r="G100" s="2">
        <v>17.844999999999999</v>
      </c>
      <c r="H100" s="2">
        <v>36.712499999999999</v>
      </c>
      <c r="I100" s="2">
        <v>0</v>
      </c>
      <c r="J100" s="2">
        <f t="shared" si="11"/>
        <v>36.712499999999999</v>
      </c>
      <c r="K100" s="2">
        <v>-138.77250000000001</v>
      </c>
      <c r="L100" s="2">
        <v>0</v>
      </c>
      <c r="M100" s="2">
        <v>-12.3</v>
      </c>
      <c r="N100" s="2">
        <f t="shared" si="12"/>
        <v>-151.07250000000002</v>
      </c>
      <c r="O100" s="2">
        <v>679.10500000000002</v>
      </c>
      <c r="P100" s="2">
        <v>0</v>
      </c>
      <c r="Q100" s="2">
        <v>26.592500000000001</v>
      </c>
      <c r="R100" s="2">
        <v>261.27249999999998</v>
      </c>
      <c r="S100" s="2">
        <f t="shared" si="13"/>
        <v>287.86500000000001</v>
      </c>
      <c r="T100" s="2">
        <v>0</v>
      </c>
      <c r="U100" s="2">
        <v>0</v>
      </c>
      <c r="V100" s="2">
        <f t="shared" si="14"/>
        <v>0</v>
      </c>
      <c r="W100" s="2">
        <v>399.024</v>
      </c>
      <c r="X100" s="2">
        <v>0</v>
      </c>
      <c r="Y100">
        <v>0</v>
      </c>
      <c r="Z100" s="2">
        <v>44.5625</v>
      </c>
      <c r="AA100" s="2">
        <v>299.16199999999998</v>
      </c>
      <c r="AB100" s="2">
        <f t="shared" si="15"/>
        <v>343.72449999999998</v>
      </c>
      <c r="AC100" s="2">
        <v>-27.392499999999998</v>
      </c>
      <c r="AD100" s="2">
        <v>0</v>
      </c>
      <c r="AE100" s="2">
        <v>0</v>
      </c>
      <c r="AF100" s="2">
        <v>0</v>
      </c>
      <c r="AG100" s="2">
        <f t="shared" si="16"/>
        <v>2200.1365000000001</v>
      </c>
      <c r="AH100" s="2">
        <f t="shared" si="17"/>
        <v>2200.1365000000001</v>
      </c>
      <c r="AI100" s="2">
        <v>8801</v>
      </c>
      <c r="AJ100" s="2">
        <v>8801</v>
      </c>
      <c r="AK100" s="2">
        <v>2322.7089999999998</v>
      </c>
      <c r="AL100" s="2">
        <v>0</v>
      </c>
      <c r="AM100" s="2">
        <v>1768.7897499999999</v>
      </c>
      <c r="AN100" s="2">
        <v>0</v>
      </c>
      <c r="AO100" s="2">
        <v>0</v>
      </c>
      <c r="AP100" s="2">
        <v>622.08000000000004</v>
      </c>
      <c r="AQ100" s="2">
        <v>0</v>
      </c>
      <c r="AR100" s="2">
        <v>0</v>
      </c>
      <c r="AS100" s="2">
        <v>0</v>
      </c>
      <c r="AT100" s="2">
        <v>0</v>
      </c>
      <c r="AU100" s="2">
        <v>0</v>
      </c>
      <c r="AV100" s="2">
        <v>0</v>
      </c>
      <c r="AW100" s="2">
        <v>0</v>
      </c>
      <c r="AX100" s="2">
        <v>0</v>
      </c>
      <c r="AY100" s="2">
        <v>0</v>
      </c>
      <c r="AZ100" s="2">
        <v>0</v>
      </c>
      <c r="BA100" s="2">
        <f t="shared" si="18"/>
        <v>6913.7152499999993</v>
      </c>
      <c r="BB100" s="2">
        <f t="shared" si="19"/>
        <v>6913.7152499999993</v>
      </c>
      <c r="BC100" s="2">
        <v>27655</v>
      </c>
      <c r="BD100" s="2">
        <v>27655</v>
      </c>
      <c r="BE100" s="2">
        <v>0</v>
      </c>
      <c r="BF100" s="2">
        <v>0</v>
      </c>
      <c r="BG100" s="2">
        <v>0</v>
      </c>
      <c r="BH100" s="2">
        <v>0</v>
      </c>
      <c r="BI100" s="2">
        <v>0</v>
      </c>
      <c r="BJ100" s="2">
        <v>0</v>
      </c>
      <c r="BK100" s="2">
        <v>-12.46</v>
      </c>
      <c r="BL100" s="2">
        <v>-50</v>
      </c>
    </row>
    <row r="101" spans="1:64" x14ac:dyDescent="0.25">
      <c r="A101" s="1" t="s">
        <v>96</v>
      </c>
      <c r="B101" t="s">
        <v>542</v>
      </c>
      <c r="C101" t="s">
        <v>971</v>
      </c>
      <c r="D101" s="2">
        <v>358</v>
      </c>
      <c r="E101" s="2">
        <v>1174</v>
      </c>
      <c r="F101" s="2">
        <f t="shared" si="10"/>
        <v>1532</v>
      </c>
      <c r="G101" s="2">
        <v>67</v>
      </c>
      <c r="H101" s="2">
        <v>1</v>
      </c>
      <c r="I101" s="2">
        <v>5745</v>
      </c>
      <c r="J101" s="2">
        <f t="shared" si="11"/>
        <v>5746</v>
      </c>
      <c r="K101" s="2">
        <v>7161</v>
      </c>
      <c r="L101" s="2">
        <v>0</v>
      </c>
      <c r="M101" s="2">
        <v>233</v>
      </c>
      <c r="N101" s="2">
        <f t="shared" si="12"/>
        <v>7394</v>
      </c>
      <c r="O101" s="2">
        <v>6483</v>
      </c>
      <c r="P101" s="2">
        <v>858</v>
      </c>
      <c r="Q101" s="2">
        <v>45</v>
      </c>
      <c r="R101" s="2">
        <v>124</v>
      </c>
      <c r="S101" s="2">
        <f t="shared" si="13"/>
        <v>1027</v>
      </c>
      <c r="T101" s="2">
        <v>1650</v>
      </c>
      <c r="U101" s="2">
        <v>3864</v>
      </c>
      <c r="V101" s="2">
        <f t="shared" si="14"/>
        <v>5514</v>
      </c>
      <c r="W101" s="2">
        <v>1177</v>
      </c>
      <c r="X101" s="2">
        <v>53039</v>
      </c>
      <c r="Y101">
        <v>13886.1889765631</v>
      </c>
      <c r="Z101" s="2">
        <v>54345</v>
      </c>
      <c r="AA101" s="2">
        <v>0</v>
      </c>
      <c r="AB101" s="2">
        <f t="shared" si="15"/>
        <v>54345</v>
      </c>
      <c r="AC101" s="2">
        <v>2259</v>
      </c>
      <c r="AD101" s="2">
        <v>96</v>
      </c>
      <c r="AE101" s="2">
        <v>0</v>
      </c>
      <c r="AF101" s="2">
        <v>0</v>
      </c>
      <c r="AG101" s="2">
        <f t="shared" si="16"/>
        <v>138679</v>
      </c>
      <c r="AH101" s="2">
        <f t="shared" si="17"/>
        <v>152565.18897656311</v>
      </c>
      <c r="AI101" s="2">
        <v>424227</v>
      </c>
      <c r="AJ101" s="2">
        <v>485504.07992378896</v>
      </c>
      <c r="AK101" s="2">
        <v>0</v>
      </c>
      <c r="AL101" s="2">
        <v>0</v>
      </c>
      <c r="AM101" s="2">
        <v>0</v>
      </c>
      <c r="AN101" s="2">
        <v>0</v>
      </c>
      <c r="AO101" s="2">
        <v>0</v>
      </c>
      <c r="AP101" s="2">
        <v>0</v>
      </c>
      <c r="AQ101" s="2">
        <v>0</v>
      </c>
      <c r="AR101" s="2">
        <v>0</v>
      </c>
      <c r="AS101" s="2">
        <v>0</v>
      </c>
      <c r="AT101" s="2">
        <v>0</v>
      </c>
      <c r="AU101" s="2">
        <v>0</v>
      </c>
      <c r="AV101" s="2">
        <v>0</v>
      </c>
      <c r="AW101" s="2">
        <v>0</v>
      </c>
      <c r="AX101" s="2">
        <v>0</v>
      </c>
      <c r="AY101" s="2">
        <v>0</v>
      </c>
      <c r="AZ101" s="2">
        <v>0</v>
      </c>
      <c r="BA101" s="2">
        <f t="shared" si="18"/>
        <v>138679</v>
      </c>
      <c r="BB101" s="2">
        <f t="shared" si="19"/>
        <v>152565.18897656311</v>
      </c>
      <c r="BC101" s="2">
        <v>424227</v>
      </c>
      <c r="BD101" s="2">
        <v>485504.07992378896</v>
      </c>
      <c r="BE101" s="2">
        <v>0</v>
      </c>
      <c r="BF101" s="2">
        <v>0</v>
      </c>
      <c r="BG101" s="2">
        <v>0</v>
      </c>
      <c r="BH101" s="2">
        <v>0</v>
      </c>
      <c r="BI101" s="2">
        <v>3925</v>
      </c>
      <c r="BJ101" s="2">
        <v>15702</v>
      </c>
      <c r="BK101" s="2">
        <v>-835</v>
      </c>
      <c r="BL101" s="2">
        <v>-3089</v>
      </c>
    </row>
    <row r="102" spans="1:64" x14ac:dyDescent="0.25">
      <c r="A102" s="1" t="s">
        <v>97</v>
      </c>
      <c r="B102" t="s">
        <v>543</v>
      </c>
      <c r="C102" t="s">
        <v>972</v>
      </c>
      <c r="D102" s="2">
        <v>-126</v>
      </c>
      <c r="E102" s="2">
        <v>682</v>
      </c>
      <c r="F102" s="2">
        <f t="shared" si="10"/>
        <v>556</v>
      </c>
      <c r="G102" s="2">
        <v>13</v>
      </c>
      <c r="H102" s="2">
        <v>69</v>
      </c>
      <c r="I102" s="2">
        <v>0</v>
      </c>
      <c r="J102" s="2">
        <f t="shared" si="11"/>
        <v>69</v>
      </c>
      <c r="K102" s="2">
        <v>-641</v>
      </c>
      <c r="L102" s="2">
        <v>0</v>
      </c>
      <c r="M102" s="2">
        <v>232</v>
      </c>
      <c r="N102" s="2">
        <f t="shared" si="12"/>
        <v>-409</v>
      </c>
      <c r="O102" s="2">
        <v>675</v>
      </c>
      <c r="P102" s="2">
        <v>0</v>
      </c>
      <c r="Q102" s="2">
        <v>46</v>
      </c>
      <c r="R102" s="2">
        <v>637</v>
      </c>
      <c r="S102" s="2">
        <f t="shared" si="13"/>
        <v>683</v>
      </c>
      <c r="T102" s="2">
        <v>0</v>
      </c>
      <c r="U102" s="2">
        <v>0</v>
      </c>
      <c r="V102" s="2">
        <f t="shared" si="14"/>
        <v>0</v>
      </c>
      <c r="W102" s="2">
        <v>621</v>
      </c>
      <c r="X102" s="2">
        <v>0</v>
      </c>
      <c r="Y102">
        <v>0</v>
      </c>
      <c r="Z102" s="2">
        <v>0</v>
      </c>
      <c r="AA102" s="2">
        <v>268</v>
      </c>
      <c r="AB102" s="2">
        <f t="shared" si="15"/>
        <v>268</v>
      </c>
      <c r="AC102" s="2">
        <v>654</v>
      </c>
      <c r="AD102" s="2">
        <v>0</v>
      </c>
      <c r="AE102" s="2">
        <v>0</v>
      </c>
      <c r="AF102" s="2">
        <v>0</v>
      </c>
      <c r="AG102" s="2">
        <f t="shared" si="16"/>
        <v>3130</v>
      </c>
      <c r="AH102" s="2">
        <f t="shared" si="17"/>
        <v>3130</v>
      </c>
      <c r="AI102" s="2">
        <v>16886</v>
      </c>
      <c r="AJ102" s="2">
        <v>16886</v>
      </c>
      <c r="AK102" s="2">
        <v>6200</v>
      </c>
      <c r="AL102" s="2">
        <v>0</v>
      </c>
      <c r="AM102" s="2">
        <v>2825</v>
      </c>
      <c r="AN102" s="2">
        <v>0</v>
      </c>
      <c r="AO102" s="2">
        <v>0</v>
      </c>
      <c r="AP102" s="2">
        <v>46</v>
      </c>
      <c r="AQ102" s="2">
        <v>0</v>
      </c>
      <c r="AR102" s="2">
        <v>0</v>
      </c>
      <c r="AS102" s="2">
        <v>0</v>
      </c>
      <c r="AT102" s="2">
        <v>0</v>
      </c>
      <c r="AU102" s="2">
        <v>-450</v>
      </c>
      <c r="AV102" s="2">
        <v>-495</v>
      </c>
      <c r="AW102" s="2">
        <v>0</v>
      </c>
      <c r="AX102" s="2">
        <v>0</v>
      </c>
      <c r="AY102" s="2">
        <v>0</v>
      </c>
      <c r="AZ102" s="2">
        <v>0</v>
      </c>
      <c r="BA102" s="2">
        <f t="shared" si="18"/>
        <v>11751</v>
      </c>
      <c r="BB102" s="2">
        <f t="shared" si="19"/>
        <v>11751</v>
      </c>
      <c r="BC102" s="2">
        <v>45945</v>
      </c>
      <c r="BD102" s="2">
        <v>45945</v>
      </c>
      <c r="BE102" s="2">
        <v>0</v>
      </c>
      <c r="BF102" s="2">
        <v>0</v>
      </c>
      <c r="BG102" s="2">
        <v>0</v>
      </c>
      <c r="BH102" s="2">
        <v>0</v>
      </c>
      <c r="BI102" s="2">
        <v>96</v>
      </c>
      <c r="BJ102" s="2">
        <v>383</v>
      </c>
      <c r="BK102" s="2">
        <v>34</v>
      </c>
      <c r="BL102" s="2">
        <v>60</v>
      </c>
    </row>
    <row r="103" spans="1:64" x14ac:dyDescent="0.25">
      <c r="A103" s="1" t="s">
        <v>98</v>
      </c>
      <c r="B103" t="s">
        <v>544</v>
      </c>
      <c r="C103" t="s">
        <v>972</v>
      </c>
      <c r="D103" s="2">
        <v>77</v>
      </c>
      <c r="E103" s="2">
        <v>266</v>
      </c>
      <c r="F103" s="2">
        <f t="shared" si="10"/>
        <v>343</v>
      </c>
      <c r="G103" s="2">
        <v>7</v>
      </c>
      <c r="H103" s="2">
        <v>12</v>
      </c>
      <c r="I103" s="2">
        <v>0</v>
      </c>
      <c r="J103" s="2">
        <f t="shared" si="11"/>
        <v>12</v>
      </c>
      <c r="K103" s="2">
        <v>-518</v>
      </c>
      <c r="L103" s="2">
        <v>0</v>
      </c>
      <c r="M103" s="2">
        <v>108</v>
      </c>
      <c r="N103" s="2">
        <f t="shared" si="12"/>
        <v>-410</v>
      </c>
      <c r="O103" s="2">
        <v>739</v>
      </c>
      <c r="P103" s="2">
        <v>0</v>
      </c>
      <c r="Q103" s="2">
        <v>166</v>
      </c>
      <c r="R103" s="2">
        <v>544</v>
      </c>
      <c r="S103" s="2">
        <f t="shared" si="13"/>
        <v>710</v>
      </c>
      <c r="T103" s="2">
        <v>0</v>
      </c>
      <c r="U103" s="2">
        <v>0</v>
      </c>
      <c r="V103" s="2">
        <f t="shared" si="14"/>
        <v>0</v>
      </c>
      <c r="W103" s="2">
        <v>56</v>
      </c>
      <c r="X103" s="2">
        <v>0</v>
      </c>
      <c r="Y103">
        <v>0</v>
      </c>
      <c r="Z103" s="2">
        <v>0</v>
      </c>
      <c r="AA103" s="2">
        <v>25</v>
      </c>
      <c r="AB103" s="2">
        <f t="shared" si="15"/>
        <v>25</v>
      </c>
      <c r="AC103" s="2">
        <v>357</v>
      </c>
      <c r="AD103" s="2">
        <v>0</v>
      </c>
      <c r="AE103" s="2">
        <v>0</v>
      </c>
      <c r="AF103" s="2">
        <v>0</v>
      </c>
      <c r="AG103" s="2">
        <f t="shared" si="16"/>
        <v>1839</v>
      </c>
      <c r="AH103" s="2">
        <f t="shared" si="17"/>
        <v>1839</v>
      </c>
      <c r="AI103" s="2">
        <v>9404</v>
      </c>
      <c r="AJ103" s="2">
        <v>9404</v>
      </c>
      <c r="AK103" s="2">
        <v>4832</v>
      </c>
      <c r="AL103" s="2">
        <v>0</v>
      </c>
      <c r="AM103" s="2">
        <v>0</v>
      </c>
      <c r="AN103" s="2">
        <v>0</v>
      </c>
      <c r="AO103" s="2">
        <v>0</v>
      </c>
      <c r="AP103" s="2">
        <v>495</v>
      </c>
      <c r="AQ103" s="2">
        <v>0</v>
      </c>
      <c r="AR103" s="2">
        <v>0</v>
      </c>
      <c r="AS103" s="2">
        <v>0</v>
      </c>
      <c r="AT103" s="2">
        <v>0</v>
      </c>
      <c r="AU103" s="2">
        <v>-95</v>
      </c>
      <c r="AV103" s="2">
        <v>-334</v>
      </c>
      <c r="AW103" s="2">
        <v>0</v>
      </c>
      <c r="AX103" s="2">
        <v>0</v>
      </c>
      <c r="AY103" s="2">
        <v>0</v>
      </c>
      <c r="AZ103" s="2">
        <v>0</v>
      </c>
      <c r="BA103" s="2">
        <f t="shared" si="18"/>
        <v>7071</v>
      </c>
      <c r="BB103" s="2">
        <f t="shared" si="19"/>
        <v>7071</v>
      </c>
      <c r="BC103" s="2">
        <v>34793</v>
      </c>
      <c r="BD103" s="2">
        <v>34793</v>
      </c>
      <c r="BE103" s="2">
        <v>0</v>
      </c>
      <c r="BF103" s="2">
        <v>0</v>
      </c>
      <c r="BG103" s="2">
        <v>0</v>
      </c>
      <c r="BH103" s="2">
        <v>0</v>
      </c>
      <c r="BI103" s="2">
        <v>0</v>
      </c>
      <c r="BJ103" s="2">
        <v>0</v>
      </c>
      <c r="BK103" s="2">
        <v>-58</v>
      </c>
      <c r="BL103" s="2">
        <v>-174</v>
      </c>
    </row>
    <row r="104" spans="1:64" x14ac:dyDescent="0.25">
      <c r="A104" s="1" t="s">
        <v>99</v>
      </c>
      <c r="B104" t="s">
        <v>545</v>
      </c>
      <c r="C104" t="s">
        <v>972</v>
      </c>
      <c r="D104" s="2">
        <v>149</v>
      </c>
      <c r="E104" s="2">
        <v>890</v>
      </c>
      <c r="F104" s="2">
        <f t="shared" si="10"/>
        <v>1039</v>
      </c>
      <c r="G104" s="2">
        <v>53</v>
      </c>
      <c r="H104" s="2">
        <v>238</v>
      </c>
      <c r="I104" s="2">
        <v>0</v>
      </c>
      <c r="J104" s="2">
        <f t="shared" si="11"/>
        <v>238</v>
      </c>
      <c r="K104" s="2">
        <v>52</v>
      </c>
      <c r="L104" s="2">
        <v>0</v>
      </c>
      <c r="M104" s="2">
        <v>473</v>
      </c>
      <c r="N104" s="2">
        <f t="shared" si="12"/>
        <v>525</v>
      </c>
      <c r="O104" s="2">
        <v>225</v>
      </c>
      <c r="P104" s="2">
        <v>0</v>
      </c>
      <c r="Q104" s="2">
        <v>-152</v>
      </c>
      <c r="R104" s="2">
        <v>486</v>
      </c>
      <c r="S104" s="2">
        <f t="shared" si="13"/>
        <v>334</v>
      </c>
      <c r="T104" s="2">
        <v>0</v>
      </c>
      <c r="U104" s="2">
        <v>0</v>
      </c>
      <c r="V104" s="2">
        <f t="shared" si="14"/>
        <v>0</v>
      </c>
      <c r="W104" s="2">
        <v>418</v>
      </c>
      <c r="X104" s="2">
        <v>0</v>
      </c>
      <c r="Y104">
        <v>0</v>
      </c>
      <c r="Z104" s="2">
        <v>0</v>
      </c>
      <c r="AA104" s="2">
        <v>162</v>
      </c>
      <c r="AB104" s="2">
        <f t="shared" si="15"/>
        <v>162</v>
      </c>
      <c r="AC104" s="2">
        <v>397</v>
      </c>
      <c r="AD104" s="2">
        <v>0</v>
      </c>
      <c r="AE104" s="2">
        <v>0</v>
      </c>
      <c r="AF104" s="2">
        <v>0</v>
      </c>
      <c r="AG104" s="2">
        <f t="shared" si="16"/>
        <v>3391</v>
      </c>
      <c r="AH104" s="2">
        <f t="shared" si="17"/>
        <v>3391</v>
      </c>
      <c r="AI104" s="2">
        <v>8912</v>
      </c>
      <c r="AJ104" s="2">
        <v>8912</v>
      </c>
      <c r="AK104" s="2">
        <v>7443</v>
      </c>
      <c r="AL104" s="2">
        <v>0</v>
      </c>
      <c r="AM104" s="2">
        <v>0</v>
      </c>
      <c r="AN104" s="2">
        <v>0</v>
      </c>
      <c r="AO104" s="2">
        <v>0</v>
      </c>
      <c r="AP104" s="2">
        <v>0</v>
      </c>
      <c r="AQ104" s="2">
        <v>0</v>
      </c>
      <c r="AR104" s="2">
        <v>0</v>
      </c>
      <c r="AS104" s="2">
        <v>0</v>
      </c>
      <c r="AT104" s="2">
        <v>0</v>
      </c>
      <c r="AU104" s="2">
        <v>0</v>
      </c>
      <c r="AV104" s="2">
        <v>0</v>
      </c>
      <c r="AW104" s="2">
        <v>0</v>
      </c>
      <c r="AX104" s="2">
        <v>0</v>
      </c>
      <c r="AY104" s="2">
        <v>0</v>
      </c>
      <c r="AZ104" s="2">
        <v>0</v>
      </c>
      <c r="BA104" s="2">
        <f t="shared" si="18"/>
        <v>10834</v>
      </c>
      <c r="BB104" s="2">
        <f t="shared" si="19"/>
        <v>10834</v>
      </c>
      <c r="BC104" s="2">
        <v>34893</v>
      </c>
      <c r="BD104" s="2">
        <v>34893</v>
      </c>
      <c r="BE104" s="2">
        <v>0</v>
      </c>
      <c r="BF104" s="2">
        <v>0</v>
      </c>
      <c r="BG104" s="2">
        <v>0</v>
      </c>
      <c r="BH104" s="2">
        <v>0</v>
      </c>
      <c r="BI104" s="2">
        <v>1</v>
      </c>
      <c r="BJ104" s="2">
        <v>1</v>
      </c>
      <c r="BK104" s="2">
        <v>-42</v>
      </c>
      <c r="BL104" s="2">
        <v>-72</v>
      </c>
    </row>
    <row r="105" spans="1:64" x14ac:dyDescent="0.25">
      <c r="A105" s="1" t="s">
        <v>100</v>
      </c>
      <c r="B105" t="s">
        <v>546</v>
      </c>
      <c r="C105" t="s">
        <v>972</v>
      </c>
      <c r="D105" s="2">
        <v>-149</v>
      </c>
      <c r="E105" s="2">
        <v>1604</v>
      </c>
      <c r="F105" s="2">
        <f t="shared" si="10"/>
        <v>1455</v>
      </c>
      <c r="G105" s="2">
        <v>0</v>
      </c>
      <c r="H105" s="2">
        <v>51</v>
      </c>
      <c r="I105" s="2">
        <v>-10</v>
      </c>
      <c r="J105" s="2">
        <f t="shared" si="11"/>
        <v>41</v>
      </c>
      <c r="K105" s="2">
        <v>-217</v>
      </c>
      <c r="L105" s="2">
        <v>-19</v>
      </c>
      <c r="M105" s="2">
        <v>325</v>
      </c>
      <c r="N105" s="2">
        <f t="shared" si="12"/>
        <v>89</v>
      </c>
      <c r="O105" s="2">
        <v>1232</v>
      </c>
      <c r="P105" s="2">
        <v>0</v>
      </c>
      <c r="Q105" s="2">
        <v>43</v>
      </c>
      <c r="R105" s="2">
        <v>121</v>
      </c>
      <c r="S105" s="2">
        <f t="shared" si="13"/>
        <v>164</v>
      </c>
      <c r="T105" s="2">
        <v>0</v>
      </c>
      <c r="U105" s="2">
        <v>-29</v>
      </c>
      <c r="V105" s="2">
        <f t="shared" si="14"/>
        <v>-29</v>
      </c>
      <c r="W105" s="2">
        <v>425</v>
      </c>
      <c r="X105" s="2">
        <v>0</v>
      </c>
      <c r="Y105">
        <v>0</v>
      </c>
      <c r="Z105" s="2">
        <v>0</v>
      </c>
      <c r="AA105" s="2">
        <v>940</v>
      </c>
      <c r="AB105" s="2">
        <f t="shared" si="15"/>
        <v>940</v>
      </c>
      <c r="AC105" s="2">
        <v>0</v>
      </c>
      <c r="AD105" s="2">
        <v>0</v>
      </c>
      <c r="AE105" s="2">
        <v>0</v>
      </c>
      <c r="AF105" s="2">
        <v>0</v>
      </c>
      <c r="AG105" s="2">
        <f t="shared" si="16"/>
        <v>4317</v>
      </c>
      <c r="AH105" s="2">
        <f t="shared" si="17"/>
        <v>4317</v>
      </c>
      <c r="AI105" s="2">
        <v>16637</v>
      </c>
      <c r="AJ105" s="2">
        <v>16637</v>
      </c>
      <c r="AK105" s="2">
        <v>10142</v>
      </c>
      <c r="AL105" s="2">
        <v>0</v>
      </c>
      <c r="AM105" s="2">
        <v>0</v>
      </c>
      <c r="AN105" s="2">
        <v>0</v>
      </c>
      <c r="AO105" s="2">
        <v>0</v>
      </c>
      <c r="AP105" s="2">
        <v>61</v>
      </c>
      <c r="AQ105" s="2">
        <v>0</v>
      </c>
      <c r="AR105" s="2">
        <v>0</v>
      </c>
      <c r="AS105" s="2">
        <v>0</v>
      </c>
      <c r="AT105" s="2">
        <v>0</v>
      </c>
      <c r="AU105" s="2">
        <v>0</v>
      </c>
      <c r="AV105" s="2">
        <v>0</v>
      </c>
      <c r="AW105" s="2">
        <v>0</v>
      </c>
      <c r="AX105" s="2">
        <v>0</v>
      </c>
      <c r="AY105" s="2">
        <v>0</v>
      </c>
      <c r="AZ105" s="2">
        <v>0</v>
      </c>
      <c r="BA105" s="2">
        <f t="shared" si="18"/>
        <v>14520</v>
      </c>
      <c r="BB105" s="2">
        <f t="shared" si="19"/>
        <v>14520</v>
      </c>
      <c r="BC105" s="2">
        <v>59104</v>
      </c>
      <c r="BD105" s="2">
        <v>59104</v>
      </c>
      <c r="BE105" s="2">
        <v>0</v>
      </c>
      <c r="BF105" s="2">
        <v>0</v>
      </c>
      <c r="BG105" s="2">
        <v>0</v>
      </c>
      <c r="BH105" s="2">
        <v>0</v>
      </c>
      <c r="BI105" s="2">
        <v>104</v>
      </c>
      <c r="BJ105" s="2">
        <v>269</v>
      </c>
      <c r="BK105" s="2">
        <v>-737</v>
      </c>
      <c r="BL105" s="2">
        <v>-1597</v>
      </c>
    </row>
    <row r="106" spans="1:64" x14ac:dyDescent="0.25">
      <c r="A106" s="1" t="s">
        <v>101</v>
      </c>
      <c r="B106" t="s">
        <v>547</v>
      </c>
      <c r="C106" t="s">
        <v>972</v>
      </c>
      <c r="D106" s="2">
        <v>8</v>
      </c>
      <c r="E106" s="2">
        <v>1445</v>
      </c>
      <c r="F106" s="2">
        <f t="shared" si="10"/>
        <v>1453</v>
      </c>
      <c r="G106" s="2">
        <v>12</v>
      </c>
      <c r="H106" s="2">
        <v>104</v>
      </c>
      <c r="I106" s="2">
        <v>0</v>
      </c>
      <c r="J106" s="2">
        <f t="shared" si="11"/>
        <v>104</v>
      </c>
      <c r="K106" s="2">
        <v>-57</v>
      </c>
      <c r="L106" s="2">
        <v>0</v>
      </c>
      <c r="M106" s="2">
        <v>203</v>
      </c>
      <c r="N106" s="2">
        <f t="shared" si="12"/>
        <v>146</v>
      </c>
      <c r="O106" s="2">
        <v>1001</v>
      </c>
      <c r="P106" s="2">
        <v>0</v>
      </c>
      <c r="Q106" s="2">
        <v>15</v>
      </c>
      <c r="R106" s="2">
        <v>104</v>
      </c>
      <c r="S106" s="2">
        <f t="shared" si="13"/>
        <v>119</v>
      </c>
      <c r="T106" s="2">
        <v>0</v>
      </c>
      <c r="U106" s="2">
        <v>0</v>
      </c>
      <c r="V106" s="2">
        <f t="shared" si="14"/>
        <v>0</v>
      </c>
      <c r="W106" s="2">
        <v>561</v>
      </c>
      <c r="X106" s="2">
        <v>0</v>
      </c>
      <c r="Y106">
        <v>0</v>
      </c>
      <c r="Z106" s="2">
        <v>0</v>
      </c>
      <c r="AA106" s="2">
        <v>220</v>
      </c>
      <c r="AB106" s="2">
        <f t="shared" si="15"/>
        <v>220</v>
      </c>
      <c r="AC106" s="2">
        <v>10</v>
      </c>
      <c r="AD106" s="2">
        <v>0</v>
      </c>
      <c r="AE106" s="2">
        <v>0</v>
      </c>
      <c r="AF106" s="2">
        <v>0</v>
      </c>
      <c r="AG106" s="2">
        <f t="shared" si="16"/>
        <v>3626</v>
      </c>
      <c r="AH106" s="2">
        <f t="shared" si="17"/>
        <v>3626</v>
      </c>
      <c r="AI106" s="2">
        <v>14269</v>
      </c>
      <c r="AJ106" s="2">
        <v>14269</v>
      </c>
      <c r="AK106" s="2">
        <v>3215</v>
      </c>
      <c r="AL106" s="2">
        <v>0</v>
      </c>
      <c r="AM106" s="2">
        <v>2906</v>
      </c>
      <c r="AN106" s="2">
        <v>0</v>
      </c>
      <c r="AO106" s="2">
        <v>0</v>
      </c>
      <c r="AP106" s="2">
        <v>1437</v>
      </c>
      <c r="AQ106" s="2">
        <v>0</v>
      </c>
      <c r="AR106" s="2">
        <v>0</v>
      </c>
      <c r="AS106" s="2">
        <v>0</v>
      </c>
      <c r="AT106" s="2">
        <v>0</v>
      </c>
      <c r="AU106" s="2">
        <v>0</v>
      </c>
      <c r="AV106" s="2">
        <v>0</v>
      </c>
      <c r="AW106" s="2">
        <v>0</v>
      </c>
      <c r="AX106" s="2">
        <v>0</v>
      </c>
      <c r="AY106" s="2">
        <v>0</v>
      </c>
      <c r="AZ106" s="2">
        <v>0</v>
      </c>
      <c r="BA106" s="2">
        <f t="shared" si="18"/>
        <v>11184</v>
      </c>
      <c r="BB106" s="2">
        <f t="shared" si="19"/>
        <v>11184</v>
      </c>
      <c r="BC106" s="2">
        <v>42268</v>
      </c>
      <c r="BD106" s="2">
        <v>42268</v>
      </c>
      <c r="BE106" s="2">
        <v>0</v>
      </c>
      <c r="BF106" s="2">
        <v>0</v>
      </c>
      <c r="BG106" s="2">
        <v>0</v>
      </c>
      <c r="BH106" s="2">
        <v>0</v>
      </c>
      <c r="BI106" s="2">
        <v>0</v>
      </c>
      <c r="BJ106" s="2">
        <v>0</v>
      </c>
      <c r="BK106" s="2">
        <v>-63</v>
      </c>
      <c r="BL106" s="2">
        <v>-180</v>
      </c>
    </row>
    <row r="107" spans="1:64" x14ac:dyDescent="0.25">
      <c r="A107" s="1" t="s">
        <v>102</v>
      </c>
      <c r="B107" t="s">
        <v>548</v>
      </c>
      <c r="C107" t="s">
        <v>972</v>
      </c>
      <c r="D107" s="2">
        <v>6</v>
      </c>
      <c r="E107" s="2">
        <v>824</v>
      </c>
      <c r="F107" s="2">
        <f t="shared" si="10"/>
        <v>830</v>
      </c>
      <c r="G107" s="2">
        <v>2</v>
      </c>
      <c r="H107" s="2">
        <v>21</v>
      </c>
      <c r="I107" s="2">
        <v>0</v>
      </c>
      <c r="J107" s="2">
        <f t="shared" si="11"/>
        <v>21</v>
      </c>
      <c r="K107" s="2">
        <v>148</v>
      </c>
      <c r="L107" s="2">
        <v>0</v>
      </c>
      <c r="M107" s="2">
        <v>160</v>
      </c>
      <c r="N107" s="2">
        <f t="shared" si="12"/>
        <v>308</v>
      </c>
      <c r="O107" s="2">
        <v>586</v>
      </c>
      <c r="P107" s="2">
        <v>0</v>
      </c>
      <c r="Q107" s="2">
        <v>145</v>
      </c>
      <c r="R107" s="2">
        <v>22</v>
      </c>
      <c r="S107" s="2">
        <f t="shared" si="13"/>
        <v>167</v>
      </c>
      <c r="T107" s="2">
        <v>0</v>
      </c>
      <c r="U107" s="2">
        <v>0</v>
      </c>
      <c r="V107" s="2">
        <f t="shared" si="14"/>
        <v>0</v>
      </c>
      <c r="W107" s="2">
        <v>99</v>
      </c>
      <c r="X107" s="2">
        <v>0</v>
      </c>
      <c r="Y107">
        <v>0</v>
      </c>
      <c r="Z107" s="2">
        <v>0</v>
      </c>
      <c r="AA107" s="2">
        <v>159</v>
      </c>
      <c r="AB107" s="2">
        <f t="shared" si="15"/>
        <v>159</v>
      </c>
      <c r="AC107" s="2">
        <v>358</v>
      </c>
      <c r="AD107" s="2">
        <v>0</v>
      </c>
      <c r="AE107" s="2">
        <v>0</v>
      </c>
      <c r="AF107" s="2">
        <v>0</v>
      </c>
      <c r="AG107" s="2">
        <f t="shared" si="16"/>
        <v>2530</v>
      </c>
      <c r="AH107" s="2">
        <f t="shared" si="17"/>
        <v>2530</v>
      </c>
      <c r="AI107" s="2">
        <v>9918</v>
      </c>
      <c r="AJ107" s="2">
        <v>9918</v>
      </c>
      <c r="AK107" s="2">
        <v>5730</v>
      </c>
      <c r="AL107" s="2">
        <v>13</v>
      </c>
      <c r="AM107" s="2">
        <v>0</v>
      </c>
      <c r="AN107" s="2">
        <v>0</v>
      </c>
      <c r="AO107" s="2">
        <v>0</v>
      </c>
      <c r="AP107" s="2">
        <v>752</v>
      </c>
      <c r="AQ107" s="2">
        <v>0</v>
      </c>
      <c r="AR107" s="2">
        <v>0</v>
      </c>
      <c r="AS107" s="2">
        <v>0</v>
      </c>
      <c r="AT107" s="2">
        <v>0</v>
      </c>
      <c r="AU107" s="2">
        <v>-35</v>
      </c>
      <c r="AV107" s="2">
        <v>-202</v>
      </c>
      <c r="AW107" s="2">
        <v>0</v>
      </c>
      <c r="AX107" s="2">
        <v>0</v>
      </c>
      <c r="AY107" s="2">
        <v>0</v>
      </c>
      <c r="AZ107" s="2">
        <v>0</v>
      </c>
      <c r="BA107" s="2">
        <f t="shared" si="18"/>
        <v>8990</v>
      </c>
      <c r="BB107" s="2">
        <f t="shared" si="19"/>
        <v>8990</v>
      </c>
      <c r="BC107" s="2">
        <v>30161</v>
      </c>
      <c r="BD107" s="2">
        <v>30161</v>
      </c>
      <c r="BE107" s="2">
        <v>0</v>
      </c>
      <c r="BF107" s="2">
        <v>0</v>
      </c>
      <c r="BG107" s="2">
        <v>0</v>
      </c>
      <c r="BH107" s="2">
        <v>0</v>
      </c>
      <c r="BI107" s="2">
        <v>0</v>
      </c>
      <c r="BJ107" s="2">
        <v>0</v>
      </c>
      <c r="BK107" s="2">
        <v>-49</v>
      </c>
      <c r="BL107" s="2">
        <v>-103</v>
      </c>
    </row>
    <row r="108" spans="1:64" x14ac:dyDescent="0.25">
      <c r="A108" s="1" t="s">
        <v>103</v>
      </c>
      <c r="B108" t="s">
        <v>549</v>
      </c>
      <c r="C108" t="s">
        <v>970</v>
      </c>
      <c r="D108" s="2">
        <v>26</v>
      </c>
      <c r="E108" s="2">
        <v>2570</v>
      </c>
      <c r="F108" s="2">
        <f t="shared" si="10"/>
        <v>2596</v>
      </c>
      <c r="G108" s="2">
        <v>49</v>
      </c>
      <c r="H108" s="2">
        <v>106</v>
      </c>
      <c r="I108" s="2">
        <v>0</v>
      </c>
      <c r="J108" s="2">
        <f t="shared" si="11"/>
        <v>106</v>
      </c>
      <c r="K108" s="2">
        <v>1440</v>
      </c>
      <c r="L108" s="2">
        <v>0</v>
      </c>
      <c r="M108" s="2">
        <v>368</v>
      </c>
      <c r="N108" s="2">
        <f t="shared" si="12"/>
        <v>1808</v>
      </c>
      <c r="O108" s="2">
        <v>3852</v>
      </c>
      <c r="P108" s="2">
        <v>328</v>
      </c>
      <c r="Q108" s="2">
        <v>263</v>
      </c>
      <c r="R108" s="2">
        <v>265</v>
      </c>
      <c r="S108" s="2">
        <f t="shared" si="13"/>
        <v>856</v>
      </c>
      <c r="T108" s="2">
        <v>964</v>
      </c>
      <c r="U108" s="2">
        <v>3123</v>
      </c>
      <c r="V108" s="2">
        <f t="shared" si="14"/>
        <v>4087</v>
      </c>
      <c r="W108" s="2">
        <v>261</v>
      </c>
      <c r="X108" s="2">
        <v>27733</v>
      </c>
      <c r="Y108">
        <v>9117.9233084220141</v>
      </c>
      <c r="Z108" s="2">
        <v>20606</v>
      </c>
      <c r="AA108" s="2">
        <v>2801</v>
      </c>
      <c r="AB108" s="2">
        <f t="shared" si="15"/>
        <v>23407</v>
      </c>
      <c r="AC108" s="2">
        <v>0</v>
      </c>
      <c r="AD108" s="2">
        <v>0</v>
      </c>
      <c r="AE108" s="2">
        <v>0</v>
      </c>
      <c r="AF108" s="2">
        <v>72</v>
      </c>
      <c r="AG108" s="2">
        <f t="shared" si="16"/>
        <v>64827</v>
      </c>
      <c r="AH108" s="2">
        <f t="shared" si="17"/>
        <v>73944.923308422018</v>
      </c>
      <c r="AI108" s="2">
        <v>261400</v>
      </c>
      <c r="AJ108" s="2">
        <v>293440.52221057034</v>
      </c>
      <c r="AK108" s="2">
        <v>13844</v>
      </c>
      <c r="AL108" s="2">
        <v>-70</v>
      </c>
      <c r="AM108" s="2">
        <v>11564</v>
      </c>
      <c r="AN108" s="2">
        <v>0</v>
      </c>
      <c r="AO108" s="2">
        <v>0</v>
      </c>
      <c r="AP108" s="2">
        <v>0</v>
      </c>
      <c r="AQ108" s="2">
        <v>0</v>
      </c>
      <c r="AR108" s="2">
        <v>0</v>
      </c>
      <c r="AS108" s="2">
        <v>0</v>
      </c>
      <c r="AT108" s="2">
        <v>345</v>
      </c>
      <c r="AU108" s="2">
        <v>-1045</v>
      </c>
      <c r="AV108" s="2">
        <v>-5148</v>
      </c>
      <c r="AW108" s="2">
        <v>0</v>
      </c>
      <c r="AX108" s="2">
        <v>0</v>
      </c>
      <c r="AY108" s="2">
        <v>0</v>
      </c>
      <c r="AZ108" s="2">
        <v>0</v>
      </c>
      <c r="BA108" s="2">
        <f t="shared" si="18"/>
        <v>89465</v>
      </c>
      <c r="BB108" s="2">
        <f t="shared" si="19"/>
        <v>98582.923308422018</v>
      </c>
      <c r="BC108" s="2">
        <v>366478</v>
      </c>
      <c r="BD108" s="2">
        <v>398518.52221057034</v>
      </c>
      <c r="BE108" s="2">
        <v>0</v>
      </c>
      <c r="BF108" s="2">
        <v>0</v>
      </c>
      <c r="BG108" s="2">
        <v>0</v>
      </c>
      <c r="BH108" s="2">
        <v>0</v>
      </c>
      <c r="BI108" s="2">
        <v>3558</v>
      </c>
      <c r="BJ108" s="2">
        <v>18732</v>
      </c>
      <c r="BK108" s="2">
        <v>-1205</v>
      </c>
      <c r="BL108" s="2">
        <v>-4186</v>
      </c>
    </row>
    <row r="109" spans="1:64" x14ac:dyDescent="0.25">
      <c r="A109" s="1" t="s">
        <v>104</v>
      </c>
      <c r="B109" t="s">
        <v>550</v>
      </c>
      <c r="C109" t="s">
        <v>970</v>
      </c>
      <c r="D109" s="2">
        <v>-47</v>
      </c>
      <c r="E109" s="2">
        <v>1412</v>
      </c>
      <c r="F109" s="2">
        <f t="shared" si="10"/>
        <v>1365</v>
      </c>
      <c r="G109" s="2">
        <v>55</v>
      </c>
      <c r="H109" s="2">
        <v>221</v>
      </c>
      <c r="I109" s="2">
        <v>140</v>
      </c>
      <c r="J109" s="2">
        <f t="shared" si="11"/>
        <v>361</v>
      </c>
      <c r="K109" s="2">
        <v>1615</v>
      </c>
      <c r="L109" s="2">
        <v>0</v>
      </c>
      <c r="M109" s="2">
        <v>398</v>
      </c>
      <c r="N109" s="2">
        <f t="shared" si="12"/>
        <v>2013</v>
      </c>
      <c r="O109" s="2">
        <v>4102</v>
      </c>
      <c r="P109" s="2">
        <v>1050</v>
      </c>
      <c r="Q109" s="2">
        <v>214</v>
      </c>
      <c r="R109" s="2">
        <v>913</v>
      </c>
      <c r="S109" s="2">
        <f t="shared" si="13"/>
        <v>2177</v>
      </c>
      <c r="T109" s="2">
        <v>915</v>
      </c>
      <c r="U109" s="2">
        <v>3377</v>
      </c>
      <c r="V109" s="2">
        <f t="shared" si="14"/>
        <v>4292</v>
      </c>
      <c r="W109" s="2">
        <v>3123</v>
      </c>
      <c r="X109" s="2">
        <v>23663</v>
      </c>
      <c r="Y109">
        <v>6827.2632524539449</v>
      </c>
      <c r="Z109" s="2">
        <v>27857</v>
      </c>
      <c r="AA109" s="2">
        <v>2594</v>
      </c>
      <c r="AB109" s="2">
        <f t="shared" si="15"/>
        <v>30451</v>
      </c>
      <c r="AC109" s="2">
        <v>1812</v>
      </c>
      <c r="AD109" s="2">
        <v>0</v>
      </c>
      <c r="AE109" s="2">
        <v>0</v>
      </c>
      <c r="AF109" s="2">
        <v>63</v>
      </c>
      <c r="AG109" s="2">
        <f t="shared" si="16"/>
        <v>73477</v>
      </c>
      <c r="AH109" s="2">
        <f t="shared" si="17"/>
        <v>80304.263252453951</v>
      </c>
      <c r="AI109" s="2">
        <v>299801</v>
      </c>
      <c r="AJ109" s="2">
        <v>327312.66319548234</v>
      </c>
      <c r="AK109" s="2">
        <v>18185</v>
      </c>
      <c r="AL109" s="2">
        <v>3</v>
      </c>
      <c r="AM109" s="2">
        <v>10471</v>
      </c>
      <c r="AN109" s="2">
        <v>0</v>
      </c>
      <c r="AO109" s="2">
        <v>109</v>
      </c>
      <c r="AP109" s="2">
        <v>0</v>
      </c>
      <c r="AQ109" s="2">
        <v>0</v>
      </c>
      <c r="AR109" s="2">
        <v>0</v>
      </c>
      <c r="AS109" s="2">
        <v>0</v>
      </c>
      <c r="AT109" s="2">
        <v>8</v>
      </c>
      <c r="AU109" s="2">
        <v>-1068</v>
      </c>
      <c r="AV109" s="2">
        <v>-4334</v>
      </c>
      <c r="AW109" s="2">
        <v>0</v>
      </c>
      <c r="AX109" s="2">
        <v>0</v>
      </c>
      <c r="AY109" s="2">
        <v>0</v>
      </c>
      <c r="AZ109" s="2">
        <v>0</v>
      </c>
      <c r="BA109" s="2">
        <f t="shared" si="18"/>
        <v>101185</v>
      </c>
      <c r="BB109" s="2">
        <f t="shared" si="19"/>
        <v>108012.26325245395</v>
      </c>
      <c r="BC109" s="2">
        <v>410567</v>
      </c>
      <c r="BD109" s="2">
        <v>438078.66319548234</v>
      </c>
      <c r="BE109" s="2">
        <v>0</v>
      </c>
      <c r="BF109" s="2">
        <v>0</v>
      </c>
      <c r="BG109" s="2">
        <v>0</v>
      </c>
      <c r="BH109" s="2">
        <v>0</v>
      </c>
      <c r="BI109" s="2">
        <v>2641</v>
      </c>
      <c r="BJ109" s="2">
        <v>10061</v>
      </c>
      <c r="BK109" s="2">
        <v>-404</v>
      </c>
      <c r="BL109" s="2">
        <v>-1116</v>
      </c>
    </row>
    <row r="110" spans="1:64" x14ac:dyDescent="0.25">
      <c r="A110" s="1" t="s">
        <v>105</v>
      </c>
      <c r="B110" t="s">
        <v>551</v>
      </c>
      <c r="C110" t="s">
        <v>971</v>
      </c>
      <c r="D110" s="2">
        <v>258</v>
      </c>
      <c r="E110" s="2">
        <v>3002</v>
      </c>
      <c r="F110" s="2">
        <f t="shared" si="10"/>
        <v>3260</v>
      </c>
      <c r="G110" s="2">
        <v>62</v>
      </c>
      <c r="H110" s="2">
        <v>-28</v>
      </c>
      <c r="I110" s="2">
        <v>154</v>
      </c>
      <c r="J110" s="2">
        <f t="shared" si="11"/>
        <v>126</v>
      </c>
      <c r="K110" s="2">
        <v>13054</v>
      </c>
      <c r="L110" s="2">
        <v>0</v>
      </c>
      <c r="M110" s="2">
        <v>1625</v>
      </c>
      <c r="N110" s="2">
        <f t="shared" si="12"/>
        <v>14679</v>
      </c>
      <c r="O110" s="2">
        <v>10588</v>
      </c>
      <c r="P110" s="2">
        <v>3305</v>
      </c>
      <c r="Q110" s="2">
        <v>18</v>
      </c>
      <c r="R110" s="2">
        <v>375</v>
      </c>
      <c r="S110" s="2">
        <f t="shared" si="13"/>
        <v>3698</v>
      </c>
      <c r="T110" s="2">
        <v>3868</v>
      </c>
      <c r="U110" s="2">
        <v>5635</v>
      </c>
      <c r="V110" s="2">
        <f t="shared" si="14"/>
        <v>9503</v>
      </c>
      <c r="W110" s="2">
        <v>5283</v>
      </c>
      <c r="X110" s="2">
        <v>148921</v>
      </c>
      <c r="Y110">
        <v>53942</v>
      </c>
      <c r="Z110" s="2">
        <v>114273</v>
      </c>
      <c r="AA110" s="2">
        <v>440</v>
      </c>
      <c r="AB110" s="2">
        <f t="shared" si="15"/>
        <v>114713</v>
      </c>
      <c r="AC110" s="2">
        <v>3881</v>
      </c>
      <c r="AD110" s="2">
        <v>0</v>
      </c>
      <c r="AE110" s="2">
        <v>22</v>
      </c>
      <c r="AF110" s="2">
        <v>146</v>
      </c>
      <c r="AG110" s="2">
        <f t="shared" si="16"/>
        <v>314882</v>
      </c>
      <c r="AH110" s="2">
        <f t="shared" si="17"/>
        <v>368824</v>
      </c>
      <c r="AI110" s="2">
        <v>1278911</v>
      </c>
      <c r="AJ110" s="2">
        <v>1496179</v>
      </c>
      <c r="AK110" s="2">
        <v>0</v>
      </c>
      <c r="AL110" s="2">
        <v>0</v>
      </c>
      <c r="AM110" s="2">
        <v>0</v>
      </c>
      <c r="AN110" s="2">
        <v>0</v>
      </c>
      <c r="AO110" s="2">
        <v>0</v>
      </c>
      <c r="AP110" s="2">
        <v>0</v>
      </c>
      <c r="AQ110" s="2">
        <v>0</v>
      </c>
      <c r="AR110" s="2">
        <v>0</v>
      </c>
      <c r="AS110" s="2">
        <v>0</v>
      </c>
      <c r="AT110" s="2">
        <v>47</v>
      </c>
      <c r="AU110" s="2">
        <v>181</v>
      </c>
      <c r="AV110" s="2">
        <v>112</v>
      </c>
      <c r="AW110" s="2">
        <v>-1344</v>
      </c>
      <c r="AX110" s="2">
        <v>-1166</v>
      </c>
      <c r="AY110" s="2">
        <v>0</v>
      </c>
      <c r="AZ110" s="2">
        <v>0</v>
      </c>
      <c r="BA110" s="2">
        <f t="shared" si="18"/>
        <v>313766</v>
      </c>
      <c r="BB110" s="2">
        <f t="shared" si="19"/>
        <v>367708</v>
      </c>
      <c r="BC110" s="2">
        <v>1278046</v>
      </c>
      <c r="BD110" s="2">
        <v>1495314</v>
      </c>
      <c r="BE110" s="2">
        <v>0</v>
      </c>
      <c r="BF110" s="2">
        <v>0</v>
      </c>
      <c r="BG110" s="2">
        <v>0</v>
      </c>
      <c r="BH110" s="2">
        <v>1488</v>
      </c>
      <c r="BI110" s="2">
        <v>7396</v>
      </c>
      <c r="BJ110" s="2">
        <v>29582</v>
      </c>
      <c r="BK110" s="2">
        <v>-1813</v>
      </c>
      <c r="BL110" s="2">
        <v>-7250</v>
      </c>
    </row>
    <row r="111" spans="1:64" x14ac:dyDescent="0.25">
      <c r="A111" s="1" t="s">
        <v>106</v>
      </c>
      <c r="B111" t="s">
        <v>552</v>
      </c>
      <c r="C111" t="s">
        <v>972</v>
      </c>
      <c r="D111" s="2">
        <v>73</v>
      </c>
      <c r="E111" s="2">
        <v>1110</v>
      </c>
      <c r="F111" s="2">
        <f t="shared" si="10"/>
        <v>1183</v>
      </c>
      <c r="G111" s="2">
        <v>21</v>
      </c>
      <c r="H111" s="2">
        <v>218</v>
      </c>
      <c r="I111" s="2">
        <v>0</v>
      </c>
      <c r="J111" s="2">
        <f t="shared" si="11"/>
        <v>218</v>
      </c>
      <c r="K111" s="2">
        <v>-10</v>
      </c>
      <c r="L111" s="2">
        <v>0</v>
      </c>
      <c r="M111" s="2">
        <v>289</v>
      </c>
      <c r="N111" s="2">
        <f t="shared" si="12"/>
        <v>279</v>
      </c>
      <c r="O111" s="2">
        <v>1626</v>
      </c>
      <c r="P111" s="2">
        <v>0</v>
      </c>
      <c r="Q111" s="2">
        <v>243</v>
      </c>
      <c r="R111" s="2">
        <v>868</v>
      </c>
      <c r="S111" s="2">
        <f t="shared" si="13"/>
        <v>1111</v>
      </c>
      <c r="T111" s="2">
        <v>0</v>
      </c>
      <c r="U111" s="2">
        <v>0</v>
      </c>
      <c r="V111" s="2">
        <f t="shared" si="14"/>
        <v>0</v>
      </c>
      <c r="W111" s="2">
        <v>1782</v>
      </c>
      <c r="X111" s="2">
        <v>0</v>
      </c>
      <c r="Y111">
        <v>0</v>
      </c>
      <c r="Z111" s="2">
        <v>0</v>
      </c>
      <c r="AA111" s="2">
        <v>536</v>
      </c>
      <c r="AB111" s="2">
        <f t="shared" si="15"/>
        <v>536</v>
      </c>
      <c r="AC111" s="2">
        <v>371</v>
      </c>
      <c r="AD111" s="2">
        <v>0</v>
      </c>
      <c r="AE111" s="2">
        <v>0</v>
      </c>
      <c r="AF111" s="2">
        <v>0</v>
      </c>
      <c r="AG111" s="2">
        <f t="shared" si="16"/>
        <v>7127</v>
      </c>
      <c r="AH111" s="2">
        <f t="shared" si="17"/>
        <v>7127</v>
      </c>
      <c r="AI111" s="2">
        <v>28506</v>
      </c>
      <c r="AJ111" s="2">
        <v>28506</v>
      </c>
      <c r="AK111" s="2">
        <v>12117</v>
      </c>
      <c r="AL111" s="2">
        <v>24</v>
      </c>
      <c r="AM111" s="2">
        <v>0</v>
      </c>
      <c r="AN111" s="2">
        <v>0</v>
      </c>
      <c r="AO111" s="2">
        <v>0</v>
      </c>
      <c r="AP111" s="2">
        <v>282</v>
      </c>
      <c r="AQ111" s="2">
        <v>0</v>
      </c>
      <c r="AR111" s="2">
        <v>0</v>
      </c>
      <c r="AS111" s="2">
        <v>0</v>
      </c>
      <c r="AT111" s="2">
        <v>0</v>
      </c>
      <c r="AU111" s="2">
        <v>-3285</v>
      </c>
      <c r="AV111" s="2">
        <v>-13139</v>
      </c>
      <c r="AW111" s="2">
        <v>0</v>
      </c>
      <c r="AX111" s="2">
        <v>0</v>
      </c>
      <c r="AY111" s="2">
        <v>0</v>
      </c>
      <c r="AZ111" s="2">
        <v>0</v>
      </c>
      <c r="BA111" s="2">
        <f t="shared" si="18"/>
        <v>16265</v>
      </c>
      <c r="BB111" s="2">
        <f t="shared" si="19"/>
        <v>16265</v>
      </c>
      <c r="BC111" s="2">
        <v>65059</v>
      </c>
      <c r="BD111" s="2">
        <v>65059</v>
      </c>
      <c r="BE111" s="2">
        <v>0</v>
      </c>
      <c r="BF111" s="2">
        <v>0</v>
      </c>
      <c r="BG111" s="2">
        <v>0</v>
      </c>
      <c r="BH111" s="2">
        <v>0</v>
      </c>
      <c r="BI111" s="2">
        <v>5</v>
      </c>
      <c r="BJ111" s="2">
        <v>18</v>
      </c>
      <c r="BK111" s="2">
        <v>-792</v>
      </c>
      <c r="BL111" s="2">
        <v>-3168</v>
      </c>
    </row>
    <row r="112" spans="1:64" x14ac:dyDescent="0.25">
      <c r="A112" s="1" t="s">
        <v>107</v>
      </c>
      <c r="B112" t="s">
        <v>553</v>
      </c>
      <c r="C112" t="s">
        <v>972</v>
      </c>
      <c r="D112" s="2">
        <v>39</v>
      </c>
      <c r="E112" s="2">
        <v>863</v>
      </c>
      <c r="F112" s="2">
        <f t="shared" si="10"/>
        <v>902</v>
      </c>
      <c r="G112" s="2">
        <v>36</v>
      </c>
      <c r="H112" s="2">
        <v>62</v>
      </c>
      <c r="I112" s="2">
        <v>0</v>
      </c>
      <c r="J112" s="2">
        <f t="shared" si="11"/>
        <v>62</v>
      </c>
      <c r="K112" s="2">
        <v>-225</v>
      </c>
      <c r="L112" s="2">
        <v>0</v>
      </c>
      <c r="M112" s="2">
        <v>369</v>
      </c>
      <c r="N112" s="2">
        <f t="shared" si="12"/>
        <v>144</v>
      </c>
      <c r="O112" s="2">
        <v>877</v>
      </c>
      <c r="P112" s="2">
        <v>-6</v>
      </c>
      <c r="Q112" s="2">
        <v>95</v>
      </c>
      <c r="R112" s="2">
        <v>561</v>
      </c>
      <c r="S112" s="2">
        <f t="shared" si="13"/>
        <v>650</v>
      </c>
      <c r="T112" s="2">
        <v>0</v>
      </c>
      <c r="U112" s="2">
        <v>0</v>
      </c>
      <c r="V112" s="2">
        <f t="shared" si="14"/>
        <v>0</v>
      </c>
      <c r="W112" s="2">
        <v>453</v>
      </c>
      <c r="X112" s="2">
        <v>0</v>
      </c>
      <c r="Y112">
        <v>0</v>
      </c>
      <c r="Z112" s="2">
        <v>0</v>
      </c>
      <c r="AA112" s="2">
        <v>342</v>
      </c>
      <c r="AB112" s="2">
        <f t="shared" si="15"/>
        <v>342</v>
      </c>
      <c r="AC112" s="2">
        <v>117</v>
      </c>
      <c r="AD112" s="2">
        <v>0</v>
      </c>
      <c r="AE112" s="2">
        <v>0</v>
      </c>
      <c r="AF112" s="2">
        <v>81</v>
      </c>
      <c r="AG112" s="2">
        <f t="shared" si="16"/>
        <v>3664</v>
      </c>
      <c r="AH112" s="2">
        <f t="shared" si="17"/>
        <v>3664</v>
      </c>
      <c r="AI112" s="2">
        <v>14170</v>
      </c>
      <c r="AJ112" s="2">
        <v>14170</v>
      </c>
      <c r="AK112" s="2">
        <v>6087</v>
      </c>
      <c r="AL112" s="2">
        <v>0</v>
      </c>
      <c r="AM112" s="2">
        <v>0</v>
      </c>
      <c r="AN112" s="2">
        <v>0</v>
      </c>
      <c r="AO112" s="2">
        <v>0</v>
      </c>
      <c r="AP112" s="2">
        <v>809</v>
      </c>
      <c r="AQ112" s="2">
        <v>0</v>
      </c>
      <c r="AR112" s="2">
        <v>0</v>
      </c>
      <c r="AS112" s="2">
        <v>0</v>
      </c>
      <c r="AT112" s="2">
        <v>0</v>
      </c>
      <c r="AU112" s="2">
        <v>0</v>
      </c>
      <c r="AV112" s="2">
        <v>0</v>
      </c>
      <c r="AW112" s="2">
        <v>0</v>
      </c>
      <c r="AX112" s="2">
        <v>0</v>
      </c>
      <c r="AY112" s="2">
        <v>0</v>
      </c>
      <c r="AZ112" s="2">
        <v>0</v>
      </c>
      <c r="BA112" s="2">
        <f t="shared" si="18"/>
        <v>10560</v>
      </c>
      <c r="BB112" s="2">
        <f t="shared" si="19"/>
        <v>10560</v>
      </c>
      <c r="BC112" s="2">
        <v>41752</v>
      </c>
      <c r="BD112" s="2">
        <v>41752</v>
      </c>
      <c r="BE112" s="2">
        <v>0</v>
      </c>
      <c r="BF112" s="2">
        <v>0</v>
      </c>
      <c r="BG112" s="2">
        <v>0</v>
      </c>
      <c r="BH112" s="2">
        <v>0</v>
      </c>
      <c r="BI112" s="2">
        <v>0</v>
      </c>
      <c r="BJ112" s="2">
        <v>0</v>
      </c>
      <c r="BK112" s="2">
        <v>-120</v>
      </c>
      <c r="BL112" s="2">
        <v>-479</v>
      </c>
    </row>
    <row r="113" spans="1:64" x14ac:dyDescent="0.25">
      <c r="A113" s="1" t="s">
        <v>108</v>
      </c>
      <c r="B113" t="s">
        <v>554</v>
      </c>
      <c r="C113" t="s">
        <v>972</v>
      </c>
      <c r="D113" s="2">
        <v>-31</v>
      </c>
      <c r="E113" s="2">
        <v>660</v>
      </c>
      <c r="F113" s="2">
        <f t="shared" si="10"/>
        <v>629</v>
      </c>
      <c r="G113" s="2">
        <v>0</v>
      </c>
      <c r="H113" s="2">
        <v>101</v>
      </c>
      <c r="I113" s="2">
        <v>0</v>
      </c>
      <c r="J113" s="2">
        <f t="shared" si="11"/>
        <v>101</v>
      </c>
      <c r="K113" s="2">
        <v>-1215</v>
      </c>
      <c r="L113" s="2">
        <v>0</v>
      </c>
      <c r="M113" s="2">
        <v>569</v>
      </c>
      <c r="N113" s="2">
        <f t="shared" si="12"/>
        <v>-646</v>
      </c>
      <c r="O113" s="2">
        <v>739</v>
      </c>
      <c r="P113" s="2">
        <v>0</v>
      </c>
      <c r="Q113" s="2">
        <v>13</v>
      </c>
      <c r="R113" s="2">
        <v>104</v>
      </c>
      <c r="S113" s="2">
        <f t="shared" si="13"/>
        <v>117</v>
      </c>
      <c r="T113" s="2">
        <v>0</v>
      </c>
      <c r="U113" s="2">
        <v>0</v>
      </c>
      <c r="V113" s="2">
        <f t="shared" si="14"/>
        <v>0</v>
      </c>
      <c r="W113" s="2">
        <v>379</v>
      </c>
      <c r="X113" s="2">
        <v>0</v>
      </c>
      <c r="Y113">
        <v>0</v>
      </c>
      <c r="Z113" s="2">
        <v>0</v>
      </c>
      <c r="AA113" s="2">
        <v>152</v>
      </c>
      <c r="AB113" s="2">
        <f t="shared" si="15"/>
        <v>152</v>
      </c>
      <c r="AC113" s="2">
        <v>0</v>
      </c>
      <c r="AD113" s="2">
        <v>0</v>
      </c>
      <c r="AE113" s="2">
        <v>0</v>
      </c>
      <c r="AF113" s="2">
        <v>233</v>
      </c>
      <c r="AG113" s="2">
        <f t="shared" si="16"/>
        <v>1704</v>
      </c>
      <c r="AH113" s="2">
        <f t="shared" si="17"/>
        <v>1704</v>
      </c>
      <c r="AI113" s="2">
        <v>16997</v>
      </c>
      <c r="AJ113" s="2">
        <v>16997</v>
      </c>
      <c r="AK113" s="2">
        <v>9530</v>
      </c>
      <c r="AL113" s="2">
        <v>11</v>
      </c>
      <c r="AM113" s="2">
        <v>0</v>
      </c>
      <c r="AN113" s="2">
        <v>0</v>
      </c>
      <c r="AO113" s="2">
        <v>0</v>
      </c>
      <c r="AP113" s="2">
        <v>679</v>
      </c>
      <c r="AQ113" s="2">
        <v>0</v>
      </c>
      <c r="AR113" s="2">
        <v>0</v>
      </c>
      <c r="AS113" s="2">
        <v>0</v>
      </c>
      <c r="AT113" s="2">
        <v>0</v>
      </c>
      <c r="AU113" s="2">
        <v>-2147</v>
      </c>
      <c r="AV113" s="2">
        <v>-5258</v>
      </c>
      <c r="AW113" s="2">
        <v>348</v>
      </c>
      <c r="AX113" s="2">
        <v>33</v>
      </c>
      <c r="AY113" s="2">
        <v>0</v>
      </c>
      <c r="AZ113" s="2">
        <v>0</v>
      </c>
      <c r="BA113" s="2">
        <f t="shared" si="18"/>
        <v>10125</v>
      </c>
      <c r="BB113" s="2">
        <f t="shared" si="19"/>
        <v>10125</v>
      </c>
      <c r="BC113" s="2">
        <v>45372</v>
      </c>
      <c r="BD113" s="2">
        <v>45372</v>
      </c>
      <c r="BE113" s="2">
        <v>885</v>
      </c>
      <c r="BF113" s="2">
        <v>885</v>
      </c>
      <c r="BG113" s="2">
        <v>281</v>
      </c>
      <c r="BH113" s="2">
        <v>281</v>
      </c>
      <c r="BI113" s="2">
        <v>137</v>
      </c>
      <c r="BJ113" s="2">
        <v>664</v>
      </c>
      <c r="BK113" s="2">
        <v>-28</v>
      </c>
      <c r="BL113" s="2">
        <v>-79</v>
      </c>
    </row>
    <row r="114" spans="1:64" x14ac:dyDescent="0.25">
      <c r="A114" s="1" t="s">
        <v>109</v>
      </c>
      <c r="B114" t="s">
        <v>555</v>
      </c>
      <c r="C114" t="s">
        <v>972</v>
      </c>
      <c r="D114" s="2">
        <v>-8</v>
      </c>
      <c r="E114" s="2">
        <v>1828</v>
      </c>
      <c r="F114" s="2">
        <f t="shared" si="10"/>
        <v>1820</v>
      </c>
      <c r="G114" s="2">
        <v>3</v>
      </c>
      <c r="H114" s="2">
        <v>71</v>
      </c>
      <c r="I114" s="2">
        <v>0</v>
      </c>
      <c r="J114" s="2">
        <f t="shared" si="11"/>
        <v>71</v>
      </c>
      <c r="K114" s="2">
        <v>-516</v>
      </c>
      <c r="L114" s="2">
        <v>0</v>
      </c>
      <c r="M114" s="2">
        <v>7</v>
      </c>
      <c r="N114" s="2">
        <f t="shared" si="12"/>
        <v>-509</v>
      </c>
      <c r="O114" s="2">
        <v>308</v>
      </c>
      <c r="P114" s="2">
        <v>0</v>
      </c>
      <c r="Q114" s="2">
        <v>135</v>
      </c>
      <c r="R114" s="2">
        <v>393</v>
      </c>
      <c r="S114" s="2">
        <f t="shared" si="13"/>
        <v>528</v>
      </c>
      <c r="T114" s="2">
        <v>0</v>
      </c>
      <c r="U114" s="2">
        <v>0</v>
      </c>
      <c r="V114" s="2">
        <f t="shared" si="14"/>
        <v>0</v>
      </c>
      <c r="W114" s="2">
        <v>189</v>
      </c>
      <c r="X114" s="2">
        <v>0</v>
      </c>
      <c r="Y114">
        <v>0</v>
      </c>
      <c r="Z114" s="2">
        <v>0</v>
      </c>
      <c r="AA114" s="2">
        <v>168</v>
      </c>
      <c r="AB114" s="2">
        <f t="shared" si="15"/>
        <v>168</v>
      </c>
      <c r="AC114" s="2">
        <v>0</v>
      </c>
      <c r="AD114" s="2">
        <v>0</v>
      </c>
      <c r="AE114" s="2">
        <v>0</v>
      </c>
      <c r="AF114" s="2">
        <v>0</v>
      </c>
      <c r="AG114" s="2">
        <f t="shared" si="16"/>
        <v>2578</v>
      </c>
      <c r="AH114" s="2">
        <f t="shared" si="17"/>
        <v>2578</v>
      </c>
      <c r="AI114" s="2">
        <v>12548</v>
      </c>
      <c r="AJ114" s="2">
        <v>12548</v>
      </c>
      <c r="AK114" s="2">
        <v>3829</v>
      </c>
      <c r="AL114" s="2">
        <v>85</v>
      </c>
      <c r="AM114" s="2">
        <v>1720</v>
      </c>
      <c r="AN114" s="2">
        <v>0</v>
      </c>
      <c r="AO114" s="2">
        <v>0</v>
      </c>
      <c r="AP114" s="2">
        <v>0</v>
      </c>
      <c r="AQ114" s="2">
        <v>0</v>
      </c>
      <c r="AR114" s="2">
        <v>0</v>
      </c>
      <c r="AS114" s="2">
        <v>0</v>
      </c>
      <c r="AT114" s="2">
        <v>0</v>
      </c>
      <c r="AU114" s="2">
        <v>-437</v>
      </c>
      <c r="AV114" s="2">
        <v>-2138</v>
      </c>
      <c r="AW114" s="2">
        <v>616</v>
      </c>
      <c r="AX114" s="2">
        <v>822</v>
      </c>
      <c r="AY114" s="2">
        <v>0</v>
      </c>
      <c r="AZ114" s="2">
        <v>0</v>
      </c>
      <c r="BA114" s="2">
        <f t="shared" si="18"/>
        <v>8391</v>
      </c>
      <c r="BB114" s="2">
        <f t="shared" si="19"/>
        <v>8391</v>
      </c>
      <c r="BC114" s="2">
        <v>30548</v>
      </c>
      <c r="BD114" s="2">
        <v>30548</v>
      </c>
      <c r="BE114" s="2">
        <v>0</v>
      </c>
      <c r="BF114" s="2">
        <v>0</v>
      </c>
      <c r="BG114" s="2">
        <v>0</v>
      </c>
      <c r="BH114" s="2">
        <v>0</v>
      </c>
      <c r="BI114" s="2">
        <v>0</v>
      </c>
      <c r="BJ114" s="2">
        <v>0</v>
      </c>
      <c r="BK114" s="2">
        <v>0</v>
      </c>
      <c r="BL114" s="2">
        <v>0</v>
      </c>
    </row>
    <row r="115" spans="1:64" x14ac:dyDescent="0.25">
      <c r="A115" s="1" t="s">
        <v>110</v>
      </c>
      <c r="B115" t="s">
        <v>556</v>
      </c>
      <c r="C115" t="s">
        <v>972</v>
      </c>
      <c r="D115" s="2">
        <v>46</v>
      </c>
      <c r="E115" s="2">
        <v>142</v>
      </c>
      <c r="F115" s="2">
        <f t="shared" si="10"/>
        <v>188</v>
      </c>
      <c r="G115" s="2">
        <v>10</v>
      </c>
      <c r="H115" s="2">
        <v>75</v>
      </c>
      <c r="I115" s="2">
        <v>0</v>
      </c>
      <c r="J115" s="2">
        <f t="shared" si="11"/>
        <v>75</v>
      </c>
      <c r="K115" s="2">
        <v>-153</v>
      </c>
      <c r="L115" s="2">
        <v>0</v>
      </c>
      <c r="M115" s="2">
        <v>257</v>
      </c>
      <c r="N115" s="2">
        <f t="shared" si="12"/>
        <v>104</v>
      </c>
      <c r="O115" s="2">
        <v>497</v>
      </c>
      <c r="P115" s="2">
        <v>1</v>
      </c>
      <c r="Q115" s="2">
        <v>-135</v>
      </c>
      <c r="R115" s="2">
        <v>169</v>
      </c>
      <c r="S115" s="2">
        <f t="shared" si="13"/>
        <v>35</v>
      </c>
      <c r="T115" s="2">
        <v>0</v>
      </c>
      <c r="U115" s="2">
        <v>0</v>
      </c>
      <c r="V115" s="2">
        <f t="shared" si="14"/>
        <v>0</v>
      </c>
      <c r="W115" s="2">
        <v>465</v>
      </c>
      <c r="X115" s="2">
        <v>0</v>
      </c>
      <c r="Y115">
        <v>0</v>
      </c>
      <c r="Z115" s="2">
        <v>0</v>
      </c>
      <c r="AA115" s="2">
        <v>241</v>
      </c>
      <c r="AB115" s="2">
        <f t="shared" si="15"/>
        <v>241</v>
      </c>
      <c r="AC115" s="2">
        <v>126</v>
      </c>
      <c r="AD115" s="2">
        <v>0</v>
      </c>
      <c r="AE115" s="2">
        <v>0</v>
      </c>
      <c r="AF115" s="2">
        <v>3</v>
      </c>
      <c r="AG115" s="2">
        <f t="shared" si="16"/>
        <v>1744</v>
      </c>
      <c r="AH115" s="2">
        <f t="shared" si="17"/>
        <v>1744</v>
      </c>
      <c r="AI115" s="2">
        <v>10556</v>
      </c>
      <c r="AJ115" s="2">
        <v>10556</v>
      </c>
      <c r="AK115" s="2">
        <v>4363</v>
      </c>
      <c r="AL115" s="2">
        <v>488</v>
      </c>
      <c r="AM115" s="2">
        <v>2062</v>
      </c>
      <c r="AN115" s="2">
        <v>0</v>
      </c>
      <c r="AO115" s="2">
        <v>0</v>
      </c>
      <c r="AP115" s="2">
        <v>0</v>
      </c>
      <c r="AQ115" s="2">
        <v>0</v>
      </c>
      <c r="AR115" s="2">
        <v>0</v>
      </c>
      <c r="AS115" s="2">
        <v>0</v>
      </c>
      <c r="AT115" s="2">
        <v>0</v>
      </c>
      <c r="AU115" s="2">
        <v>0</v>
      </c>
      <c r="AV115" s="2">
        <v>0</v>
      </c>
      <c r="AW115" s="2">
        <v>0</v>
      </c>
      <c r="AX115" s="2">
        <v>0</v>
      </c>
      <c r="AY115" s="2">
        <v>0</v>
      </c>
      <c r="AZ115" s="2">
        <v>0</v>
      </c>
      <c r="BA115" s="2">
        <f t="shared" si="18"/>
        <v>8657</v>
      </c>
      <c r="BB115" s="2">
        <f t="shared" si="19"/>
        <v>8657</v>
      </c>
      <c r="BC115" s="2">
        <v>41917</v>
      </c>
      <c r="BD115" s="2">
        <v>41917</v>
      </c>
      <c r="BE115" s="2">
        <v>0</v>
      </c>
      <c r="BF115" s="2">
        <v>0</v>
      </c>
      <c r="BG115" s="2">
        <v>0</v>
      </c>
      <c r="BH115" s="2">
        <v>0</v>
      </c>
      <c r="BI115" s="2">
        <v>564</v>
      </c>
      <c r="BJ115" s="2">
        <v>2255</v>
      </c>
      <c r="BK115" s="2">
        <v>-86</v>
      </c>
      <c r="BL115" s="2">
        <v>-302</v>
      </c>
    </row>
    <row r="116" spans="1:64" x14ac:dyDescent="0.25">
      <c r="A116" s="1" t="s">
        <v>111</v>
      </c>
      <c r="B116" t="s">
        <v>557</v>
      </c>
      <c r="C116" t="s">
        <v>972</v>
      </c>
      <c r="D116" s="2">
        <v>3</v>
      </c>
      <c r="E116" s="2">
        <v>1164</v>
      </c>
      <c r="F116" s="2">
        <f t="shared" si="10"/>
        <v>1167</v>
      </c>
      <c r="G116" s="2">
        <v>30</v>
      </c>
      <c r="H116" s="2">
        <v>187</v>
      </c>
      <c r="I116" s="2">
        <v>0</v>
      </c>
      <c r="J116" s="2">
        <f t="shared" si="11"/>
        <v>187</v>
      </c>
      <c r="K116" s="2">
        <v>-100</v>
      </c>
      <c r="L116" s="2">
        <v>0</v>
      </c>
      <c r="M116" s="2">
        <v>-61</v>
      </c>
      <c r="N116" s="2">
        <f t="shared" si="12"/>
        <v>-161</v>
      </c>
      <c r="O116" s="2">
        <v>680</v>
      </c>
      <c r="P116" s="2">
        <v>0</v>
      </c>
      <c r="Q116" s="2">
        <v>377</v>
      </c>
      <c r="R116" s="2">
        <v>116</v>
      </c>
      <c r="S116" s="2">
        <f t="shared" si="13"/>
        <v>493</v>
      </c>
      <c r="T116" s="2">
        <v>0</v>
      </c>
      <c r="U116" s="2">
        <v>0</v>
      </c>
      <c r="V116" s="2">
        <f t="shared" si="14"/>
        <v>0</v>
      </c>
      <c r="W116" s="2">
        <v>233</v>
      </c>
      <c r="X116" s="2">
        <v>0</v>
      </c>
      <c r="Y116">
        <v>0</v>
      </c>
      <c r="Z116" s="2">
        <v>0</v>
      </c>
      <c r="AA116" s="2">
        <v>202</v>
      </c>
      <c r="AB116" s="2">
        <f t="shared" si="15"/>
        <v>202</v>
      </c>
      <c r="AC116" s="2">
        <v>0</v>
      </c>
      <c r="AD116" s="2">
        <v>0</v>
      </c>
      <c r="AE116" s="2">
        <v>0</v>
      </c>
      <c r="AF116" s="2">
        <v>0</v>
      </c>
      <c r="AG116" s="2">
        <f t="shared" si="16"/>
        <v>2831</v>
      </c>
      <c r="AH116" s="2">
        <f t="shared" si="17"/>
        <v>2831</v>
      </c>
      <c r="AI116" s="2">
        <v>12250</v>
      </c>
      <c r="AJ116" s="2">
        <v>12250</v>
      </c>
      <c r="AK116" s="2">
        <v>3491</v>
      </c>
      <c r="AL116" s="2">
        <v>0</v>
      </c>
      <c r="AM116" s="2">
        <v>0</v>
      </c>
      <c r="AN116" s="2">
        <v>0</v>
      </c>
      <c r="AO116" s="2">
        <v>0</v>
      </c>
      <c r="AP116" s="2">
        <v>1093</v>
      </c>
      <c r="AQ116" s="2">
        <v>0</v>
      </c>
      <c r="AR116" s="2">
        <v>0</v>
      </c>
      <c r="AS116" s="2">
        <v>0</v>
      </c>
      <c r="AT116" s="2">
        <v>0</v>
      </c>
      <c r="AU116" s="2">
        <v>0</v>
      </c>
      <c r="AV116" s="2">
        <v>0</v>
      </c>
      <c r="AW116" s="2">
        <v>0</v>
      </c>
      <c r="AX116" s="2">
        <v>0</v>
      </c>
      <c r="AY116" s="2">
        <v>0</v>
      </c>
      <c r="AZ116" s="2">
        <v>0</v>
      </c>
      <c r="BA116" s="2">
        <f t="shared" si="18"/>
        <v>7415</v>
      </c>
      <c r="BB116" s="2">
        <f t="shared" si="19"/>
        <v>7415</v>
      </c>
      <c r="BC116" s="2">
        <v>29507</v>
      </c>
      <c r="BD116" s="2">
        <v>29507</v>
      </c>
      <c r="BE116" s="2">
        <v>0</v>
      </c>
      <c r="BF116" s="2">
        <v>0</v>
      </c>
      <c r="BG116" s="2">
        <v>0</v>
      </c>
      <c r="BH116" s="2">
        <v>0</v>
      </c>
      <c r="BI116" s="2">
        <v>0</v>
      </c>
      <c r="BJ116" s="2">
        <v>3</v>
      </c>
      <c r="BK116" s="2">
        <v>-13</v>
      </c>
      <c r="BL116" s="2">
        <v>-96</v>
      </c>
    </row>
    <row r="117" spans="1:64" x14ac:dyDescent="0.25">
      <c r="A117" s="1" t="s">
        <v>112</v>
      </c>
      <c r="B117" t="s">
        <v>558</v>
      </c>
      <c r="C117" t="s">
        <v>972</v>
      </c>
      <c r="D117" s="2">
        <v>-2</v>
      </c>
      <c r="E117" s="2">
        <v>1554</v>
      </c>
      <c r="F117" s="2">
        <f t="shared" si="10"/>
        <v>1552</v>
      </c>
      <c r="G117" s="2">
        <v>16</v>
      </c>
      <c r="H117" s="2">
        <v>41</v>
      </c>
      <c r="I117" s="2">
        <v>0</v>
      </c>
      <c r="J117" s="2">
        <f t="shared" si="11"/>
        <v>41</v>
      </c>
      <c r="K117" s="2">
        <v>-148</v>
      </c>
      <c r="L117" s="2">
        <v>0</v>
      </c>
      <c r="M117" s="2">
        <v>-720</v>
      </c>
      <c r="N117" s="2">
        <f t="shared" si="12"/>
        <v>-868</v>
      </c>
      <c r="O117" s="2">
        <v>704</v>
      </c>
      <c r="P117" s="2">
        <v>0</v>
      </c>
      <c r="Q117" s="2">
        <v>148</v>
      </c>
      <c r="R117" s="2">
        <v>188</v>
      </c>
      <c r="S117" s="2">
        <f t="shared" si="13"/>
        <v>336</v>
      </c>
      <c r="T117" s="2">
        <v>0</v>
      </c>
      <c r="U117" s="2">
        <v>0</v>
      </c>
      <c r="V117" s="2">
        <f t="shared" si="14"/>
        <v>0</v>
      </c>
      <c r="W117" s="2">
        <v>449</v>
      </c>
      <c r="X117" s="2">
        <v>0</v>
      </c>
      <c r="Y117">
        <v>0</v>
      </c>
      <c r="Z117" s="2">
        <v>0</v>
      </c>
      <c r="AA117" s="2">
        <v>572</v>
      </c>
      <c r="AB117" s="2">
        <f t="shared" si="15"/>
        <v>572</v>
      </c>
      <c r="AC117" s="2">
        <v>153</v>
      </c>
      <c r="AD117" s="2">
        <v>0</v>
      </c>
      <c r="AE117" s="2">
        <v>0</v>
      </c>
      <c r="AF117" s="2">
        <v>4</v>
      </c>
      <c r="AG117" s="2">
        <f t="shared" si="16"/>
        <v>2959</v>
      </c>
      <c r="AH117" s="2">
        <f t="shared" si="17"/>
        <v>2959</v>
      </c>
      <c r="AI117" s="2">
        <v>15853</v>
      </c>
      <c r="AJ117" s="2">
        <v>15853</v>
      </c>
      <c r="AK117" s="2">
        <v>8000</v>
      </c>
      <c r="AL117" s="2">
        <v>0</v>
      </c>
      <c r="AM117" s="2">
        <v>0</v>
      </c>
      <c r="AN117" s="2">
        <v>0</v>
      </c>
      <c r="AO117" s="2">
        <v>0</v>
      </c>
      <c r="AP117" s="2">
        <v>0</v>
      </c>
      <c r="AQ117" s="2">
        <v>0</v>
      </c>
      <c r="AR117" s="2">
        <v>0</v>
      </c>
      <c r="AS117" s="2">
        <v>0</v>
      </c>
      <c r="AT117" s="2">
        <v>0</v>
      </c>
      <c r="AU117" s="2">
        <v>0</v>
      </c>
      <c r="AV117" s="2">
        <v>0</v>
      </c>
      <c r="AW117" s="2">
        <v>0</v>
      </c>
      <c r="AX117" s="2">
        <v>0</v>
      </c>
      <c r="AY117" s="2">
        <v>0</v>
      </c>
      <c r="AZ117" s="2">
        <v>0</v>
      </c>
      <c r="BA117" s="2">
        <f t="shared" si="18"/>
        <v>10959</v>
      </c>
      <c r="BB117" s="2">
        <f t="shared" si="19"/>
        <v>10959</v>
      </c>
      <c r="BC117" s="2">
        <v>48839</v>
      </c>
      <c r="BD117" s="2">
        <v>48839</v>
      </c>
      <c r="BE117" s="2">
        <v>0</v>
      </c>
      <c r="BF117" s="2">
        <v>0</v>
      </c>
      <c r="BG117" s="2">
        <v>0</v>
      </c>
      <c r="BH117" s="2">
        <v>0</v>
      </c>
      <c r="BI117" s="2">
        <v>76</v>
      </c>
      <c r="BJ117" s="2">
        <v>108</v>
      </c>
      <c r="BK117" s="2">
        <v>-23</v>
      </c>
      <c r="BL117" s="2">
        <v>-56</v>
      </c>
    </row>
    <row r="118" spans="1:64" x14ac:dyDescent="0.25">
      <c r="A118" s="1" t="s">
        <v>113</v>
      </c>
      <c r="B118" t="s">
        <v>559</v>
      </c>
      <c r="C118" t="s">
        <v>972</v>
      </c>
      <c r="D118" s="2">
        <v>31</v>
      </c>
      <c r="E118" s="2">
        <v>1039</v>
      </c>
      <c r="F118" s="2">
        <f t="shared" si="10"/>
        <v>1070</v>
      </c>
      <c r="G118" s="2">
        <v>3</v>
      </c>
      <c r="H118" s="2">
        <v>123</v>
      </c>
      <c r="I118" s="2">
        <v>0</v>
      </c>
      <c r="J118" s="2">
        <f t="shared" si="11"/>
        <v>123</v>
      </c>
      <c r="K118" s="2">
        <v>-189</v>
      </c>
      <c r="L118" s="2">
        <v>0</v>
      </c>
      <c r="M118" s="2">
        <v>353</v>
      </c>
      <c r="N118" s="2">
        <f t="shared" si="12"/>
        <v>164</v>
      </c>
      <c r="O118" s="2">
        <v>1442</v>
      </c>
      <c r="P118" s="2">
        <v>1</v>
      </c>
      <c r="Q118" s="2">
        <v>111</v>
      </c>
      <c r="R118" s="2">
        <v>537</v>
      </c>
      <c r="S118" s="2">
        <f t="shared" si="13"/>
        <v>649</v>
      </c>
      <c r="T118" s="2">
        <v>0</v>
      </c>
      <c r="U118" s="2">
        <v>0</v>
      </c>
      <c r="V118" s="2">
        <f t="shared" si="14"/>
        <v>0</v>
      </c>
      <c r="W118" s="2">
        <v>956</v>
      </c>
      <c r="X118" s="2">
        <v>0</v>
      </c>
      <c r="Y118">
        <v>0</v>
      </c>
      <c r="Z118" s="2">
        <v>84</v>
      </c>
      <c r="AA118" s="2">
        <v>322</v>
      </c>
      <c r="AB118" s="2">
        <f t="shared" si="15"/>
        <v>406</v>
      </c>
      <c r="AC118" s="2">
        <v>265</v>
      </c>
      <c r="AD118" s="2">
        <v>0</v>
      </c>
      <c r="AE118" s="2">
        <v>0</v>
      </c>
      <c r="AF118" s="2">
        <v>49</v>
      </c>
      <c r="AG118" s="2">
        <f t="shared" si="16"/>
        <v>5127</v>
      </c>
      <c r="AH118" s="2">
        <f t="shared" si="17"/>
        <v>5127</v>
      </c>
      <c r="AI118" s="2">
        <v>22847</v>
      </c>
      <c r="AJ118" s="2">
        <v>22847</v>
      </c>
      <c r="AK118" s="2">
        <v>7031</v>
      </c>
      <c r="AL118" s="2">
        <v>79</v>
      </c>
      <c r="AM118" s="2">
        <v>3722</v>
      </c>
      <c r="AN118" s="2">
        <v>0</v>
      </c>
      <c r="AO118" s="2">
        <v>0</v>
      </c>
      <c r="AP118" s="2">
        <v>1210</v>
      </c>
      <c r="AQ118" s="2">
        <v>0</v>
      </c>
      <c r="AR118" s="2">
        <v>0</v>
      </c>
      <c r="AS118" s="2">
        <v>0</v>
      </c>
      <c r="AT118" s="2">
        <v>0</v>
      </c>
      <c r="AU118" s="2">
        <v>-39</v>
      </c>
      <c r="AV118" s="2">
        <v>-208</v>
      </c>
      <c r="AW118" s="2">
        <v>0</v>
      </c>
      <c r="AX118" s="2">
        <v>0</v>
      </c>
      <c r="AY118" s="2">
        <v>0</v>
      </c>
      <c r="AZ118" s="2">
        <v>0</v>
      </c>
      <c r="BA118" s="2">
        <f t="shared" si="18"/>
        <v>17130</v>
      </c>
      <c r="BB118" s="2">
        <f t="shared" si="19"/>
        <v>17130</v>
      </c>
      <c r="BC118" s="2">
        <v>67990</v>
      </c>
      <c r="BD118" s="2">
        <v>67990</v>
      </c>
      <c r="BE118" s="2">
        <v>0</v>
      </c>
      <c r="BF118" s="2">
        <v>0</v>
      </c>
      <c r="BG118" s="2">
        <v>0</v>
      </c>
      <c r="BH118" s="2">
        <v>0</v>
      </c>
      <c r="BI118" s="2">
        <v>1115</v>
      </c>
      <c r="BJ118" s="2">
        <v>4461</v>
      </c>
      <c r="BK118" s="2">
        <v>-79</v>
      </c>
      <c r="BL118" s="2">
        <v>-315</v>
      </c>
    </row>
    <row r="119" spans="1:64" x14ac:dyDescent="0.25">
      <c r="A119" s="1" t="s">
        <v>114</v>
      </c>
      <c r="B119" t="s">
        <v>560</v>
      </c>
      <c r="C119" t="s">
        <v>972</v>
      </c>
      <c r="D119" s="2">
        <v>-108</v>
      </c>
      <c r="E119" s="2">
        <v>933</v>
      </c>
      <c r="F119" s="2">
        <f t="shared" si="10"/>
        <v>825</v>
      </c>
      <c r="G119" s="2">
        <v>12</v>
      </c>
      <c r="H119" s="2">
        <v>159</v>
      </c>
      <c r="I119" s="2">
        <v>0</v>
      </c>
      <c r="J119" s="2">
        <f t="shared" si="11"/>
        <v>159</v>
      </c>
      <c r="K119" s="2">
        <v>-135</v>
      </c>
      <c r="L119" s="2">
        <v>0</v>
      </c>
      <c r="M119" s="2">
        <v>318</v>
      </c>
      <c r="N119" s="2">
        <f t="shared" si="12"/>
        <v>183</v>
      </c>
      <c r="O119" s="2">
        <v>966</v>
      </c>
      <c r="P119" s="2">
        <v>4</v>
      </c>
      <c r="Q119" s="2">
        <v>169</v>
      </c>
      <c r="R119" s="2">
        <v>406</v>
      </c>
      <c r="S119" s="2">
        <f t="shared" si="13"/>
        <v>579</v>
      </c>
      <c r="T119" s="2">
        <v>0</v>
      </c>
      <c r="U119" s="2">
        <v>0</v>
      </c>
      <c r="V119" s="2">
        <f t="shared" si="14"/>
        <v>0</v>
      </c>
      <c r="W119" s="2">
        <v>595</v>
      </c>
      <c r="X119" s="2">
        <v>0</v>
      </c>
      <c r="Y119">
        <v>0</v>
      </c>
      <c r="Z119" s="2">
        <v>2</v>
      </c>
      <c r="AA119" s="2">
        <v>241</v>
      </c>
      <c r="AB119" s="2">
        <f t="shared" si="15"/>
        <v>243</v>
      </c>
      <c r="AC119" s="2">
        <v>210</v>
      </c>
      <c r="AD119" s="2">
        <v>0</v>
      </c>
      <c r="AE119" s="2">
        <v>0</v>
      </c>
      <c r="AF119" s="2">
        <v>-204</v>
      </c>
      <c r="AG119" s="2">
        <f t="shared" si="16"/>
        <v>3568</v>
      </c>
      <c r="AH119" s="2">
        <f t="shared" si="17"/>
        <v>3568</v>
      </c>
      <c r="AI119" s="2">
        <v>14628</v>
      </c>
      <c r="AJ119" s="2">
        <v>14628</v>
      </c>
      <c r="AK119" s="2">
        <v>9494</v>
      </c>
      <c r="AL119" s="2">
        <v>12</v>
      </c>
      <c r="AM119" s="2">
        <v>0</v>
      </c>
      <c r="AN119" s="2">
        <v>0</v>
      </c>
      <c r="AO119" s="2">
        <v>0</v>
      </c>
      <c r="AP119" s="2">
        <v>0</v>
      </c>
      <c r="AQ119" s="2">
        <v>0</v>
      </c>
      <c r="AR119" s="2">
        <v>0</v>
      </c>
      <c r="AS119" s="2">
        <v>0</v>
      </c>
      <c r="AT119" s="2">
        <v>0</v>
      </c>
      <c r="AU119" s="2">
        <v>-427</v>
      </c>
      <c r="AV119" s="2">
        <v>-1737</v>
      </c>
      <c r="AW119" s="2">
        <v>-77</v>
      </c>
      <c r="AX119" s="2">
        <v>-306</v>
      </c>
      <c r="AY119" s="2">
        <v>0</v>
      </c>
      <c r="AZ119" s="2">
        <v>0</v>
      </c>
      <c r="BA119" s="2">
        <f t="shared" si="18"/>
        <v>12570</v>
      </c>
      <c r="BB119" s="2">
        <f t="shared" si="19"/>
        <v>12570</v>
      </c>
      <c r="BC119" s="2">
        <v>50661</v>
      </c>
      <c r="BD119" s="2">
        <v>50661</v>
      </c>
      <c r="BE119" s="2">
        <v>12</v>
      </c>
      <c r="BF119" s="2">
        <v>46</v>
      </c>
      <c r="BG119" s="2">
        <v>70</v>
      </c>
      <c r="BH119" s="2">
        <v>278</v>
      </c>
      <c r="BI119" s="2">
        <v>0</v>
      </c>
      <c r="BJ119" s="2">
        <v>0</v>
      </c>
      <c r="BK119" s="2">
        <v>-220</v>
      </c>
      <c r="BL119" s="2">
        <v>-849</v>
      </c>
    </row>
    <row r="120" spans="1:64" x14ac:dyDescent="0.25">
      <c r="A120" s="1" t="s">
        <v>115</v>
      </c>
      <c r="B120" t="s">
        <v>561</v>
      </c>
      <c r="C120" t="s">
        <v>972</v>
      </c>
      <c r="D120" s="2">
        <v>-3</v>
      </c>
      <c r="E120" s="2">
        <v>1734</v>
      </c>
      <c r="F120" s="2">
        <f t="shared" si="10"/>
        <v>1731</v>
      </c>
      <c r="G120" s="2">
        <v>2</v>
      </c>
      <c r="H120" s="2">
        <v>65</v>
      </c>
      <c r="I120" s="2">
        <v>0</v>
      </c>
      <c r="J120" s="2">
        <f t="shared" si="11"/>
        <v>65</v>
      </c>
      <c r="K120" s="2">
        <v>-406</v>
      </c>
      <c r="L120" s="2">
        <v>0</v>
      </c>
      <c r="M120" s="2">
        <v>196</v>
      </c>
      <c r="N120" s="2">
        <f t="shared" si="12"/>
        <v>-210</v>
      </c>
      <c r="O120" s="2">
        <v>619</v>
      </c>
      <c r="P120" s="2">
        <v>0</v>
      </c>
      <c r="Q120" s="2">
        <v>-36</v>
      </c>
      <c r="R120" s="2">
        <v>726</v>
      </c>
      <c r="S120" s="2">
        <f t="shared" si="13"/>
        <v>690</v>
      </c>
      <c r="T120" s="2">
        <v>0</v>
      </c>
      <c r="U120" s="2">
        <v>0</v>
      </c>
      <c r="V120" s="2">
        <f t="shared" si="14"/>
        <v>0</v>
      </c>
      <c r="W120" s="2">
        <v>805</v>
      </c>
      <c r="X120" s="2">
        <v>0</v>
      </c>
      <c r="Y120">
        <v>0</v>
      </c>
      <c r="Z120" s="2">
        <v>212</v>
      </c>
      <c r="AA120" s="2">
        <v>212</v>
      </c>
      <c r="AB120" s="2">
        <f t="shared" si="15"/>
        <v>424</v>
      </c>
      <c r="AC120" s="2">
        <v>180</v>
      </c>
      <c r="AD120" s="2">
        <v>5</v>
      </c>
      <c r="AE120" s="2">
        <v>0</v>
      </c>
      <c r="AF120" s="2">
        <v>0</v>
      </c>
      <c r="AG120" s="2">
        <f t="shared" si="16"/>
        <v>4311</v>
      </c>
      <c r="AH120" s="2">
        <f t="shared" si="17"/>
        <v>4311</v>
      </c>
      <c r="AI120" s="2">
        <v>17800</v>
      </c>
      <c r="AJ120" s="2">
        <v>17800</v>
      </c>
      <c r="AK120" s="2">
        <v>8819</v>
      </c>
      <c r="AL120" s="2">
        <v>0</v>
      </c>
      <c r="AM120" s="2">
        <v>0</v>
      </c>
      <c r="AN120" s="2">
        <v>0</v>
      </c>
      <c r="AO120" s="2">
        <v>0</v>
      </c>
      <c r="AP120" s="2">
        <v>289</v>
      </c>
      <c r="AQ120" s="2">
        <v>0</v>
      </c>
      <c r="AR120" s="2">
        <v>0</v>
      </c>
      <c r="AS120" s="2">
        <v>0</v>
      </c>
      <c r="AT120" s="2">
        <v>0</v>
      </c>
      <c r="AU120" s="2">
        <v>-721</v>
      </c>
      <c r="AV120" s="2">
        <v>-5650</v>
      </c>
      <c r="AW120" s="2">
        <v>12</v>
      </c>
      <c r="AX120" s="2">
        <v>57</v>
      </c>
      <c r="AY120" s="2">
        <v>0</v>
      </c>
      <c r="AZ120" s="2">
        <v>0</v>
      </c>
      <c r="BA120" s="2">
        <f t="shared" si="18"/>
        <v>12710</v>
      </c>
      <c r="BB120" s="2">
        <f t="shared" si="19"/>
        <v>12710</v>
      </c>
      <c r="BC120" s="2">
        <v>43550</v>
      </c>
      <c r="BD120" s="2">
        <v>43550</v>
      </c>
      <c r="BE120" s="2">
        <v>2</v>
      </c>
      <c r="BF120" s="2">
        <v>8</v>
      </c>
      <c r="BG120" s="2">
        <v>1</v>
      </c>
      <c r="BH120" s="2">
        <v>4</v>
      </c>
      <c r="BI120" s="2">
        <v>0</v>
      </c>
      <c r="BJ120" s="2">
        <v>3</v>
      </c>
      <c r="BK120" s="2">
        <v>-126</v>
      </c>
      <c r="BL120" s="2">
        <v>-395</v>
      </c>
    </row>
    <row r="121" spans="1:64" x14ac:dyDescent="0.25">
      <c r="A121" s="1" t="s">
        <v>116</v>
      </c>
      <c r="B121" t="s">
        <v>562</v>
      </c>
      <c r="C121" t="s">
        <v>972</v>
      </c>
      <c r="D121" s="2">
        <v>45</v>
      </c>
      <c r="E121" s="2">
        <v>865</v>
      </c>
      <c r="F121" s="2">
        <f t="shared" si="10"/>
        <v>910</v>
      </c>
      <c r="G121" s="2">
        <v>7</v>
      </c>
      <c r="H121" s="2">
        <v>141</v>
      </c>
      <c r="I121" s="2">
        <v>0</v>
      </c>
      <c r="J121" s="2">
        <f t="shared" si="11"/>
        <v>141</v>
      </c>
      <c r="K121" s="2">
        <v>-890</v>
      </c>
      <c r="L121" s="2">
        <v>0</v>
      </c>
      <c r="M121" s="2">
        <v>123</v>
      </c>
      <c r="N121" s="2">
        <f t="shared" si="12"/>
        <v>-767</v>
      </c>
      <c r="O121" s="2">
        <v>1505</v>
      </c>
      <c r="P121" s="2">
        <v>11</v>
      </c>
      <c r="Q121" s="2">
        <v>99</v>
      </c>
      <c r="R121" s="2">
        <v>394</v>
      </c>
      <c r="S121" s="2">
        <f t="shared" si="13"/>
        <v>504</v>
      </c>
      <c r="T121" s="2">
        <v>0</v>
      </c>
      <c r="U121" s="2">
        <v>0</v>
      </c>
      <c r="V121" s="2">
        <f t="shared" si="14"/>
        <v>0</v>
      </c>
      <c r="W121" s="2">
        <v>667</v>
      </c>
      <c r="X121" s="2">
        <v>0</v>
      </c>
      <c r="Y121">
        <v>0</v>
      </c>
      <c r="Z121" s="2">
        <v>0</v>
      </c>
      <c r="AA121" s="2">
        <v>391</v>
      </c>
      <c r="AB121" s="2">
        <f t="shared" si="15"/>
        <v>391</v>
      </c>
      <c r="AC121" s="2">
        <v>168</v>
      </c>
      <c r="AD121" s="2">
        <v>0</v>
      </c>
      <c r="AE121" s="2">
        <v>0</v>
      </c>
      <c r="AF121" s="2">
        <v>0</v>
      </c>
      <c r="AG121" s="2">
        <f t="shared" si="16"/>
        <v>3526</v>
      </c>
      <c r="AH121" s="2">
        <f t="shared" si="17"/>
        <v>3526</v>
      </c>
      <c r="AI121" s="2">
        <v>16076</v>
      </c>
      <c r="AJ121" s="2">
        <v>16076</v>
      </c>
      <c r="AK121" s="2">
        <v>3414</v>
      </c>
      <c r="AL121" s="2">
        <v>0</v>
      </c>
      <c r="AM121" s="2">
        <v>3253</v>
      </c>
      <c r="AN121" s="2">
        <v>0</v>
      </c>
      <c r="AO121" s="2">
        <v>0</v>
      </c>
      <c r="AP121" s="2">
        <v>1206</v>
      </c>
      <c r="AQ121" s="2">
        <v>0</v>
      </c>
      <c r="AR121" s="2">
        <v>0</v>
      </c>
      <c r="AS121" s="2">
        <v>0</v>
      </c>
      <c r="AT121" s="2">
        <v>0</v>
      </c>
      <c r="AU121" s="2">
        <v>139</v>
      </c>
      <c r="AV121" s="2">
        <v>424</v>
      </c>
      <c r="AW121" s="2">
        <v>0</v>
      </c>
      <c r="AX121" s="2">
        <v>0</v>
      </c>
      <c r="AY121" s="2">
        <v>0</v>
      </c>
      <c r="AZ121" s="2">
        <v>0</v>
      </c>
      <c r="BA121" s="2">
        <f t="shared" si="18"/>
        <v>11538</v>
      </c>
      <c r="BB121" s="2">
        <f t="shared" si="19"/>
        <v>11538</v>
      </c>
      <c r="BC121" s="2">
        <v>47415</v>
      </c>
      <c r="BD121" s="2">
        <v>47415</v>
      </c>
      <c r="BE121" s="2">
        <v>46</v>
      </c>
      <c r="BF121" s="2">
        <v>185</v>
      </c>
      <c r="BG121" s="2">
        <v>0</v>
      </c>
      <c r="BH121" s="2">
        <v>0</v>
      </c>
      <c r="BI121" s="2">
        <v>0</v>
      </c>
      <c r="BJ121" s="2">
        <v>34</v>
      </c>
      <c r="BK121" s="2">
        <v>-451</v>
      </c>
      <c r="BL121" s="2">
        <v>-2735</v>
      </c>
    </row>
    <row r="122" spans="1:64" x14ac:dyDescent="0.25">
      <c r="A122" s="1" t="s">
        <v>117</v>
      </c>
      <c r="B122" t="s">
        <v>563</v>
      </c>
      <c r="C122" t="s">
        <v>970</v>
      </c>
      <c r="D122" s="2">
        <v>-15</v>
      </c>
      <c r="E122" s="2">
        <v>910</v>
      </c>
      <c r="F122" s="2">
        <f t="shared" si="10"/>
        <v>895</v>
      </c>
      <c r="G122" s="2">
        <v>54</v>
      </c>
      <c r="H122" s="2">
        <v>-108</v>
      </c>
      <c r="I122" s="2">
        <v>67</v>
      </c>
      <c r="J122" s="2">
        <f t="shared" si="11"/>
        <v>-41</v>
      </c>
      <c r="K122" s="2">
        <v>1336</v>
      </c>
      <c r="L122" s="2">
        <v>0</v>
      </c>
      <c r="M122" s="2">
        <v>471</v>
      </c>
      <c r="N122" s="2">
        <f t="shared" si="12"/>
        <v>1807</v>
      </c>
      <c r="O122" s="2">
        <v>4408</v>
      </c>
      <c r="P122" s="2">
        <v>289</v>
      </c>
      <c r="Q122" s="2">
        <v>580</v>
      </c>
      <c r="R122" s="2">
        <v>606</v>
      </c>
      <c r="S122" s="2">
        <f t="shared" si="13"/>
        <v>1475</v>
      </c>
      <c r="T122" s="2">
        <v>473</v>
      </c>
      <c r="U122" s="2">
        <v>1149</v>
      </c>
      <c r="V122" s="2">
        <f t="shared" si="14"/>
        <v>1622</v>
      </c>
      <c r="W122" s="2">
        <v>1100</v>
      </c>
      <c r="X122" s="2">
        <v>13714</v>
      </c>
      <c r="Y122">
        <v>5126.577984200575</v>
      </c>
      <c r="Z122" s="2">
        <v>23013</v>
      </c>
      <c r="AA122" s="2">
        <v>649</v>
      </c>
      <c r="AB122" s="2">
        <f t="shared" si="15"/>
        <v>23662</v>
      </c>
      <c r="AC122" s="2">
        <v>0</v>
      </c>
      <c r="AD122" s="2">
        <v>0</v>
      </c>
      <c r="AE122" s="2">
        <v>0</v>
      </c>
      <c r="AF122" s="2">
        <v>0</v>
      </c>
      <c r="AG122" s="2">
        <f t="shared" si="16"/>
        <v>48696</v>
      </c>
      <c r="AH122" s="2">
        <f t="shared" si="17"/>
        <v>53822.577984200572</v>
      </c>
      <c r="AI122" s="2">
        <v>194800</v>
      </c>
      <c r="AJ122" s="2">
        <v>204914.7461741844</v>
      </c>
      <c r="AK122" s="2">
        <v>10917</v>
      </c>
      <c r="AL122" s="2">
        <v>0</v>
      </c>
      <c r="AM122" s="2">
        <v>0</v>
      </c>
      <c r="AN122" s="2">
        <v>0</v>
      </c>
      <c r="AO122" s="2">
        <v>0</v>
      </c>
      <c r="AP122" s="2">
        <v>1674</v>
      </c>
      <c r="AQ122" s="2">
        <v>0</v>
      </c>
      <c r="AR122" s="2">
        <v>0</v>
      </c>
      <c r="AS122" s="2">
        <v>0</v>
      </c>
      <c r="AT122" s="2">
        <v>0</v>
      </c>
      <c r="AU122" s="2">
        <v>-482</v>
      </c>
      <c r="AV122" s="2">
        <v>-1900</v>
      </c>
      <c r="AW122" s="2">
        <v>0</v>
      </c>
      <c r="AX122" s="2">
        <v>0</v>
      </c>
      <c r="AY122" s="2">
        <v>0</v>
      </c>
      <c r="AZ122" s="2">
        <v>0</v>
      </c>
      <c r="BA122" s="2">
        <f t="shared" si="18"/>
        <v>60805</v>
      </c>
      <c r="BB122" s="2">
        <f t="shared" si="19"/>
        <v>65931.577984200572</v>
      </c>
      <c r="BC122" s="2">
        <v>243200</v>
      </c>
      <c r="BD122" s="2">
        <v>253314.7461741844</v>
      </c>
      <c r="BE122" s="2">
        <v>0</v>
      </c>
      <c r="BF122" s="2">
        <v>0</v>
      </c>
      <c r="BG122" s="2">
        <v>0</v>
      </c>
      <c r="BH122" s="2">
        <v>0</v>
      </c>
      <c r="BI122" s="2">
        <v>1443</v>
      </c>
      <c r="BJ122" s="2">
        <v>4000</v>
      </c>
      <c r="BK122" s="2">
        <v>0</v>
      </c>
      <c r="BL122" s="2">
        <v>0</v>
      </c>
    </row>
    <row r="123" spans="1:64" x14ac:dyDescent="0.25">
      <c r="A123" s="1" t="s">
        <v>118</v>
      </c>
      <c r="B123" t="s">
        <v>564</v>
      </c>
      <c r="C123" t="s">
        <v>971</v>
      </c>
      <c r="D123" s="2">
        <v>84</v>
      </c>
      <c r="E123" s="2">
        <v>1967</v>
      </c>
      <c r="F123" s="2">
        <f t="shared" si="10"/>
        <v>2051</v>
      </c>
      <c r="G123" s="2">
        <v>36</v>
      </c>
      <c r="H123" s="2">
        <v>0</v>
      </c>
      <c r="I123" s="2">
        <v>155</v>
      </c>
      <c r="J123" s="2">
        <f t="shared" si="11"/>
        <v>155</v>
      </c>
      <c r="K123" s="2">
        <v>5461</v>
      </c>
      <c r="L123" s="2">
        <v>0</v>
      </c>
      <c r="M123" s="2">
        <v>1664</v>
      </c>
      <c r="N123" s="2">
        <f t="shared" si="12"/>
        <v>7125</v>
      </c>
      <c r="O123" s="2">
        <v>8387</v>
      </c>
      <c r="P123" s="2">
        <v>881</v>
      </c>
      <c r="Q123" s="2">
        <v>0</v>
      </c>
      <c r="R123" s="2">
        <v>403</v>
      </c>
      <c r="S123" s="2">
        <f t="shared" si="13"/>
        <v>1284</v>
      </c>
      <c r="T123" s="2">
        <v>1362</v>
      </c>
      <c r="U123" s="2">
        <v>5566</v>
      </c>
      <c r="V123" s="2">
        <f t="shared" si="14"/>
        <v>6928</v>
      </c>
      <c r="W123" s="2">
        <v>2688</v>
      </c>
      <c r="X123" s="2">
        <v>60537</v>
      </c>
      <c r="Y123">
        <v>7396</v>
      </c>
      <c r="Z123" s="2">
        <v>51645</v>
      </c>
      <c r="AA123" s="2">
        <v>527</v>
      </c>
      <c r="AB123" s="2">
        <f t="shared" si="15"/>
        <v>52172</v>
      </c>
      <c r="AC123" s="2">
        <v>1874</v>
      </c>
      <c r="AD123" s="2">
        <v>36</v>
      </c>
      <c r="AE123" s="2">
        <v>0</v>
      </c>
      <c r="AF123" s="2">
        <v>0</v>
      </c>
      <c r="AG123" s="2">
        <f t="shared" si="16"/>
        <v>143273</v>
      </c>
      <c r="AH123" s="2">
        <f t="shared" si="17"/>
        <v>150669</v>
      </c>
      <c r="AI123" s="2">
        <v>566945</v>
      </c>
      <c r="AJ123" s="2">
        <v>596529</v>
      </c>
      <c r="AK123" s="2">
        <v>0</v>
      </c>
      <c r="AL123" s="2">
        <v>0</v>
      </c>
      <c r="AM123" s="2">
        <v>0</v>
      </c>
      <c r="AN123" s="2">
        <v>0</v>
      </c>
      <c r="AO123" s="2">
        <v>0</v>
      </c>
      <c r="AP123" s="2">
        <v>0</v>
      </c>
      <c r="AQ123" s="2">
        <v>0</v>
      </c>
      <c r="AR123" s="2">
        <v>0</v>
      </c>
      <c r="AS123" s="2">
        <v>0</v>
      </c>
      <c r="AT123" s="2">
        <v>58</v>
      </c>
      <c r="AU123" s="2">
        <v>0</v>
      </c>
      <c r="AV123" s="2">
        <v>0</v>
      </c>
      <c r="AW123" s="2">
        <v>-621</v>
      </c>
      <c r="AX123" s="2">
        <v>0</v>
      </c>
      <c r="AY123" s="2">
        <v>0</v>
      </c>
      <c r="AZ123" s="2">
        <v>0</v>
      </c>
      <c r="BA123" s="2">
        <f t="shared" si="18"/>
        <v>142710</v>
      </c>
      <c r="BB123" s="2">
        <f t="shared" si="19"/>
        <v>150106</v>
      </c>
      <c r="BC123" s="2">
        <v>566945</v>
      </c>
      <c r="BD123" s="2">
        <v>596529</v>
      </c>
      <c r="BE123" s="2">
        <v>0</v>
      </c>
      <c r="BF123" s="2">
        <v>0</v>
      </c>
      <c r="BG123" s="2">
        <v>0</v>
      </c>
      <c r="BH123" s="2">
        <v>0</v>
      </c>
      <c r="BI123" s="2">
        <v>3187</v>
      </c>
      <c r="BJ123" s="2">
        <v>12748</v>
      </c>
      <c r="BK123" s="2">
        <v>77</v>
      </c>
      <c r="BL123" s="2">
        <v>307</v>
      </c>
    </row>
    <row r="124" spans="1:64" x14ac:dyDescent="0.25">
      <c r="A124" s="1" t="s">
        <v>119</v>
      </c>
      <c r="B124" t="s">
        <v>565</v>
      </c>
      <c r="C124" t="s">
        <v>972</v>
      </c>
      <c r="D124" s="2">
        <v>21</v>
      </c>
      <c r="E124" s="2">
        <v>468</v>
      </c>
      <c r="F124" s="2">
        <f t="shared" si="10"/>
        <v>489</v>
      </c>
      <c r="G124" s="2">
        <v>4</v>
      </c>
      <c r="H124" s="2">
        <v>173</v>
      </c>
      <c r="I124" s="2">
        <v>0</v>
      </c>
      <c r="J124" s="2">
        <f t="shared" si="11"/>
        <v>173</v>
      </c>
      <c r="K124" s="2">
        <v>-104</v>
      </c>
      <c r="L124" s="2">
        <v>0</v>
      </c>
      <c r="M124" s="2">
        <v>139</v>
      </c>
      <c r="N124" s="2">
        <f t="shared" si="12"/>
        <v>35</v>
      </c>
      <c r="O124" s="2">
        <v>473</v>
      </c>
      <c r="P124" s="2">
        <v>0</v>
      </c>
      <c r="Q124" s="2">
        <v>127</v>
      </c>
      <c r="R124" s="2">
        <v>289</v>
      </c>
      <c r="S124" s="2">
        <f t="shared" si="13"/>
        <v>416</v>
      </c>
      <c r="T124" s="2">
        <v>0</v>
      </c>
      <c r="U124" s="2">
        <v>0</v>
      </c>
      <c r="V124" s="2">
        <f t="shared" si="14"/>
        <v>0</v>
      </c>
      <c r="W124" s="2">
        <v>471</v>
      </c>
      <c r="X124" s="2">
        <v>0</v>
      </c>
      <c r="Y124">
        <v>0</v>
      </c>
      <c r="Z124" s="2">
        <v>0</v>
      </c>
      <c r="AA124" s="2">
        <v>107</v>
      </c>
      <c r="AB124" s="2">
        <f t="shared" si="15"/>
        <v>107</v>
      </c>
      <c r="AC124" s="2">
        <v>288</v>
      </c>
      <c r="AD124" s="2">
        <v>0</v>
      </c>
      <c r="AE124" s="2">
        <v>0</v>
      </c>
      <c r="AF124" s="2">
        <v>0</v>
      </c>
      <c r="AG124" s="2">
        <f t="shared" si="16"/>
        <v>2456</v>
      </c>
      <c r="AH124" s="2">
        <f t="shared" si="17"/>
        <v>2456</v>
      </c>
      <c r="AI124" s="2">
        <v>11303</v>
      </c>
      <c r="AJ124" s="2">
        <v>11303</v>
      </c>
      <c r="AK124" s="2">
        <v>3852</v>
      </c>
      <c r="AL124" s="2">
        <v>0</v>
      </c>
      <c r="AM124" s="2">
        <v>0</v>
      </c>
      <c r="AN124" s="2">
        <v>0</v>
      </c>
      <c r="AO124" s="2">
        <v>0</v>
      </c>
      <c r="AP124" s="2">
        <v>584</v>
      </c>
      <c r="AQ124" s="2">
        <v>0</v>
      </c>
      <c r="AR124" s="2">
        <v>0</v>
      </c>
      <c r="AS124" s="2">
        <v>0</v>
      </c>
      <c r="AT124" s="2">
        <v>0</v>
      </c>
      <c r="AU124" s="2">
        <v>-5</v>
      </c>
      <c r="AV124" s="2">
        <v>-18</v>
      </c>
      <c r="AW124" s="2">
        <v>0</v>
      </c>
      <c r="AX124" s="2">
        <v>0</v>
      </c>
      <c r="AY124" s="2">
        <v>0</v>
      </c>
      <c r="AZ124" s="2">
        <v>0</v>
      </c>
      <c r="BA124" s="2">
        <f t="shared" si="18"/>
        <v>6887</v>
      </c>
      <c r="BB124" s="2">
        <f t="shared" si="19"/>
        <v>6887</v>
      </c>
      <c r="BC124" s="2">
        <v>27471</v>
      </c>
      <c r="BD124" s="2">
        <v>27471</v>
      </c>
      <c r="BE124" s="2">
        <v>0</v>
      </c>
      <c r="BF124" s="2">
        <v>0</v>
      </c>
      <c r="BG124" s="2">
        <v>0</v>
      </c>
      <c r="BH124" s="2">
        <v>0</v>
      </c>
      <c r="BI124" s="2">
        <v>0</v>
      </c>
      <c r="BJ124" s="2">
        <v>0</v>
      </c>
      <c r="BK124" s="2">
        <v>87</v>
      </c>
      <c r="BL124" s="2">
        <v>348</v>
      </c>
    </row>
    <row r="125" spans="1:64" x14ac:dyDescent="0.25">
      <c r="A125" s="1" t="s">
        <v>120</v>
      </c>
      <c r="B125" t="s">
        <v>566</v>
      </c>
      <c r="C125" t="s">
        <v>972</v>
      </c>
      <c r="D125" s="2">
        <v>-70</v>
      </c>
      <c r="E125" s="2">
        <v>720</v>
      </c>
      <c r="F125" s="2">
        <f t="shared" si="10"/>
        <v>650</v>
      </c>
      <c r="G125" s="2">
        <v>7</v>
      </c>
      <c r="H125" s="2">
        <v>150</v>
      </c>
      <c r="I125" s="2">
        <v>0</v>
      </c>
      <c r="J125" s="2">
        <f t="shared" si="11"/>
        <v>150</v>
      </c>
      <c r="K125" s="2">
        <v>131</v>
      </c>
      <c r="L125" s="2">
        <v>0</v>
      </c>
      <c r="M125" s="2">
        <v>106</v>
      </c>
      <c r="N125" s="2">
        <f t="shared" si="12"/>
        <v>237</v>
      </c>
      <c r="O125" s="2">
        <v>549</v>
      </c>
      <c r="P125" s="2">
        <v>4</v>
      </c>
      <c r="Q125" s="2">
        <v>40</v>
      </c>
      <c r="R125" s="2">
        <v>249</v>
      </c>
      <c r="S125" s="2">
        <f t="shared" si="13"/>
        <v>293</v>
      </c>
      <c r="T125" s="2">
        <v>0</v>
      </c>
      <c r="U125" s="2">
        <v>0</v>
      </c>
      <c r="V125" s="2">
        <f t="shared" si="14"/>
        <v>0</v>
      </c>
      <c r="W125" s="2">
        <v>852</v>
      </c>
      <c r="X125" s="2">
        <v>0</v>
      </c>
      <c r="Y125">
        <v>0</v>
      </c>
      <c r="Z125" s="2">
        <v>0</v>
      </c>
      <c r="AA125" s="2">
        <v>195</v>
      </c>
      <c r="AB125" s="2">
        <f t="shared" si="15"/>
        <v>195</v>
      </c>
      <c r="AC125" s="2">
        <v>0</v>
      </c>
      <c r="AD125" s="2">
        <v>0</v>
      </c>
      <c r="AE125" s="2">
        <v>0</v>
      </c>
      <c r="AF125" s="2">
        <v>0</v>
      </c>
      <c r="AG125" s="2">
        <f t="shared" si="16"/>
        <v>2933</v>
      </c>
      <c r="AH125" s="2">
        <f t="shared" si="17"/>
        <v>2933</v>
      </c>
      <c r="AI125" s="2">
        <v>12425</v>
      </c>
      <c r="AJ125" s="2">
        <v>12425</v>
      </c>
      <c r="AK125" s="2">
        <v>2786</v>
      </c>
      <c r="AL125" s="2">
        <v>35</v>
      </c>
      <c r="AM125" s="2">
        <v>3426</v>
      </c>
      <c r="AN125" s="2">
        <v>-4</v>
      </c>
      <c r="AO125" s="2">
        <v>0</v>
      </c>
      <c r="AP125" s="2">
        <v>2</v>
      </c>
      <c r="AQ125" s="2">
        <v>0</v>
      </c>
      <c r="AR125" s="2">
        <v>0</v>
      </c>
      <c r="AS125" s="2">
        <v>0</v>
      </c>
      <c r="AT125" s="2">
        <v>0</v>
      </c>
      <c r="AU125" s="2">
        <v>-11</v>
      </c>
      <c r="AV125" s="2">
        <v>44</v>
      </c>
      <c r="AW125" s="2">
        <v>-1</v>
      </c>
      <c r="AX125" s="2">
        <v>0</v>
      </c>
      <c r="AY125" s="2">
        <v>0</v>
      </c>
      <c r="AZ125" s="2">
        <v>0</v>
      </c>
      <c r="BA125" s="2">
        <f t="shared" si="18"/>
        <v>9166</v>
      </c>
      <c r="BB125" s="2">
        <f t="shared" si="19"/>
        <v>9166</v>
      </c>
      <c r="BC125" s="2">
        <v>36660</v>
      </c>
      <c r="BD125" s="2">
        <v>36660</v>
      </c>
      <c r="BE125" s="2">
        <v>0</v>
      </c>
      <c r="BF125" s="2">
        <v>2</v>
      </c>
      <c r="BG125" s="2">
        <v>0</v>
      </c>
      <c r="BH125" s="2">
        <v>0</v>
      </c>
      <c r="BI125" s="2">
        <v>75</v>
      </c>
      <c r="BJ125" s="2">
        <v>283</v>
      </c>
      <c r="BK125" s="2">
        <v>6</v>
      </c>
      <c r="BL125" s="2">
        <v>18</v>
      </c>
    </row>
    <row r="126" spans="1:64" x14ac:dyDescent="0.25">
      <c r="A126" s="1" t="s">
        <v>121</v>
      </c>
      <c r="B126" t="s">
        <v>567</v>
      </c>
      <c r="C126" t="s">
        <v>972</v>
      </c>
      <c r="D126" s="2">
        <v>-248</v>
      </c>
      <c r="E126" s="2">
        <v>869</v>
      </c>
      <c r="F126" s="2">
        <f t="shared" si="10"/>
        <v>621</v>
      </c>
      <c r="G126" s="2">
        <v>9</v>
      </c>
      <c r="H126" s="2">
        <v>41</v>
      </c>
      <c r="I126" s="2">
        <v>0</v>
      </c>
      <c r="J126" s="2">
        <f t="shared" si="11"/>
        <v>41</v>
      </c>
      <c r="K126" s="2">
        <v>-506</v>
      </c>
      <c r="L126" s="2">
        <v>0</v>
      </c>
      <c r="M126" s="2">
        <v>248</v>
      </c>
      <c r="N126" s="2">
        <f t="shared" si="12"/>
        <v>-258</v>
      </c>
      <c r="O126" s="2">
        <v>947</v>
      </c>
      <c r="P126" s="2">
        <v>0</v>
      </c>
      <c r="Q126" s="2">
        <v>115</v>
      </c>
      <c r="R126" s="2">
        <v>142</v>
      </c>
      <c r="S126" s="2">
        <f t="shared" si="13"/>
        <v>257</v>
      </c>
      <c r="T126" s="2">
        <v>0</v>
      </c>
      <c r="U126" s="2">
        <v>0</v>
      </c>
      <c r="V126" s="2">
        <f t="shared" si="14"/>
        <v>0</v>
      </c>
      <c r="W126" s="2">
        <v>817</v>
      </c>
      <c r="X126" s="2">
        <v>0</v>
      </c>
      <c r="Y126">
        <v>0</v>
      </c>
      <c r="Z126" s="2">
        <v>0</v>
      </c>
      <c r="AA126" s="2">
        <v>292</v>
      </c>
      <c r="AB126" s="2">
        <f t="shared" si="15"/>
        <v>292</v>
      </c>
      <c r="AC126" s="2">
        <v>0</v>
      </c>
      <c r="AD126" s="2">
        <v>0</v>
      </c>
      <c r="AE126" s="2">
        <v>0</v>
      </c>
      <c r="AF126" s="2">
        <v>0</v>
      </c>
      <c r="AG126" s="2">
        <f t="shared" si="16"/>
        <v>2726</v>
      </c>
      <c r="AH126" s="2">
        <f t="shared" si="17"/>
        <v>2726</v>
      </c>
      <c r="AI126" s="2">
        <v>10909</v>
      </c>
      <c r="AJ126" s="2">
        <v>10909</v>
      </c>
      <c r="AK126" s="2">
        <v>7824</v>
      </c>
      <c r="AL126" s="2">
        <v>0</v>
      </c>
      <c r="AM126" s="2">
        <v>0</v>
      </c>
      <c r="AN126" s="2">
        <v>0</v>
      </c>
      <c r="AO126" s="2">
        <v>0</v>
      </c>
      <c r="AP126" s="2">
        <v>0</v>
      </c>
      <c r="AQ126" s="2">
        <v>0</v>
      </c>
      <c r="AR126" s="2">
        <v>0</v>
      </c>
      <c r="AS126" s="2">
        <v>0</v>
      </c>
      <c r="AT126" s="2">
        <v>0</v>
      </c>
      <c r="AU126" s="2">
        <v>-51</v>
      </c>
      <c r="AV126" s="2">
        <v>-202</v>
      </c>
      <c r="AW126" s="2">
        <v>0</v>
      </c>
      <c r="AX126" s="2">
        <v>0</v>
      </c>
      <c r="AY126" s="2">
        <v>0</v>
      </c>
      <c r="AZ126" s="2">
        <v>0</v>
      </c>
      <c r="BA126" s="2">
        <f t="shared" si="18"/>
        <v>10499</v>
      </c>
      <c r="BB126" s="2">
        <f t="shared" si="19"/>
        <v>10499</v>
      </c>
      <c r="BC126" s="2">
        <v>42128</v>
      </c>
      <c r="BD126" s="2">
        <v>42128</v>
      </c>
      <c r="BE126" s="2">
        <v>0</v>
      </c>
      <c r="BF126" s="2">
        <v>0</v>
      </c>
      <c r="BG126" s="2">
        <v>0</v>
      </c>
      <c r="BH126" s="2">
        <v>0</v>
      </c>
      <c r="BI126" s="2">
        <v>93</v>
      </c>
      <c r="BJ126" s="2">
        <v>373</v>
      </c>
      <c r="BK126" s="2">
        <v>-33</v>
      </c>
      <c r="BL126" s="2">
        <v>-133</v>
      </c>
    </row>
    <row r="127" spans="1:64" x14ac:dyDescent="0.25">
      <c r="A127" s="1" t="s">
        <v>122</v>
      </c>
      <c r="B127" t="s">
        <v>568</v>
      </c>
      <c r="C127" t="s">
        <v>972</v>
      </c>
      <c r="D127" s="2">
        <v>5</v>
      </c>
      <c r="E127" s="2">
        <v>879</v>
      </c>
      <c r="F127" s="2">
        <f t="shared" si="10"/>
        <v>884</v>
      </c>
      <c r="G127" s="2">
        <v>4</v>
      </c>
      <c r="H127" s="2">
        <v>8</v>
      </c>
      <c r="I127" s="2">
        <v>0</v>
      </c>
      <c r="J127" s="2">
        <f t="shared" si="11"/>
        <v>8</v>
      </c>
      <c r="K127" s="2">
        <v>-502</v>
      </c>
      <c r="L127" s="2">
        <v>0</v>
      </c>
      <c r="M127" s="2">
        <v>230</v>
      </c>
      <c r="N127" s="2">
        <f t="shared" si="12"/>
        <v>-272</v>
      </c>
      <c r="O127" s="2">
        <v>1066</v>
      </c>
      <c r="P127" s="2">
        <v>0</v>
      </c>
      <c r="Q127" s="2">
        <v>94</v>
      </c>
      <c r="R127" s="2">
        <v>320</v>
      </c>
      <c r="S127" s="2">
        <f t="shared" si="13"/>
        <v>414</v>
      </c>
      <c r="T127" s="2">
        <v>0</v>
      </c>
      <c r="U127" s="2">
        <v>0</v>
      </c>
      <c r="V127" s="2">
        <f t="shared" si="14"/>
        <v>0</v>
      </c>
      <c r="W127" s="2">
        <v>210</v>
      </c>
      <c r="X127" s="2">
        <v>0</v>
      </c>
      <c r="Y127">
        <v>0</v>
      </c>
      <c r="Z127" s="2">
        <v>0</v>
      </c>
      <c r="AA127" s="2">
        <v>116</v>
      </c>
      <c r="AB127" s="2">
        <f t="shared" si="15"/>
        <v>116</v>
      </c>
      <c r="AC127" s="2">
        <v>0</v>
      </c>
      <c r="AD127" s="2">
        <v>0</v>
      </c>
      <c r="AE127" s="2">
        <v>0</v>
      </c>
      <c r="AF127" s="2">
        <v>-131</v>
      </c>
      <c r="AG127" s="2">
        <f t="shared" si="16"/>
        <v>2299</v>
      </c>
      <c r="AH127" s="2">
        <f t="shared" si="17"/>
        <v>2299</v>
      </c>
      <c r="AI127" s="2">
        <v>15848</v>
      </c>
      <c r="AJ127" s="2">
        <v>15848</v>
      </c>
      <c r="AK127" s="2">
        <v>6462</v>
      </c>
      <c r="AL127" s="2">
        <v>0</v>
      </c>
      <c r="AM127" s="2">
        <v>0</v>
      </c>
      <c r="AN127" s="2">
        <v>0</v>
      </c>
      <c r="AO127" s="2">
        <v>0</v>
      </c>
      <c r="AP127" s="2">
        <v>944</v>
      </c>
      <c r="AQ127" s="2">
        <v>0</v>
      </c>
      <c r="AR127" s="2">
        <v>0</v>
      </c>
      <c r="AS127" s="2">
        <v>0</v>
      </c>
      <c r="AT127" s="2">
        <v>0</v>
      </c>
      <c r="AU127" s="2">
        <v>0</v>
      </c>
      <c r="AV127" s="2">
        <v>0</v>
      </c>
      <c r="AW127" s="2">
        <v>0</v>
      </c>
      <c r="AX127" s="2">
        <v>0</v>
      </c>
      <c r="AY127" s="2">
        <v>0</v>
      </c>
      <c r="AZ127" s="2">
        <v>0</v>
      </c>
      <c r="BA127" s="2">
        <f t="shared" si="18"/>
        <v>9705</v>
      </c>
      <c r="BB127" s="2">
        <f t="shared" si="19"/>
        <v>9705</v>
      </c>
      <c r="BC127" s="2">
        <v>43861</v>
      </c>
      <c r="BD127" s="2">
        <v>43861</v>
      </c>
      <c r="BE127" s="2">
        <v>0</v>
      </c>
      <c r="BF127" s="2">
        <v>0</v>
      </c>
      <c r="BG127" s="2">
        <v>0</v>
      </c>
      <c r="BH127" s="2">
        <v>0</v>
      </c>
      <c r="BI127" s="2">
        <v>0</v>
      </c>
      <c r="BJ127" s="2">
        <v>0</v>
      </c>
      <c r="BK127" s="2">
        <v>-53</v>
      </c>
      <c r="BL127" s="2">
        <v>-249</v>
      </c>
    </row>
    <row r="128" spans="1:64" x14ac:dyDescent="0.25">
      <c r="A128" s="1" t="s">
        <v>123</v>
      </c>
      <c r="B128" t="s">
        <v>569</v>
      </c>
      <c r="C128" t="s">
        <v>972</v>
      </c>
      <c r="D128" s="2">
        <v>12</v>
      </c>
      <c r="E128" s="2">
        <v>925</v>
      </c>
      <c r="F128" s="2">
        <f t="shared" si="10"/>
        <v>937</v>
      </c>
      <c r="G128" s="2">
        <v>5</v>
      </c>
      <c r="H128" s="2">
        <v>29</v>
      </c>
      <c r="I128" s="2">
        <v>0</v>
      </c>
      <c r="J128" s="2">
        <f t="shared" si="11"/>
        <v>29</v>
      </c>
      <c r="K128" s="2">
        <v>-46</v>
      </c>
      <c r="L128" s="2">
        <v>0</v>
      </c>
      <c r="M128" s="2">
        <v>223</v>
      </c>
      <c r="N128" s="2">
        <f t="shared" si="12"/>
        <v>177</v>
      </c>
      <c r="O128" s="2">
        <v>477</v>
      </c>
      <c r="P128" s="2">
        <v>0</v>
      </c>
      <c r="Q128" s="2">
        <v>42</v>
      </c>
      <c r="R128" s="2">
        <v>200</v>
      </c>
      <c r="S128" s="2">
        <f t="shared" si="13"/>
        <v>242</v>
      </c>
      <c r="T128" s="2">
        <v>0</v>
      </c>
      <c r="U128" s="2">
        <v>0</v>
      </c>
      <c r="V128" s="2">
        <f t="shared" si="14"/>
        <v>0</v>
      </c>
      <c r="W128" s="2">
        <v>640</v>
      </c>
      <c r="X128" s="2">
        <v>0</v>
      </c>
      <c r="Y128">
        <v>0</v>
      </c>
      <c r="Z128" s="2">
        <v>5</v>
      </c>
      <c r="AA128" s="2">
        <v>183</v>
      </c>
      <c r="AB128" s="2">
        <f t="shared" si="15"/>
        <v>188</v>
      </c>
      <c r="AC128" s="2">
        <v>534</v>
      </c>
      <c r="AD128" s="2">
        <v>0</v>
      </c>
      <c r="AE128" s="2">
        <v>0</v>
      </c>
      <c r="AF128" s="2">
        <v>0</v>
      </c>
      <c r="AG128" s="2">
        <f t="shared" si="16"/>
        <v>3229</v>
      </c>
      <c r="AH128" s="2">
        <f t="shared" si="17"/>
        <v>3229</v>
      </c>
      <c r="AI128" s="2">
        <v>12884</v>
      </c>
      <c r="AJ128" s="2">
        <v>12884</v>
      </c>
      <c r="AK128" s="2">
        <v>9025</v>
      </c>
      <c r="AL128" s="2">
        <v>15</v>
      </c>
      <c r="AM128" s="2">
        <v>0</v>
      </c>
      <c r="AN128" s="2">
        <v>0</v>
      </c>
      <c r="AO128" s="2">
        <v>0</v>
      </c>
      <c r="AP128" s="2">
        <v>121</v>
      </c>
      <c r="AQ128" s="2">
        <v>0</v>
      </c>
      <c r="AR128" s="2">
        <v>0</v>
      </c>
      <c r="AS128" s="2">
        <v>0</v>
      </c>
      <c r="AT128" s="2">
        <v>0</v>
      </c>
      <c r="AU128" s="2">
        <v>-79</v>
      </c>
      <c r="AV128" s="2">
        <v>-300</v>
      </c>
      <c r="AW128" s="2">
        <v>-109</v>
      </c>
      <c r="AX128" s="2">
        <v>-362</v>
      </c>
      <c r="AY128" s="2">
        <v>0</v>
      </c>
      <c r="AZ128" s="2">
        <v>0</v>
      </c>
      <c r="BA128" s="2">
        <f t="shared" si="18"/>
        <v>12202</v>
      </c>
      <c r="BB128" s="2">
        <f t="shared" si="19"/>
        <v>12202</v>
      </c>
      <c r="BC128" s="2">
        <v>48000</v>
      </c>
      <c r="BD128" s="2">
        <v>48000</v>
      </c>
      <c r="BE128" s="2">
        <v>4</v>
      </c>
      <c r="BF128" s="2">
        <v>16</v>
      </c>
      <c r="BG128" s="2">
        <v>62</v>
      </c>
      <c r="BH128" s="2">
        <v>248</v>
      </c>
      <c r="BI128" s="2">
        <v>36</v>
      </c>
      <c r="BJ128" s="2">
        <v>158</v>
      </c>
      <c r="BK128" s="2">
        <v>-17</v>
      </c>
      <c r="BL128" s="2">
        <v>74</v>
      </c>
    </row>
    <row r="129" spans="1:64" x14ac:dyDescent="0.25">
      <c r="A129" s="1" t="s">
        <v>124</v>
      </c>
      <c r="B129" t="s">
        <v>570</v>
      </c>
      <c r="C129" t="s">
        <v>972</v>
      </c>
      <c r="D129" s="2">
        <v>0</v>
      </c>
      <c r="E129" s="2">
        <v>537</v>
      </c>
      <c r="F129" s="2">
        <f t="shared" si="10"/>
        <v>537</v>
      </c>
      <c r="G129" s="2">
        <v>31</v>
      </c>
      <c r="H129" s="2">
        <v>-74</v>
      </c>
      <c r="I129" s="2">
        <v>0</v>
      </c>
      <c r="J129" s="2">
        <f t="shared" si="11"/>
        <v>-74</v>
      </c>
      <c r="K129" s="2">
        <v>-72</v>
      </c>
      <c r="L129" s="2">
        <v>0</v>
      </c>
      <c r="M129" s="2">
        <v>123</v>
      </c>
      <c r="N129" s="2">
        <f t="shared" si="12"/>
        <v>51</v>
      </c>
      <c r="O129" s="2">
        <v>688</v>
      </c>
      <c r="P129" s="2">
        <v>0</v>
      </c>
      <c r="Q129" s="2">
        <v>132</v>
      </c>
      <c r="R129" s="2">
        <v>10</v>
      </c>
      <c r="S129" s="2">
        <f t="shared" si="13"/>
        <v>142</v>
      </c>
      <c r="T129" s="2">
        <v>0</v>
      </c>
      <c r="U129" s="2">
        <v>0</v>
      </c>
      <c r="V129" s="2">
        <f t="shared" si="14"/>
        <v>0</v>
      </c>
      <c r="W129" s="2">
        <v>204</v>
      </c>
      <c r="X129" s="2">
        <v>0</v>
      </c>
      <c r="Y129">
        <v>0</v>
      </c>
      <c r="Z129" s="2">
        <v>0</v>
      </c>
      <c r="AA129" s="2">
        <v>0</v>
      </c>
      <c r="AB129" s="2">
        <f t="shared" si="15"/>
        <v>0</v>
      </c>
      <c r="AC129" s="2">
        <v>0</v>
      </c>
      <c r="AD129" s="2">
        <v>0</v>
      </c>
      <c r="AE129" s="2">
        <v>0</v>
      </c>
      <c r="AF129" s="2">
        <v>0</v>
      </c>
      <c r="AG129" s="2">
        <f t="shared" si="16"/>
        <v>1579</v>
      </c>
      <c r="AH129" s="2">
        <f t="shared" si="17"/>
        <v>1579</v>
      </c>
      <c r="AI129" s="2">
        <v>8166</v>
      </c>
      <c r="AJ129" s="2">
        <v>8166</v>
      </c>
      <c r="AK129" s="2">
        <v>4645</v>
      </c>
      <c r="AL129" s="2">
        <v>0</v>
      </c>
      <c r="AM129" s="2">
        <v>0</v>
      </c>
      <c r="AN129" s="2">
        <v>0</v>
      </c>
      <c r="AO129" s="2">
        <v>0</v>
      </c>
      <c r="AP129" s="2">
        <v>540</v>
      </c>
      <c r="AQ129" s="2">
        <v>0</v>
      </c>
      <c r="AR129" s="2">
        <v>0</v>
      </c>
      <c r="AS129" s="2">
        <v>0</v>
      </c>
      <c r="AT129" s="2">
        <v>0</v>
      </c>
      <c r="AU129" s="2">
        <v>0</v>
      </c>
      <c r="AV129" s="2">
        <v>0</v>
      </c>
      <c r="AW129" s="2">
        <v>0</v>
      </c>
      <c r="AX129" s="2">
        <v>0</v>
      </c>
      <c r="AY129" s="2">
        <v>0</v>
      </c>
      <c r="AZ129" s="2">
        <v>0</v>
      </c>
      <c r="BA129" s="2">
        <f t="shared" si="18"/>
        <v>6764</v>
      </c>
      <c r="BB129" s="2">
        <f t="shared" si="19"/>
        <v>6764</v>
      </c>
      <c r="BC129" s="2">
        <v>29580</v>
      </c>
      <c r="BD129" s="2">
        <v>29580</v>
      </c>
      <c r="BE129" s="2">
        <v>0</v>
      </c>
      <c r="BF129" s="2">
        <v>0</v>
      </c>
      <c r="BG129" s="2">
        <v>0</v>
      </c>
      <c r="BH129" s="2">
        <v>0</v>
      </c>
      <c r="BI129" s="2">
        <v>0</v>
      </c>
      <c r="BJ129" s="2">
        <v>0</v>
      </c>
      <c r="BK129" s="2">
        <v>-36</v>
      </c>
      <c r="BL129" s="2">
        <v>-179</v>
      </c>
    </row>
    <row r="130" spans="1:64" x14ac:dyDescent="0.25">
      <c r="A130" s="1" t="s">
        <v>125</v>
      </c>
      <c r="B130" t="s">
        <v>571</v>
      </c>
      <c r="C130" t="s">
        <v>971</v>
      </c>
      <c r="D130" s="2">
        <v>207</v>
      </c>
      <c r="E130" s="2">
        <v>1725</v>
      </c>
      <c r="F130" s="2">
        <f t="shared" si="10"/>
        <v>1932</v>
      </c>
      <c r="G130" s="2">
        <v>67</v>
      </c>
      <c r="H130" s="2">
        <v>135</v>
      </c>
      <c r="I130" s="2">
        <v>9472</v>
      </c>
      <c r="J130" s="2">
        <f t="shared" si="11"/>
        <v>9607</v>
      </c>
      <c r="K130" s="2">
        <v>15152</v>
      </c>
      <c r="L130" s="2">
        <v>0</v>
      </c>
      <c r="M130" s="2">
        <v>1447</v>
      </c>
      <c r="N130" s="2">
        <f t="shared" si="12"/>
        <v>16599</v>
      </c>
      <c r="O130" s="2">
        <v>11077</v>
      </c>
      <c r="P130" s="2">
        <v>1431</v>
      </c>
      <c r="Q130" s="2">
        <v>-93</v>
      </c>
      <c r="R130" s="2">
        <v>577</v>
      </c>
      <c r="S130" s="2">
        <f t="shared" si="13"/>
        <v>1915</v>
      </c>
      <c r="T130" s="2">
        <v>3198</v>
      </c>
      <c r="U130" s="2">
        <v>9225</v>
      </c>
      <c r="V130" s="2">
        <f t="shared" si="14"/>
        <v>12423</v>
      </c>
      <c r="W130" s="2">
        <v>4333</v>
      </c>
      <c r="X130" s="2">
        <v>141375</v>
      </c>
      <c r="Y130">
        <v>3640.245413879733</v>
      </c>
      <c r="Z130" s="2">
        <v>123142</v>
      </c>
      <c r="AA130" s="2">
        <v>1948</v>
      </c>
      <c r="AB130" s="2">
        <f t="shared" si="15"/>
        <v>125090</v>
      </c>
      <c r="AC130" s="2">
        <v>0</v>
      </c>
      <c r="AD130" s="2">
        <v>0</v>
      </c>
      <c r="AE130" s="2">
        <v>-155</v>
      </c>
      <c r="AF130" s="2">
        <v>921</v>
      </c>
      <c r="AG130" s="2">
        <f t="shared" si="16"/>
        <v>325184</v>
      </c>
      <c r="AH130" s="2">
        <f t="shared" si="17"/>
        <v>328824.24541387975</v>
      </c>
      <c r="AI130" s="2">
        <v>1300729.9968178102</v>
      </c>
      <c r="AJ130" s="2">
        <v>1483259.1525844058</v>
      </c>
      <c r="AK130" s="2">
        <v>0</v>
      </c>
      <c r="AL130" s="2">
        <v>0</v>
      </c>
      <c r="AM130" s="2">
        <v>0</v>
      </c>
      <c r="AN130" s="2">
        <v>0</v>
      </c>
      <c r="AO130" s="2">
        <v>0</v>
      </c>
      <c r="AP130" s="2">
        <v>0</v>
      </c>
      <c r="AQ130" s="2">
        <v>0</v>
      </c>
      <c r="AR130" s="2">
        <v>0</v>
      </c>
      <c r="AS130" s="2">
        <v>0</v>
      </c>
      <c r="AT130" s="2">
        <v>333</v>
      </c>
      <c r="AU130" s="2">
        <v>0</v>
      </c>
      <c r="AV130" s="2">
        <v>0</v>
      </c>
      <c r="AW130" s="2">
        <v>-260</v>
      </c>
      <c r="AX130" s="2">
        <v>-1004</v>
      </c>
      <c r="AY130" s="2">
        <v>0</v>
      </c>
      <c r="AZ130" s="2">
        <v>0</v>
      </c>
      <c r="BA130" s="2">
        <f t="shared" si="18"/>
        <v>325257</v>
      </c>
      <c r="BB130" s="2">
        <f t="shared" si="19"/>
        <v>328897.24541387975</v>
      </c>
      <c r="BC130" s="2">
        <v>1301021.1455781409</v>
      </c>
      <c r="BD130" s="2">
        <v>1483550.3013447365</v>
      </c>
      <c r="BE130" s="2">
        <v>0</v>
      </c>
      <c r="BF130" s="2">
        <v>0</v>
      </c>
      <c r="BG130" s="2">
        <v>-168</v>
      </c>
      <c r="BH130" s="2">
        <v>-650</v>
      </c>
      <c r="BI130" s="2">
        <v>3149</v>
      </c>
      <c r="BJ130" s="2">
        <v>12570</v>
      </c>
      <c r="BK130" s="2">
        <v>-529</v>
      </c>
      <c r="BL130" s="2">
        <v>-2112</v>
      </c>
    </row>
    <row r="131" spans="1:64" x14ac:dyDescent="0.25">
      <c r="A131" s="1" t="s">
        <v>126</v>
      </c>
      <c r="B131" t="s">
        <v>572</v>
      </c>
      <c r="C131" t="s">
        <v>972</v>
      </c>
      <c r="D131" s="2">
        <v>7</v>
      </c>
      <c r="E131" s="2">
        <v>979</v>
      </c>
      <c r="F131" s="2">
        <f t="shared" si="10"/>
        <v>986</v>
      </c>
      <c r="G131" s="2">
        <v>0</v>
      </c>
      <c r="H131" s="2">
        <v>73</v>
      </c>
      <c r="I131" s="2">
        <v>0</v>
      </c>
      <c r="J131" s="2">
        <f t="shared" si="11"/>
        <v>73</v>
      </c>
      <c r="K131" s="2">
        <v>352</v>
      </c>
      <c r="L131" s="2">
        <v>0</v>
      </c>
      <c r="M131" s="2">
        <v>136</v>
      </c>
      <c r="N131" s="2">
        <f t="shared" si="12"/>
        <v>488</v>
      </c>
      <c r="O131" s="2">
        <v>412</v>
      </c>
      <c r="P131" s="2">
        <v>8</v>
      </c>
      <c r="Q131" s="2">
        <v>160</v>
      </c>
      <c r="R131" s="2">
        <v>65</v>
      </c>
      <c r="S131" s="2">
        <f t="shared" si="13"/>
        <v>233</v>
      </c>
      <c r="T131" s="2">
        <v>0</v>
      </c>
      <c r="U131" s="2">
        <v>0</v>
      </c>
      <c r="V131" s="2">
        <f t="shared" si="14"/>
        <v>0</v>
      </c>
      <c r="W131" s="2">
        <v>454</v>
      </c>
      <c r="X131" s="2">
        <v>0</v>
      </c>
      <c r="Y131">
        <v>0</v>
      </c>
      <c r="Z131" s="2">
        <v>0</v>
      </c>
      <c r="AA131" s="2">
        <v>219</v>
      </c>
      <c r="AB131" s="2">
        <f t="shared" si="15"/>
        <v>219</v>
      </c>
      <c r="AC131" s="2">
        <v>0</v>
      </c>
      <c r="AD131" s="2">
        <v>0</v>
      </c>
      <c r="AE131" s="2">
        <v>0</v>
      </c>
      <c r="AF131" s="2">
        <v>0</v>
      </c>
      <c r="AG131" s="2">
        <f t="shared" si="16"/>
        <v>2865</v>
      </c>
      <c r="AH131" s="2">
        <f t="shared" si="17"/>
        <v>2865</v>
      </c>
      <c r="AI131" s="2">
        <v>9888</v>
      </c>
      <c r="AJ131" s="2">
        <v>9888</v>
      </c>
      <c r="AK131" s="2">
        <v>8701</v>
      </c>
      <c r="AL131" s="2">
        <v>0</v>
      </c>
      <c r="AM131" s="2">
        <v>0</v>
      </c>
      <c r="AN131" s="2">
        <v>0</v>
      </c>
      <c r="AO131" s="2">
        <v>0</v>
      </c>
      <c r="AP131" s="2">
        <v>0</v>
      </c>
      <c r="AQ131" s="2">
        <v>0</v>
      </c>
      <c r="AR131" s="2">
        <v>0</v>
      </c>
      <c r="AS131" s="2">
        <v>0</v>
      </c>
      <c r="AT131" s="2">
        <v>0</v>
      </c>
      <c r="AU131" s="2">
        <v>-804</v>
      </c>
      <c r="AV131" s="2">
        <v>-2847</v>
      </c>
      <c r="AW131" s="2">
        <v>19</v>
      </c>
      <c r="AX131" s="2">
        <v>166</v>
      </c>
      <c r="AY131" s="2">
        <v>0</v>
      </c>
      <c r="AZ131" s="2">
        <v>0</v>
      </c>
      <c r="BA131" s="2">
        <f t="shared" si="18"/>
        <v>10781</v>
      </c>
      <c r="BB131" s="2">
        <f t="shared" si="19"/>
        <v>10781</v>
      </c>
      <c r="BC131" s="2">
        <v>42333</v>
      </c>
      <c r="BD131" s="2">
        <v>42333</v>
      </c>
      <c r="BE131" s="2">
        <v>36</v>
      </c>
      <c r="BF131" s="2">
        <v>145</v>
      </c>
      <c r="BG131" s="2">
        <v>38</v>
      </c>
      <c r="BH131" s="2">
        <v>152</v>
      </c>
      <c r="BI131" s="2">
        <v>0</v>
      </c>
      <c r="BJ131" s="2">
        <v>0</v>
      </c>
      <c r="BK131" s="2">
        <v>-82</v>
      </c>
      <c r="BL131" s="2">
        <v>446</v>
      </c>
    </row>
    <row r="132" spans="1:64" x14ac:dyDescent="0.25">
      <c r="A132" s="1" t="s">
        <v>127</v>
      </c>
      <c r="B132" t="s">
        <v>573</v>
      </c>
      <c r="C132" t="s">
        <v>972</v>
      </c>
      <c r="D132" s="2">
        <v>56</v>
      </c>
      <c r="E132" s="2">
        <v>-45</v>
      </c>
      <c r="F132" s="2">
        <f t="shared" si="10"/>
        <v>11</v>
      </c>
      <c r="G132" s="2">
        <v>17</v>
      </c>
      <c r="H132" s="2">
        <v>82</v>
      </c>
      <c r="I132" s="2">
        <v>0</v>
      </c>
      <c r="J132" s="2">
        <f t="shared" si="11"/>
        <v>82</v>
      </c>
      <c r="K132" s="2">
        <v>-238</v>
      </c>
      <c r="L132" s="2">
        <v>0</v>
      </c>
      <c r="M132" s="2">
        <v>179</v>
      </c>
      <c r="N132" s="2">
        <f t="shared" si="12"/>
        <v>-59</v>
      </c>
      <c r="O132" s="2">
        <v>1884</v>
      </c>
      <c r="P132" s="2">
        <v>0</v>
      </c>
      <c r="Q132" s="2">
        <v>-433</v>
      </c>
      <c r="R132" s="2">
        <v>600</v>
      </c>
      <c r="S132" s="2">
        <f t="shared" si="13"/>
        <v>167</v>
      </c>
      <c r="T132" s="2">
        <v>0</v>
      </c>
      <c r="U132" s="2">
        <v>0</v>
      </c>
      <c r="V132" s="2">
        <f t="shared" si="14"/>
        <v>0</v>
      </c>
      <c r="W132" s="2">
        <v>820</v>
      </c>
      <c r="X132" s="2">
        <v>0</v>
      </c>
      <c r="Y132">
        <v>0</v>
      </c>
      <c r="Z132" s="2">
        <v>791</v>
      </c>
      <c r="AA132" s="2">
        <v>0</v>
      </c>
      <c r="AB132" s="2">
        <f t="shared" si="15"/>
        <v>791</v>
      </c>
      <c r="AC132" s="2">
        <v>0</v>
      </c>
      <c r="AD132" s="2">
        <v>0</v>
      </c>
      <c r="AE132" s="2">
        <v>0</v>
      </c>
      <c r="AF132" s="2">
        <v>4</v>
      </c>
      <c r="AG132" s="2">
        <f t="shared" si="16"/>
        <v>3717</v>
      </c>
      <c r="AH132" s="2">
        <f t="shared" si="17"/>
        <v>3717</v>
      </c>
      <c r="AI132" s="2">
        <v>22148</v>
      </c>
      <c r="AJ132" s="2">
        <v>22148</v>
      </c>
      <c r="AK132" s="2">
        <v>5625</v>
      </c>
      <c r="AL132" s="2">
        <v>0</v>
      </c>
      <c r="AM132" s="2">
        <v>7336</v>
      </c>
      <c r="AN132" s="2">
        <v>0</v>
      </c>
      <c r="AO132" s="2">
        <v>0</v>
      </c>
      <c r="AP132" s="2">
        <v>160</v>
      </c>
      <c r="AQ132" s="2">
        <v>0</v>
      </c>
      <c r="AR132" s="2">
        <v>0</v>
      </c>
      <c r="AS132" s="2">
        <v>0</v>
      </c>
      <c r="AT132" s="2">
        <v>0</v>
      </c>
      <c r="AU132" s="2">
        <v>-692</v>
      </c>
      <c r="AV132" s="2">
        <v>-2623</v>
      </c>
      <c r="AW132" s="2">
        <v>0</v>
      </c>
      <c r="AX132" s="2">
        <v>0</v>
      </c>
      <c r="AY132" s="2">
        <v>0</v>
      </c>
      <c r="AZ132" s="2">
        <v>0</v>
      </c>
      <c r="BA132" s="2">
        <f t="shared" si="18"/>
        <v>16146</v>
      </c>
      <c r="BB132" s="2">
        <f t="shared" si="19"/>
        <v>16146</v>
      </c>
      <c r="BC132" s="2">
        <v>68994</v>
      </c>
      <c r="BD132" s="2">
        <v>68994</v>
      </c>
      <c r="BE132" s="2">
        <v>0</v>
      </c>
      <c r="BF132" s="2">
        <v>0</v>
      </c>
      <c r="BG132" s="2">
        <v>0</v>
      </c>
      <c r="BH132" s="2">
        <v>0</v>
      </c>
      <c r="BI132" s="2">
        <v>0</v>
      </c>
      <c r="BJ132" s="2">
        <v>0</v>
      </c>
      <c r="BK132" s="2">
        <v>0</v>
      </c>
      <c r="BL132" s="2">
        <v>0</v>
      </c>
    </row>
    <row r="133" spans="1:64" x14ac:dyDescent="0.25">
      <c r="A133" s="1" t="s">
        <v>128</v>
      </c>
      <c r="B133" t="s">
        <v>574</v>
      </c>
      <c r="C133" t="s">
        <v>972</v>
      </c>
      <c r="D133" s="2">
        <v>29</v>
      </c>
      <c r="E133" s="2">
        <v>1334</v>
      </c>
      <c r="F133" s="2">
        <f t="shared" si="10"/>
        <v>1363</v>
      </c>
      <c r="G133" s="2">
        <v>20</v>
      </c>
      <c r="H133" s="2">
        <v>70</v>
      </c>
      <c r="I133" s="2">
        <v>0</v>
      </c>
      <c r="J133" s="2">
        <f t="shared" si="11"/>
        <v>70</v>
      </c>
      <c r="K133" s="2">
        <v>-166</v>
      </c>
      <c r="L133" s="2">
        <v>0</v>
      </c>
      <c r="M133" s="2">
        <v>270</v>
      </c>
      <c r="N133" s="2">
        <f t="shared" si="12"/>
        <v>104</v>
      </c>
      <c r="O133" s="2">
        <v>1164</v>
      </c>
      <c r="P133" s="2">
        <v>7</v>
      </c>
      <c r="Q133" s="2">
        <v>214</v>
      </c>
      <c r="R133" s="2">
        <v>607</v>
      </c>
      <c r="S133" s="2">
        <f t="shared" si="13"/>
        <v>828</v>
      </c>
      <c r="T133" s="2">
        <v>0</v>
      </c>
      <c r="U133" s="2">
        <v>0</v>
      </c>
      <c r="V133" s="2">
        <f t="shared" si="14"/>
        <v>0</v>
      </c>
      <c r="W133" s="2">
        <v>694</v>
      </c>
      <c r="X133" s="2">
        <v>0</v>
      </c>
      <c r="Y133">
        <v>0</v>
      </c>
      <c r="Z133" s="2">
        <v>0</v>
      </c>
      <c r="AA133" s="2">
        <v>287</v>
      </c>
      <c r="AB133" s="2">
        <f t="shared" si="15"/>
        <v>287</v>
      </c>
      <c r="AC133" s="2">
        <v>0</v>
      </c>
      <c r="AD133" s="2">
        <v>0</v>
      </c>
      <c r="AE133" s="2">
        <v>0</v>
      </c>
      <c r="AF133" s="2">
        <v>0</v>
      </c>
      <c r="AG133" s="2">
        <f t="shared" si="16"/>
        <v>4530</v>
      </c>
      <c r="AH133" s="2">
        <f t="shared" si="17"/>
        <v>4530</v>
      </c>
      <c r="AI133" s="2">
        <v>18205</v>
      </c>
      <c r="AJ133" s="2">
        <v>18205</v>
      </c>
      <c r="AK133" s="2">
        <v>9303</v>
      </c>
      <c r="AL133" s="2">
        <v>21</v>
      </c>
      <c r="AM133" s="2">
        <v>0</v>
      </c>
      <c r="AN133" s="2">
        <v>0</v>
      </c>
      <c r="AO133" s="2">
        <v>0</v>
      </c>
      <c r="AP133" s="2">
        <v>891</v>
      </c>
      <c r="AQ133" s="2">
        <v>0</v>
      </c>
      <c r="AR133" s="2">
        <v>0</v>
      </c>
      <c r="AS133" s="2">
        <v>0</v>
      </c>
      <c r="AT133" s="2">
        <v>0</v>
      </c>
      <c r="AU133" s="2">
        <v>41</v>
      </c>
      <c r="AV133" s="2">
        <v>150</v>
      </c>
      <c r="AW133" s="2">
        <v>-221</v>
      </c>
      <c r="AX133" s="2">
        <v>-508</v>
      </c>
      <c r="AY133" s="2">
        <v>0</v>
      </c>
      <c r="AZ133" s="2">
        <v>0</v>
      </c>
      <c r="BA133" s="2">
        <f t="shared" si="18"/>
        <v>14565</v>
      </c>
      <c r="BB133" s="2">
        <f t="shared" si="19"/>
        <v>14565</v>
      </c>
      <c r="BC133" s="2">
        <v>56693</v>
      </c>
      <c r="BD133" s="2">
        <v>56693</v>
      </c>
      <c r="BE133" s="2">
        <v>-3</v>
      </c>
      <c r="BF133" s="2">
        <v>-13</v>
      </c>
      <c r="BG133" s="2">
        <v>-7</v>
      </c>
      <c r="BH133" s="2">
        <v>-27</v>
      </c>
      <c r="BI133" s="2">
        <v>165</v>
      </c>
      <c r="BJ133" s="2">
        <v>662</v>
      </c>
      <c r="BK133" s="2">
        <v>-217</v>
      </c>
      <c r="BL133" s="2">
        <v>-867</v>
      </c>
    </row>
    <row r="134" spans="1:64" x14ac:dyDescent="0.25">
      <c r="A134" s="1" t="s">
        <v>129</v>
      </c>
      <c r="B134" t="s">
        <v>575</v>
      </c>
      <c r="C134" t="s">
        <v>972</v>
      </c>
      <c r="D134" s="2">
        <v>76</v>
      </c>
      <c r="E134" s="2">
        <v>1124</v>
      </c>
      <c r="F134" s="2">
        <f t="shared" ref="F134:F197" si="20">SUM(D134:E134)</f>
        <v>1200</v>
      </c>
      <c r="G134" s="2">
        <v>24</v>
      </c>
      <c r="H134" s="2">
        <v>98</v>
      </c>
      <c r="I134" s="2">
        <v>0</v>
      </c>
      <c r="J134" s="2">
        <f t="shared" ref="J134:J197" si="21">SUM(H134:I134)</f>
        <v>98</v>
      </c>
      <c r="K134" s="2">
        <v>-118</v>
      </c>
      <c r="L134" s="2">
        <v>0</v>
      </c>
      <c r="M134" s="2">
        <v>-113</v>
      </c>
      <c r="N134" s="2">
        <f t="shared" ref="N134:N197" si="22">SUM(K134:M134)</f>
        <v>-231</v>
      </c>
      <c r="O134" s="2">
        <v>1052</v>
      </c>
      <c r="P134" s="2">
        <v>0</v>
      </c>
      <c r="Q134" s="2">
        <v>135</v>
      </c>
      <c r="R134" s="2">
        <v>394</v>
      </c>
      <c r="S134" s="2">
        <f t="shared" ref="S134:S197" si="23">SUM(P134:R134)</f>
        <v>529</v>
      </c>
      <c r="T134" s="2">
        <v>0</v>
      </c>
      <c r="U134" s="2">
        <v>0</v>
      </c>
      <c r="V134" s="2">
        <f t="shared" ref="V134:V197" si="24">SUM(T134:U134)</f>
        <v>0</v>
      </c>
      <c r="W134" s="2">
        <v>699</v>
      </c>
      <c r="X134" s="2">
        <v>0</v>
      </c>
      <c r="Y134">
        <v>0</v>
      </c>
      <c r="Z134" s="2">
        <v>0</v>
      </c>
      <c r="AA134" s="2">
        <v>299</v>
      </c>
      <c r="AB134" s="2">
        <f t="shared" ref="AB134:AB197" si="25">SUM(Z134:AA134)</f>
        <v>299</v>
      </c>
      <c r="AC134" s="2">
        <v>0</v>
      </c>
      <c r="AD134" s="2">
        <v>0</v>
      </c>
      <c r="AE134" s="2">
        <v>0</v>
      </c>
      <c r="AF134" s="2">
        <v>0</v>
      </c>
      <c r="AG134" s="2">
        <f t="shared" ref="AG134:AG197" si="26">AF134+AE134+AD134+AC134+AB134+X134+W134+V134+S134+O134+N134+J134+G134+F134</f>
        <v>3670</v>
      </c>
      <c r="AH134" s="2">
        <f t="shared" ref="AH134:AH197" si="27">AG134+Y134</f>
        <v>3670</v>
      </c>
      <c r="AI134" s="2">
        <v>11900</v>
      </c>
      <c r="AJ134" s="2">
        <v>11900</v>
      </c>
      <c r="AK134" s="2">
        <v>9920</v>
      </c>
      <c r="AL134" s="2">
        <v>0</v>
      </c>
      <c r="AM134" s="2">
        <v>0</v>
      </c>
      <c r="AN134" s="2">
        <v>0</v>
      </c>
      <c r="AO134" s="2">
        <v>0</v>
      </c>
      <c r="AP134" s="2">
        <v>0</v>
      </c>
      <c r="AQ134" s="2">
        <v>0</v>
      </c>
      <c r="AR134" s="2">
        <v>0</v>
      </c>
      <c r="AS134" s="2">
        <v>0</v>
      </c>
      <c r="AT134" s="2">
        <v>0</v>
      </c>
      <c r="AU134" s="2">
        <v>0</v>
      </c>
      <c r="AV134" s="2">
        <v>0</v>
      </c>
      <c r="AW134" s="2">
        <v>0</v>
      </c>
      <c r="AX134" s="2">
        <v>0</v>
      </c>
      <c r="AY134" s="2">
        <v>0</v>
      </c>
      <c r="AZ134" s="2">
        <v>0</v>
      </c>
      <c r="BA134" s="2">
        <f t="shared" ref="BA134:BA197" si="28">AG134+AK134+AL134+AM134+AN134+AO134+AP134+AQ134+AR134+AS134+AT134+AY134+AZ134+AW134+AU134</f>
        <v>13590</v>
      </c>
      <c r="BB134" s="2">
        <f t="shared" ref="BB134:BB197" si="29">AH134+AK134+AL134+AM134+AN134+AO134+AP134+AQ134+AR134+AS134+AT134+AY134+AZ134+AU134+AW134</f>
        <v>13590</v>
      </c>
      <c r="BC134" s="2">
        <v>52900</v>
      </c>
      <c r="BD134" s="2">
        <v>52900</v>
      </c>
      <c r="BE134" s="2">
        <v>0</v>
      </c>
      <c r="BF134" s="2">
        <v>0</v>
      </c>
      <c r="BG134" s="2">
        <v>0</v>
      </c>
      <c r="BH134" s="2">
        <v>0</v>
      </c>
      <c r="BI134" s="2">
        <v>0</v>
      </c>
      <c r="BJ134" s="2">
        <v>0</v>
      </c>
      <c r="BK134" s="2">
        <v>-90</v>
      </c>
      <c r="BL134" s="2">
        <v>-270</v>
      </c>
    </row>
    <row r="135" spans="1:64" x14ac:dyDescent="0.25">
      <c r="A135" s="1" t="s">
        <v>130</v>
      </c>
      <c r="B135" t="s">
        <v>576</v>
      </c>
      <c r="C135" t="s">
        <v>972</v>
      </c>
      <c r="D135" s="2">
        <v>11</v>
      </c>
      <c r="E135" s="2">
        <v>1103</v>
      </c>
      <c r="F135" s="2">
        <f t="shared" si="20"/>
        <v>1114</v>
      </c>
      <c r="G135" s="2">
        <v>23</v>
      </c>
      <c r="H135" s="2">
        <v>34</v>
      </c>
      <c r="I135" s="2">
        <v>0</v>
      </c>
      <c r="J135" s="2">
        <f t="shared" si="21"/>
        <v>34</v>
      </c>
      <c r="K135" s="2">
        <v>-37</v>
      </c>
      <c r="L135" s="2">
        <v>0</v>
      </c>
      <c r="M135" s="2">
        <v>158</v>
      </c>
      <c r="N135" s="2">
        <f t="shared" si="22"/>
        <v>121</v>
      </c>
      <c r="O135" s="2">
        <v>1378</v>
      </c>
      <c r="P135" s="2">
        <v>0</v>
      </c>
      <c r="Q135" s="2">
        <v>87</v>
      </c>
      <c r="R135" s="2">
        <v>489</v>
      </c>
      <c r="S135" s="2">
        <f t="shared" si="23"/>
        <v>576</v>
      </c>
      <c r="T135" s="2">
        <v>0</v>
      </c>
      <c r="U135" s="2">
        <v>0</v>
      </c>
      <c r="V135" s="2">
        <f t="shared" si="24"/>
        <v>0</v>
      </c>
      <c r="W135" s="2">
        <v>796</v>
      </c>
      <c r="X135" s="2">
        <v>0</v>
      </c>
      <c r="Y135">
        <v>0</v>
      </c>
      <c r="Z135" s="2">
        <v>9</v>
      </c>
      <c r="AA135" s="2">
        <v>255</v>
      </c>
      <c r="AB135" s="2">
        <f t="shared" si="25"/>
        <v>264</v>
      </c>
      <c r="AC135" s="2">
        <v>0</v>
      </c>
      <c r="AD135" s="2">
        <v>0</v>
      </c>
      <c r="AE135" s="2">
        <v>0</v>
      </c>
      <c r="AF135" s="2">
        <v>0</v>
      </c>
      <c r="AG135" s="2">
        <f t="shared" si="26"/>
        <v>4306</v>
      </c>
      <c r="AH135" s="2">
        <f t="shared" si="27"/>
        <v>4306</v>
      </c>
      <c r="AI135" s="2">
        <v>16494</v>
      </c>
      <c r="AJ135" s="2">
        <v>16494</v>
      </c>
      <c r="AK135" s="2">
        <v>11798</v>
      </c>
      <c r="AL135" s="2">
        <v>0</v>
      </c>
      <c r="AM135" s="2">
        <v>0</v>
      </c>
      <c r="AN135" s="2">
        <v>0</v>
      </c>
      <c r="AO135" s="2">
        <v>0</v>
      </c>
      <c r="AP135" s="2">
        <v>517</v>
      </c>
      <c r="AQ135" s="2">
        <v>0</v>
      </c>
      <c r="AR135" s="2">
        <v>0</v>
      </c>
      <c r="AS135" s="2">
        <v>0</v>
      </c>
      <c r="AT135" s="2">
        <v>0</v>
      </c>
      <c r="AU135" s="2">
        <v>0</v>
      </c>
      <c r="AV135" s="2">
        <v>0</v>
      </c>
      <c r="AW135" s="2">
        <v>0</v>
      </c>
      <c r="AX135" s="2">
        <v>0</v>
      </c>
      <c r="AY135" s="2">
        <v>0</v>
      </c>
      <c r="AZ135" s="2">
        <v>0</v>
      </c>
      <c r="BA135" s="2">
        <f t="shared" si="28"/>
        <v>16621</v>
      </c>
      <c r="BB135" s="2">
        <f t="shared" si="29"/>
        <v>16621</v>
      </c>
      <c r="BC135" s="2">
        <v>58020</v>
      </c>
      <c r="BD135" s="2">
        <v>58020</v>
      </c>
      <c r="BE135" s="2">
        <v>0</v>
      </c>
      <c r="BF135" s="2">
        <v>0</v>
      </c>
      <c r="BG135" s="2">
        <v>0</v>
      </c>
      <c r="BH135" s="2">
        <v>0</v>
      </c>
      <c r="BI135" s="2">
        <v>75</v>
      </c>
      <c r="BJ135" s="2">
        <v>150</v>
      </c>
      <c r="BK135" s="2">
        <v>-52</v>
      </c>
      <c r="BL135" s="2">
        <v>-429</v>
      </c>
    </row>
    <row r="136" spans="1:64" x14ac:dyDescent="0.25">
      <c r="A136" s="1" t="s">
        <v>131</v>
      </c>
      <c r="B136" t="s">
        <v>577</v>
      </c>
      <c r="C136" t="s">
        <v>972</v>
      </c>
      <c r="D136" s="2">
        <v>21</v>
      </c>
      <c r="E136" s="2">
        <v>1049.5</v>
      </c>
      <c r="F136" s="2">
        <f t="shared" si="20"/>
        <v>1070.5</v>
      </c>
      <c r="G136" s="2">
        <v>24.5</v>
      </c>
      <c r="H136" s="2">
        <v>120</v>
      </c>
      <c r="I136" s="2">
        <v>0</v>
      </c>
      <c r="J136" s="2">
        <f t="shared" si="21"/>
        <v>120</v>
      </c>
      <c r="K136" s="2">
        <v>-248</v>
      </c>
      <c r="L136" s="2">
        <v>0</v>
      </c>
      <c r="M136" s="2">
        <v>277.75</v>
      </c>
      <c r="N136" s="2">
        <f t="shared" si="22"/>
        <v>29.75</v>
      </c>
      <c r="O136" s="2">
        <v>1481</v>
      </c>
      <c r="P136" s="2">
        <v>0</v>
      </c>
      <c r="Q136" s="2">
        <v>2.5</v>
      </c>
      <c r="R136" s="2">
        <v>763.25</v>
      </c>
      <c r="S136" s="2">
        <f t="shared" si="23"/>
        <v>765.75</v>
      </c>
      <c r="T136" s="2">
        <v>0</v>
      </c>
      <c r="U136" s="2">
        <v>3.5</v>
      </c>
      <c r="V136" s="2">
        <f t="shared" si="24"/>
        <v>3.5</v>
      </c>
      <c r="W136" s="2">
        <v>566</v>
      </c>
      <c r="X136" s="2">
        <v>0</v>
      </c>
      <c r="Y136">
        <v>0</v>
      </c>
      <c r="Z136" s="2">
        <v>0</v>
      </c>
      <c r="AA136" s="2">
        <v>340.75</v>
      </c>
      <c r="AB136" s="2">
        <f t="shared" si="25"/>
        <v>340.75</v>
      </c>
      <c r="AC136" s="2">
        <v>73.25</v>
      </c>
      <c r="AD136" s="2">
        <v>25.25</v>
      </c>
      <c r="AE136" s="2">
        <v>0</v>
      </c>
      <c r="AF136" s="2">
        <v>0</v>
      </c>
      <c r="AG136" s="2">
        <f t="shared" si="26"/>
        <v>4500.25</v>
      </c>
      <c r="AH136" s="2">
        <f t="shared" si="27"/>
        <v>4500.25</v>
      </c>
      <c r="AI136" s="2">
        <v>18050</v>
      </c>
      <c r="AJ136" s="2">
        <v>18050</v>
      </c>
      <c r="AK136" s="2">
        <v>4662</v>
      </c>
      <c r="AL136" s="2">
        <v>28</v>
      </c>
      <c r="AM136" s="2">
        <v>3465</v>
      </c>
      <c r="AN136" s="2">
        <v>0</v>
      </c>
      <c r="AO136" s="2">
        <v>26.75</v>
      </c>
      <c r="AP136" s="2">
        <v>587.5</v>
      </c>
      <c r="AQ136" s="2">
        <v>0</v>
      </c>
      <c r="AR136" s="2">
        <v>0</v>
      </c>
      <c r="AS136" s="2">
        <v>0</v>
      </c>
      <c r="AT136" s="2">
        <v>0</v>
      </c>
      <c r="AU136" s="2">
        <v>-96.75</v>
      </c>
      <c r="AV136" s="2">
        <v>-388</v>
      </c>
      <c r="AW136" s="2">
        <v>0</v>
      </c>
      <c r="AX136" s="2">
        <v>0</v>
      </c>
      <c r="AY136" s="2">
        <v>0</v>
      </c>
      <c r="AZ136" s="2">
        <v>0</v>
      </c>
      <c r="BA136" s="2">
        <f t="shared" si="28"/>
        <v>13172.75</v>
      </c>
      <c r="BB136" s="2">
        <f t="shared" si="29"/>
        <v>13172.75</v>
      </c>
      <c r="BC136" s="2">
        <v>53866</v>
      </c>
      <c r="BD136" s="2">
        <v>53866</v>
      </c>
      <c r="BE136" s="2">
        <v>-34</v>
      </c>
      <c r="BF136" s="2">
        <v>-136</v>
      </c>
      <c r="BG136" s="2">
        <v>0</v>
      </c>
      <c r="BH136" s="2">
        <v>0</v>
      </c>
      <c r="BI136" s="2">
        <v>42.5</v>
      </c>
      <c r="BJ136" s="2">
        <v>172</v>
      </c>
      <c r="BK136" s="2">
        <v>-21</v>
      </c>
      <c r="BL136" s="2">
        <v>-76</v>
      </c>
    </row>
    <row r="137" spans="1:64" x14ac:dyDescent="0.25">
      <c r="A137" s="1" t="s">
        <v>132</v>
      </c>
      <c r="B137" t="s">
        <v>578</v>
      </c>
      <c r="C137" t="s">
        <v>972</v>
      </c>
      <c r="D137" s="2">
        <v>21</v>
      </c>
      <c r="E137" s="2">
        <v>638</v>
      </c>
      <c r="F137" s="2">
        <f t="shared" si="20"/>
        <v>659</v>
      </c>
      <c r="G137" s="2">
        <v>17</v>
      </c>
      <c r="H137" s="2">
        <v>126</v>
      </c>
      <c r="I137" s="2">
        <v>0</v>
      </c>
      <c r="J137" s="2">
        <f t="shared" si="21"/>
        <v>126</v>
      </c>
      <c r="K137" s="2">
        <v>-562</v>
      </c>
      <c r="L137" s="2">
        <v>0</v>
      </c>
      <c r="M137" s="2">
        <v>-476</v>
      </c>
      <c r="N137" s="2">
        <f t="shared" si="22"/>
        <v>-1038</v>
      </c>
      <c r="O137" s="2">
        <v>790</v>
      </c>
      <c r="P137" s="2">
        <v>3</v>
      </c>
      <c r="Q137" s="2">
        <v>-375</v>
      </c>
      <c r="R137" s="2">
        <v>275</v>
      </c>
      <c r="S137" s="2">
        <f t="shared" si="23"/>
        <v>-97</v>
      </c>
      <c r="T137" s="2">
        <v>0</v>
      </c>
      <c r="U137" s="2">
        <v>5</v>
      </c>
      <c r="V137" s="2">
        <f t="shared" si="24"/>
        <v>5</v>
      </c>
      <c r="W137" s="2">
        <v>1054</v>
      </c>
      <c r="X137" s="2">
        <v>0</v>
      </c>
      <c r="Y137">
        <v>0</v>
      </c>
      <c r="Z137" s="2">
        <v>0</v>
      </c>
      <c r="AA137" s="2">
        <v>-164</v>
      </c>
      <c r="AB137" s="2">
        <f t="shared" si="25"/>
        <v>-164</v>
      </c>
      <c r="AC137" s="2">
        <v>281</v>
      </c>
      <c r="AD137" s="2">
        <v>0</v>
      </c>
      <c r="AE137" s="2">
        <v>0</v>
      </c>
      <c r="AF137" s="2">
        <v>0</v>
      </c>
      <c r="AG137" s="2">
        <f t="shared" si="26"/>
        <v>1633</v>
      </c>
      <c r="AH137" s="2">
        <f t="shared" si="27"/>
        <v>1633</v>
      </c>
      <c r="AI137" s="2">
        <v>7161</v>
      </c>
      <c r="AJ137" s="2">
        <v>7161</v>
      </c>
      <c r="AK137" s="2">
        <v>3900</v>
      </c>
      <c r="AL137" s="2">
        <v>0</v>
      </c>
      <c r="AM137" s="2">
        <v>5172</v>
      </c>
      <c r="AN137" s="2">
        <v>0</v>
      </c>
      <c r="AO137" s="2">
        <v>0</v>
      </c>
      <c r="AP137" s="2">
        <v>0</v>
      </c>
      <c r="AQ137" s="2">
        <v>0</v>
      </c>
      <c r="AR137" s="2">
        <v>0</v>
      </c>
      <c r="AS137" s="2">
        <v>0</v>
      </c>
      <c r="AT137" s="2">
        <v>0</v>
      </c>
      <c r="AU137" s="2">
        <v>-47</v>
      </c>
      <c r="AV137" s="2">
        <v>-158</v>
      </c>
      <c r="AW137" s="2">
        <v>0</v>
      </c>
      <c r="AX137" s="2">
        <v>0</v>
      </c>
      <c r="AY137" s="2">
        <v>0</v>
      </c>
      <c r="AZ137" s="2">
        <v>0</v>
      </c>
      <c r="BA137" s="2">
        <f t="shared" si="28"/>
        <v>10658</v>
      </c>
      <c r="BB137" s="2">
        <f t="shared" si="29"/>
        <v>10658</v>
      </c>
      <c r="BC137" s="2">
        <v>42677</v>
      </c>
      <c r="BD137" s="2">
        <v>42677</v>
      </c>
      <c r="BE137" s="2">
        <v>0</v>
      </c>
      <c r="BF137" s="2">
        <v>0</v>
      </c>
      <c r="BG137" s="2">
        <v>0</v>
      </c>
      <c r="BH137" s="2">
        <v>0</v>
      </c>
      <c r="BI137" s="2">
        <v>0</v>
      </c>
      <c r="BJ137" s="2">
        <v>95</v>
      </c>
      <c r="BK137" s="2">
        <v>-75</v>
      </c>
      <c r="BL137" s="2">
        <v>-309</v>
      </c>
    </row>
    <row r="138" spans="1:64" x14ac:dyDescent="0.25">
      <c r="A138" s="1" t="s">
        <v>133</v>
      </c>
      <c r="B138" t="s">
        <v>579</v>
      </c>
      <c r="C138" t="s">
        <v>972</v>
      </c>
      <c r="D138" s="2">
        <v>0</v>
      </c>
      <c r="E138" s="2">
        <v>545</v>
      </c>
      <c r="F138" s="2">
        <f t="shared" si="20"/>
        <v>545</v>
      </c>
      <c r="G138" s="2">
        <v>0</v>
      </c>
      <c r="H138" s="2">
        <v>105</v>
      </c>
      <c r="I138" s="2">
        <v>0</v>
      </c>
      <c r="J138" s="2">
        <f t="shared" si="21"/>
        <v>105</v>
      </c>
      <c r="K138" s="2">
        <v>185</v>
      </c>
      <c r="L138" s="2">
        <v>0</v>
      </c>
      <c r="M138" s="2">
        <v>22</v>
      </c>
      <c r="N138" s="2">
        <f t="shared" si="22"/>
        <v>207</v>
      </c>
      <c r="O138" s="2">
        <v>1159</v>
      </c>
      <c r="P138" s="2">
        <v>0</v>
      </c>
      <c r="Q138" s="2">
        <v>264</v>
      </c>
      <c r="R138" s="2">
        <v>-89</v>
      </c>
      <c r="S138" s="2">
        <f t="shared" si="23"/>
        <v>175</v>
      </c>
      <c r="T138" s="2">
        <v>0</v>
      </c>
      <c r="U138" s="2">
        <v>0</v>
      </c>
      <c r="V138" s="2">
        <f t="shared" si="24"/>
        <v>0</v>
      </c>
      <c r="W138" s="2">
        <v>624</v>
      </c>
      <c r="X138" s="2">
        <v>0</v>
      </c>
      <c r="Y138">
        <v>0</v>
      </c>
      <c r="Z138" s="2">
        <v>0</v>
      </c>
      <c r="AA138" s="2">
        <v>0</v>
      </c>
      <c r="AB138" s="2">
        <f t="shared" si="25"/>
        <v>0</v>
      </c>
      <c r="AC138" s="2">
        <v>0</v>
      </c>
      <c r="AD138" s="2">
        <v>0</v>
      </c>
      <c r="AE138" s="2">
        <v>0</v>
      </c>
      <c r="AF138" s="2">
        <v>0</v>
      </c>
      <c r="AG138" s="2">
        <f t="shared" si="26"/>
        <v>2815</v>
      </c>
      <c r="AH138" s="2">
        <f t="shared" si="27"/>
        <v>2815</v>
      </c>
      <c r="AI138" s="2">
        <v>15448</v>
      </c>
      <c r="AJ138" s="2">
        <v>15448</v>
      </c>
      <c r="AK138" s="2">
        <v>6407</v>
      </c>
      <c r="AL138" s="2">
        <v>0</v>
      </c>
      <c r="AM138" s="2">
        <v>0</v>
      </c>
      <c r="AN138" s="2">
        <v>0</v>
      </c>
      <c r="AO138" s="2">
        <v>0</v>
      </c>
      <c r="AP138" s="2">
        <v>0</v>
      </c>
      <c r="AQ138" s="2">
        <v>0</v>
      </c>
      <c r="AR138" s="2">
        <v>0</v>
      </c>
      <c r="AS138" s="2">
        <v>0</v>
      </c>
      <c r="AT138" s="2">
        <v>0</v>
      </c>
      <c r="AU138" s="2">
        <v>-116</v>
      </c>
      <c r="AV138" s="2">
        <v>-712</v>
      </c>
      <c r="AW138" s="2">
        <v>0</v>
      </c>
      <c r="AX138" s="2">
        <v>0</v>
      </c>
      <c r="AY138" s="2">
        <v>0</v>
      </c>
      <c r="AZ138" s="2">
        <v>0</v>
      </c>
      <c r="BA138" s="2">
        <f t="shared" si="28"/>
        <v>9106</v>
      </c>
      <c r="BB138" s="2">
        <f t="shared" si="29"/>
        <v>9106</v>
      </c>
      <c r="BC138" s="2">
        <v>42000</v>
      </c>
      <c r="BD138" s="2">
        <v>42000</v>
      </c>
      <c r="BE138" s="2">
        <v>0</v>
      </c>
      <c r="BF138" s="2">
        <v>0</v>
      </c>
      <c r="BG138" s="2">
        <v>0</v>
      </c>
      <c r="BH138" s="2">
        <v>0</v>
      </c>
      <c r="BI138" s="2">
        <v>0</v>
      </c>
      <c r="BJ138" s="2">
        <v>0</v>
      </c>
      <c r="BK138" s="2">
        <v>-20</v>
      </c>
      <c r="BL138" s="2">
        <v>-177</v>
      </c>
    </row>
    <row r="139" spans="1:64" x14ac:dyDescent="0.25">
      <c r="A139" s="1" t="s">
        <v>134</v>
      </c>
      <c r="B139" t="s">
        <v>580</v>
      </c>
      <c r="C139" t="s">
        <v>972</v>
      </c>
      <c r="D139" s="2">
        <v>96</v>
      </c>
      <c r="E139" s="2">
        <v>664</v>
      </c>
      <c r="F139" s="2">
        <f t="shared" si="20"/>
        <v>760</v>
      </c>
      <c r="G139" s="2">
        <v>5</v>
      </c>
      <c r="H139" s="2">
        <v>136</v>
      </c>
      <c r="I139" s="2">
        <v>0</v>
      </c>
      <c r="J139" s="2">
        <f t="shared" si="21"/>
        <v>136</v>
      </c>
      <c r="K139" s="2">
        <v>-400</v>
      </c>
      <c r="L139" s="2">
        <v>0</v>
      </c>
      <c r="M139" s="2">
        <v>133</v>
      </c>
      <c r="N139" s="2">
        <f t="shared" si="22"/>
        <v>-267</v>
      </c>
      <c r="O139" s="2">
        <v>1389</v>
      </c>
      <c r="P139" s="2">
        <v>0</v>
      </c>
      <c r="Q139" s="2">
        <v>737</v>
      </c>
      <c r="R139" s="2">
        <v>129</v>
      </c>
      <c r="S139" s="2">
        <f t="shared" si="23"/>
        <v>866</v>
      </c>
      <c r="T139" s="2">
        <v>0</v>
      </c>
      <c r="U139" s="2">
        <v>0</v>
      </c>
      <c r="V139" s="2">
        <f t="shared" si="24"/>
        <v>0</v>
      </c>
      <c r="W139" s="2">
        <v>506</v>
      </c>
      <c r="X139" s="2">
        <v>0</v>
      </c>
      <c r="Y139">
        <v>0</v>
      </c>
      <c r="Z139" s="2">
        <v>0</v>
      </c>
      <c r="AA139" s="2">
        <v>109</v>
      </c>
      <c r="AB139" s="2">
        <f t="shared" si="25"/>
        <v>109</v>
      </c>
      <c r="AC139" s="2">
        <v>0</v>
      </c>
      <c r="AD139" s="2">
        <v>0</v>
      </c>
      <c r="AE139" s="2">
        <v>0</v>
      </c>
      <c r="AF139" s="2">
        <v>0</v>
      </c>
      <c r="AG139" s="2">
        <f t="shared" si="26"/>
        <v>3504</v>
      </c>
      <c r="AH139" s="2">
        <f t="shared" si="27"/>
        <v>3504</v>
      </c>
      <c r="AI139" s="2">
        <v>16530</v>
      </c>
      <c r="AJ139" s="2">
        <v>16530</v>
      </c>
      <c r="AK139" s="2">
        <v>10119</v>
      </c>
      <c r="AL139" s="2">
        <v>0</v>
      </c>
      <c r="AM139" s="2">
        <v>0</v>
      </c>
      <c r="AN139" s="2">
        <v>0</v>
      </c>
      <c r="AO139" s="2">
        <v>0</v>
      </c>
      <c r="AP139" s="2">
        <v>0</v>
      </c>
      <c r="AQ139" s="2">
        <v>0</v>
      </c>
      <c r="AR139" s="2">
        <v>0</v>
      </c>
      <c r="AS139" s="2">
        <v>0</v>
      </c>
      <c r="AT139" s="2">
        <v>0</v>
      </c>
      <c r="AU139" s="2">
        <v>-681</v>
      </c>
      <c r="AV139" s="2">
        <v>-6700</v>
      </c>
      <c r="AW139" s="2">
        <v>0</v>
      </c>
      <c r="AX139" s="2">
        <v>0</v>
      </c>
      <c r="AY139" s="2">
        <v>0</v>
      </c>
      <c r="AZ139" s="2">
        <v>0</v>
      </c>
      <c r="BA139" s="2">
        <f t="shared" si="28"/>
        <v>12942</v>
      </c>
      <c r="BB139" s="2">
        <f t="shared" si="29"/>
        <v>12942</v>
      </c>
      <c r="BC139" s="2">
        <v>49922</v>
      </c>
      <c r="BD139" s="2">
        <v>49922</v>
      </c>
      <c r="BE139" s="2">
        <v>0</v>
      </c>
      <c r="BF139" s="2">
        <v>0</v>
      </c>
      <c r="BG139" s="2">
        <v>0</v>
      </c>
      <c r="BH139" s="2">
        <v>0</v>
      </c>
      <c r="BI139" s="2">
        <v>0</v>
      </c>
      <c r="BJ139" s="2">
        <v>0</v>
      </c>
      <c r="BK139" s="2">
        <v>-40</v>
      </c>
      <c r="BL139" s="2">
        <v>220</v>
      </c>
    </row>
    <row r="140" spans="1:64" x14ac:dyDescent="0.25">
      <c r="A140" s="1" t="s">
        <v>135</v>
      </c>
      <c r="B140" t="s">
        <v>581</v>
      </c>
      <c r="C140" t="s">
        <v>972</v>
      </c>
      <c r="D140" s="2">
        <v>10</v>
      </c>
      <c r="E140" s="2">
        <v>889</v>
      </c>
      <c r="F140" s="2">
        <f t="shared" si="20"/>
        <v>899</v>
      </c>
      <c r="G140" s="2">
        <v>57</v>
      </c>
      <c r="H140" s="2">
        <v>133</v>
      </c>
      <c r="I140" s="2">
        <v>0</v>
      </c>
      <c r="J140" s="2">
        <f t="shared" si="21"/>
        <v>133</v>
      </c>
      <c r="K140" s="2">
        <v>-204</v>
      </c>
      <c r="L140" s="2">
        <v>0</v>
      </c>
      <c r="M140" s="2">
        <v>-26</v>
      </c>
      <c r="N140" s="2">
        <f t="shared" si="22"/>
        <v>-230</v>
      </c>
      <c r="O140" s="2">
        <v>1014</v>
      </c>
      <c r="P140" s="2">
        <v>0</v>
      </c>
      <c r="Q140" s="2">
        <v>264</v>
      </c>
      <c r="R140" s="2">
        <v>551</v>
      </c>
      <c r="S140" s="2">
        <f t="shared" si="23"/>
        <v>815</v>
      </c>
      <c r="T140" s="2">
        <v>0</v>
      </c>
      <c r="U140" s="2">
        <v>0</v>
      </c>
      <c r="V140" s="2">
        <f t="shared" si="24"/>
        <v>0</v>
      </c>
      <c r="W140" s="2">
        <v>934</v>
      </c>
      <c r="X140" s="2">
        <v>0</v>
      </c>
      <c r="Y140">
        <v>0</v>
      </c>
      <c r="Z140" s="2">
        <v>11</v>
      </c>
      <c r="AA140" s="2">
        <v>547</v>
      </c>
      <c r="AB140" s="2">
        <f t="shared" si="25"/>
        <v>558</v>
      </c>
      <c r="AC140" s="2">
        <v>0</v>
      </c>
      <c r="AD140" s="2">
        <v>18</v>
      </c>
      <c r="AE140" s="2">
        <v>0</v>
      </c>
      <c r="AF140" s="2">
        <v>0</v>
      </c>
      <c r="AG140" s="2">
        <f t="shared" si="26"/>
        <v>4198</v>
      </c>
      <c r="AH140" s="2">
        <f t="shared" si="27"/>
        <v>4198</v>
      </c>
      <c r="AI140" s="2">
        <v>16621</v>
      </c>
      <c r="AJ140" s="2">
        <v>16621</v>
      </c>
      <c r="AK140" s="2">
        <v>5330</v>
      </c>
      <c r="AL140" s="2">
        <v>0</v>
      </c>
      <c r="AM140" s="2">
        <v>5562</v>
      </c>
      <c r="AN140" s="2">
        <v>0</v>
      </c>
      <c r="AO140" s="2">
        <v>0</v>
      </c>
      <c r="AP140" s="2">
        <v>0</v>
      </c>
      <c r="AQ140" s="2">
        <v>0</v>
      </c>
      <c r="AR140" s="2">
        <v>0</v>
      </c>
      <c r="AS140" s="2">
        <v>0</v>
      </c>
      <c r="AT140" s="2">
        <v>0</v>
      </c>
      <c r="AU140" s="2">
        <v>0</v>
      </c>
      <c r="AV140" s="2">
        <v>0</v>
      </c>
      <c r="AW140" s="2">
        <v>0</v>
      </c>
      <c r="AX140" s="2">
        <v>0</v>
      </c>
      <c r="AY140" s="2">
        <v>0</v>
      </c>
      <c r="AZ140" s="2">
        <v>0</v>
      </c>
      <c r="BA140" s="2">
        <f t="shared" si="28"/>
        <v>15090</v>
      </c>
      <c r="BB140" s="2">
        <f t="shared" si="29"/>
        <v>15090</v>
      </c>
      <c r="BC140" s="2">
        <v>56257</v>
      </c>
      <c r="BD140" s="2">
        <v>56257</v>
      </c>
      <c r="BE140" s="2">
        <v>0</v>
      </c>
      <c r="BF140" s="2">
        <v>0</v>
      </c>
      <c r="BG140" s="2">
        <v>0</v>
      </c>
      <c r="BH140" s="2">
        <v>0</v>
      </c>
      <c r="BI140" s="2">
        <v>0</v>
      </c>
      <c r="BJ140" s="2">
        <v>0</v>
      </c>
      <c r="BK140" s="2">
        <v>-236</v>
      </c>
      <c r="BL140" s="2">
        <v>-752</v>
      </c>
    </row>
    <row r="141" spans="1:64" x14ac:dyDescent="0.25">
      <c r="A141" s="1" t="s">
        <v>136</v>
      </c>
      <c r="B141" t="s">
        <v>582</v>
      </c>
      <c r="C141" t="s">
        <v>970</v>
      </c>
      <c r="D141" s="2">
        <v>276</v>
      </c>
      <c r="E141" s="2">
        <v>3475</v>
      </c>
      <c r="F141" s="2">
        <f t="shared" si="20"/>
        <v>3751</v>
      </c>
      <c r="G141" s="2">
        <v>37</v>
      </c>
      <c r="H141" s="2">
        <v>252</v>
      </c>
      <c r="I141" s="2">
        <v>145</v>
      </c>
      <c r="J141" s="2">
        <f t="shared" si="21"/>
        <v>397</v>
      </c>
      <c r="K141" s="2">
        <v>5229</v>
      </c>
      <c r="L141" s="2">
        <v>0</v>
      </c>
      <c r="M141" s="2">
        <v>2259</v>
      </c>
      <c r="N141" s="2">
        <f t="shared" si="22"/>
        <v>7488</v>
      </c>
      <c r="O141" s="2">
        <v>6867</v>
      </c>
      <c r="P141" s="2">
        <v>559</v>
      </c>
      <c r="Q141" s="2">
        <v>23</v>
      </c>
      <c r="R141" s="2">
        <v>948</v>
      </c>
      <c r="S141" s="2">
        <f t="shared" si="23"/>
        <v>1530</v>
      </c>
      <c r="T141" s="2">
        <v>927</v>
      </c>
      <c r="U141" s="2">
        <v>1666</v>
      </c>
      <c r="V141" s="2">
        <f t="shared" si="24"/>
        <v>2593</v>
      </c>
      <c r="W141" s="2">
        <v>3824</v>
      </c>
      <c r="X141" s="2">
        <v>42088</v>
      </c>
      <c r="Y141">
        <v>12040.967097725346</v>
      </c>
      <c r="Z141" s="2">
        <v>30060</v>
      </c>
      <c r="AA141" s="2">
        <v>405</v>
      </c>
      <c r="AB141" s="2">
        <f t="shared" si="25"/>
        <v>30465</v>
      </c>
      <c r="AC141" s="2">
        <v>1509</v>
      </c>
      <c r="AD141" s="2">
        <v>223</v>
      </c>
      <c r="AE141" s="2">
        <v>0</v>
      </c>
      <c r="AF141" s="2">
        <v>0</v>
      </c>
      <c r="AG141" s="2">
        <f t="shared" si="26"/>
        <v>100772</v>
      </c>
      <c r="AH141" s="2">
        <f t="shared" si="27"/>
        <v>112812.96709772534</v>
      </c>
      <c r="AI141" s="2">
        <v>403083</v>
      </c>
      <c r="AJ141" s="2">
        <v>440050.94007966295</v>
      </c>
      <c r="AK141" s="2">
        <v>10098</v>
      </c>
      <c r="AL141" s="2">
        <v>0</v>
      </c>
      <c r="AM141" s="2">
        <v>6867</v>
      </c>
      <c r="AN141" s="2">
        <v>0</v>
      </c>
      <c r="AO141" s="2">
        <v>0</v>
      </c>
      <c r="AP141" s="2">
        <v>1217</v>
      </c>
      <c r="AQ141" s="2">
        <v>0</v>
      </c>
      <c r="AR141" s="2">
        <v>0</v>
      </c>
      <c r="AS141" s="2">
        <v>0</v>
      </c>
      <c r="AT141" s="2">
        <v>97</v>
      </c>
      <c r="AU141" s="2">
        <v>105</v>
      </c>
      <c r="AV141" s="2">
        <v>419</v>
      </c>
      <c r="AW141" s="2">
        <v>-20</v>
      </c>
      <c r="AX141" s="2">
        <v>61</v>
      </c>
      <c r="AY141" s="2">
        <v>0</v>
      </c>
      <c r="AZ141" s="2">
        <v>-87</v>
      </c>
      <c r="BA141" s="2">
        <f t="shared" si="28"/>
        <v>119049</v>
      </c>
      <c r="BB141" s="2">
        <f t="shared" si="29"/>
        <v>131089.96709772534</v>
      </c>
      <c r="BC141" s="2">
        <v>476333</v>
      </c>
      <c r="BD141" s="2">
        <v>513300.94007966295</v>
      </c>
      <c r="BE141" s="2">
        <v>0</v>
      </c>
      <c r="BF141" s="2">
        <v>0</v>
      </c>
      <c r="BG141" s="2">
        <v>180</v>
      </c>
      <c r="BH141" s="2">
        <v>721</v>
      </c>
      <c r="BI141" s="2">
        <v>3837</v>
      </c>
      <c r="BJ141" s="2">
        <v>15348</v>
      </c>
      <c r="BK141" s="2">
        <v>-352</v>
      </c>
      <c r="BL141" s="2">
        <v>-1406</v>
      </c>
    </row>
    <row r="142" spans="1:64" x14ac:dyDescent="0.25">
      <c r="A142" s="1" t="s">
        <v>137</v>
      </c>
      <c r="B142" t="s">
        <v>583</v>
      </c>
      <c r="C142" t="s">
        <v>970</v>
      </c>
      <c r="D142" s="2">
        <v>116</v>
      </c>
      <c r="E142" s="2">
        <v>900</v>
      </c>
      <c r="F142" s="2">
        <f t="shared" si="20"/>
        <v>1016</v>
      </c>
      <c r="G142" s="2">
        <v>64</v>
      </c>
      <c r="H142" s="2">
        <v>666</v>
      </c>
      <c r="I142" s="2">
        <v>209</v>
      </c>
      <c r="J142" s="2">
        <f t="shared" si="21"/>
        <v>875</v>
      </c>
      <c r="K142" s="2">
        <v>1433</v>
      </c>
      <c r="L142" s="2">
        <v>0</v>
      </c>
      <c r="M142" s="2">
        <v>2142</v>
      </c>
      <c r="N142" s="2">
        <f t="shared" si="22"/>
        <v>3575</v>
      </c>
      <c r="O142" s="2">
        <v>5497</v>
      </c>
      <c r="P142" s="2">
        <v>456</v>
      </c>
      <c r="Q142" s="2">
        <v>719</v>
      </c>
      <c r="R142" s="2">
        <v>787</v>
      </c>
      <c r="S142" s="2">
        <f t="shared" si="23"/>
        <v>1962</v>
      </c>
      <c r="T142" s="2">
        <v>1095</v>
      </c>
      <c r="U142" s="2">
        <v>4378</v>
      </c>
      <c r="V142" s="2">
        <f t="shared" si="24"/>
        <v>5473</v>
      </c>
      <c r="W142" s="2">
        <v>1439</v>
      </c>
      <c r="X142" s="2">
        <v>17471</v>
      </c>
      <c r="Y142">
        <v>5907.2487790934711</v>
      </c>
      <c r="Z142" s="2">
        <v>30574</v>
      </c>
      <c r="AA142" s="2">
        <v>1241</v>
      </c>
      <c r="AB142" s="2">
        <f t="shared" si="25"/>
        <v>31815</v>
      </c>
      <c r="AC142" s="2">
        <v>4179</v>
      </c>
      <c r="AD142" s="2">
        <v>0</v>
      </c>
      <c r="AE142" s="2">
        <v>0</v>
      </c>
      <c r="AF142" s="2">
        <v>332</v>
      </c>
      <c r="AG142" s="2">
        <f t="shared" si="26"/>
        <v>73698</v>
      </c>
      <c r="AH142" s="2">
        <f t="shared" si="27"/>
        <v>79605.248779093468</v>
      </c>
      <c r="AI142" s="2">
        <v>306848</v>
      </c>
      <c r="AJ142" s="2">
        <v>338304.72124928492</v>
      </c>
      <c r="AK142" s="2">
        <v>19559</v>
      </c>
      <c r="AL142" s="2">
        <v>0</v>
      </c>
      <c r="AM142" s="2">
        <v>16626</v>
      </c>
      <c r="AN142" s="2">
        <v>0</v>
      </c>
      <c r="AO142" s="2">
        <v>175</v>
      </c>
      <c r="AP142" s="2">
        <v>0</v>
      </c>
      <c r="AQ142" s="2">
        <v>0</v>
      </c>
      <c r="AR142" s="2">
        <v>0</v>
      </c>
      <c r="AS142" s="2">
        <v>0</v>
      </c>
      <c r="AT142" s="2">
        <v>0</v>
      </c>
      <c r="AU142" s="2">
        <v>-578</v>
      </c>
      <c r="AV142" s="2">
        <v>-4879</v>
      </c>
      <c r="AW142" s="2">
        <v>1433</v>
      </c>
      <c r="AX142" s="2">
        <v>557</v>
      </c>
      <c r="AY142" s="2">
        <v>0</v>
      </c>
      <c r="AZ142" s="2">
        <v>0</v>
      </c>
      <c r="BA142" s="2">
        <f t="shared" si="28"/>
        <v>110913</v>
      </c>
      <c r="BB142" s="2">
        <f t="shared" si="29"/>
        <v>116820.24877909347</v>
      </c>
      <c r="BC142" s="2">
        <v>465000</v>
      </c>
      <c r="BD142" s="2">
        <v>496456.72124928492</v>
      </c>
      <c r="BE142" s="2">
        <v>0</v>
      </c>
      <c r="BF142" s="2">
        <v>3441</v>
      </c>
      <c r="BG142" s="2">
        <v>0</v>
      </c>
      <c r="BH142" s="2">
        <v>105</v>
      </c>
      <c r="BI142" s="2">
        <v>1216</v>
      </c>
      <c r="BJ142" s="2">
        <v>9908</v>
      </c>
      <c r="BK142" s="2">
        <v>-106</v>
      </c>
      <c r="BL142" s="2">
        <v>-647</v>
      </c>
    </row>
    <row r="143" spans="1:64" x14ac:dyDescent="0.25">
      <c r="A143" s="1" t="s">
        <v>138</v>
      </c>
      <c r="B143" t="s">
        <v>584</v>
      </c>
      <c r="C143" t="s">
        <v>970</v>
      </c>
      <c r="D143" s="2">
        <v>104</v>
      </c>
      <c r="E143" s="2">
        <v>1607</v>
      </c>
      <c r="F143" s="2">
        <f t="shared" si="20"/>
        <v>1711</v>
      </c>
      <c r="G143" s="2">
        <v>40</v>
      </c>
      <c r="H143" s="2">
        <v>313</v>
      </c>
      <c r="I143" s="2">
        <v>48</v>
      </c>
      <c r="J143" s="2">
        <f t="shared" si="21"/>
        <v>361</v>
      </c>
      <c r="K143" s="2">
        <v>1550</v>
      </c>
      <c r="L143" s="2">
        <v>0</v>
      </c>
      <c r="M143" s="2">
        <v>968</v>
      </c>
      <c r="N143" s="2">
        <f t="shared" si="22"/>
        <v>2518</v>
      </c>
      <c r="O143" s="2">
        <v>3153</v>
      </c>
      <c r="P143" s="2">
        <v>253</v>
      </c>
      <c r="Q143" s="2">
        <v>201</v>
      </c>
      <c r="R143" s="2">
        <v>349</v>
      </c>
      <c r="S143" s="2">
        <f t="shared" si="23"/>
        <v>803</v>
      </c>
      <c r="T143" s="2">
        <v>406</v>
      </c>
      <c r="U143" s="2">
        <v>1452</v>
      </c>
      <c r="V143" s="2">
        <f t="shared" si="24"/>
        <v>1858</v>
      </c>
      <c r="W143" s="2">
        <v>1588</v>
      </c>
      <c r="X143" s="2">
        <v>9007</v>
      </c>
      <c r="Y143">
        <v>3122.3946833428713</v>
      </c>
      <c r="Z143" s="2">
        <v>16942</v>
      </c>
      <c r="AA143" s="2">
        <v>1410</v>
      </c>
      <c r="AB143" s="2">
        <f t="shared" si="25"/>
        <v>18352</v>
      </c>
      <c r="AC143" s="2">
        <v>1172</v>
      </c>
      <c r="AD143" s="2">
        <v>-7</v>
      </c>
      <c r="AE143" s="2">
        <v>3</v>
      </c>
      <c r="AF143" s="2">
        <v>0</v>
      </c>
      <c r="AG143" s="2">
        <f t="shared" si="26"/>
        <v>40559</v>
      </c>
      <c r="AH143" s="2">
        <f t="shared" si="27"/>
        <v>43681.394683342871</v>
      </c>
      <c r="AI143" s="2">
        <v>165831</v>
      </c>
      <c r="AJ143" s="2">
        <v>173227</v>
      </c>
      <c r="AK143" s="2">
        <v>13277</v>
      </c>
      <c r="AL143" s="2">
        <v>28</v>
      </c>
      <c r="AM143" s="2">
        <v>0</v>
      </c>
      <c r="AN143" s="2">
        <v>0</v>
      </c>
      <c r="AO143" s="2">
        <v>0</v>
      </c>
      <c r="AP143" s="2">
        <v>0</v>
      </c>
      <c r="AQ143" s="2">
        <v>0</v>
      </c>
      <c r="AR143" s="2">
        <v>0</v>
      </c>
      <c r="AS143" s="2">
        <v>0</v>
      </c>
      <c r="AT143" s="2">
        <v>31</v>
      </c>
      <c r="AU143" s="2">
        <v>0</v>
      </c>
      <c r="AV143" s="2">
        <v>0</v>
      </c>
      <c r="AW143" s="2">
        <v>0</v>
      </c>
      <c r="AX143" s="2">
        <v>0</v>
      </c>
      <c r="AY143" s="2">
        <v>0</v>
      </c>
      <c r="AZ143" s="2">
        <v>0</v>
      </c>
      <c r="BA143" s="2">
        <f t="shared" si="28"/>
        <v>53895</v>
      </c>
      <c r="BB143" s="2">
        <f t="shared" si="29"/>
        <v>57017.394683342871</v>
      </c>
      <c r="BC143" s="2">
        <v>223801</v>
      </c>
      <c r="BD143" s="2">
        <v>231197</v>
      </c>
      <c r="BE143" s="2">
        <v>0</v>
      </c>
      <c r="BF143" s="2">
        <v>0</v>
      </c>
      <c r="BG143" s="2">
        <v>0</v>
      </c>
      <c r="BH143" s="2">
        <v>0</v>
      </c>
      <c r="BI143" s="2">
        <v>1064</v>
      </c>
      <c r="BJ143" s="2">
        <v>2128</v>
      </c>
      <c r="BK143" s="2">
        <v>-22</v>
      </c>
      <c r="BL143" s="2">
        <v>-88</v>
      </c>
    </row>
    <row r="144" spans="1:64" x14ac:dyDescent="0.25">
      <c r="A144" s="1" t="s">
        <v>139</v>
      </c>
      <c r="B144" t="s">
        <v>585</v>
      </c>
      <c r="C144" t="s">
        <v>970</v>
      </c>
      <c r="D144" s="2">
        <v>-130</v>
      </c>
      <c r="E144" s="2">
        <v>1457</v>
      </c>
      <c r="F144" s="2">
        <f t="shared" si="20"/>
        <v>1327</v>
      </c>
      <c r="G144" s="2">
        <v>33</v>
      </c>
      <c r="H144" s="2">
        <v>385</v>
      </c>
      <c r="I144" s="2">
        <v>57</v>
      </c>
      <c r="J144" s="2">
        <f t="shared" si="21"/>
        <v>442</v>
      </c>
      <c r="K144" s="2">
        <v>2785</v>
      </c>
      <c r="L144" s="2">
        <v>0</v>
      </c>
      <c r="M144" s="2">
        <v>358</v>
      </c>
      <c r="N144" s="2">
        <f t="shared" si="22"/>
        <v>3143</v>
      </c>
      <c r="O144" s="2">
        <v>3520</v>
      </c>
      <c r="P144" s="2">
        <v>187</v>
      </c>
      <c r="Q144" s="2">
        <v>249</v>
      </c>
      <c r="R144" s="2">
        <v>721</v>
      </c>
      <c r="S144" s="2">
        <f t="shared" si="23"/>
        <v>1157</v>
      </c>
      <c r="T144" s="2">
        <v>493</v>
      </c>
      <c r="U144" s="2">
        <v>1593</v>
      </c>
      <c r="V144" s="2">
        <f t="shared" si="24"/>
        <v>2086</v>
      </c>
      <c r="W144" s="2">
        <v>2309</v>
      </c>
      <c r="X144" s="2">
        <v>14992</v>
      </c>
      <c r="Y144">
        <v>4775.4780738588697</v>
      </c>
      <c r="Z144" s="2">
        <v>17681</v>
      </c>
      <c r="AA144" s="2">
        <v>419</v>
      </c>
      <c r="AB144" s="2">
        <f t="shared" si="25"/>
        <v>18100</v>
      </c>
      <c r="AC144" s="2">
        <v>85</v>
      </c>
      <c r="AD144" s="2">
        <v>0</v>
      </c>
      <c r="AE144" s="2">
        <v>-4</v>
      </c>
      <c r="AF144" s="2">
        <v>0</v>
      </c>
      <c r="AG144" s="2">
        <f t="shared" si="26"/>
        <v>47190</v>
      </c>
      <c r="AH144" s="2">
        <f t="shared" si="27"/>
        <v>51965.478073858867</v>
      </c>
      <c r="AI144" s="2">
        <v>185392</v>
      </c>
      <c r="AJ144" s="2">
        <v>202712.57509035699</v>
      </c>
      <c r="AK144" s="2">
        <v>13565</v>
      </c>
      <c r="AL144" s="2">
        <v>0</v>
      </c>
      <c r="AM144" s="2">
        <v>0</v>
      </c>
      <c r="AN144" s="2">
        <v>0</v>
      </c>
      <c r="AO144" s="2">
        <v>0</v>
      </c>
      <c r="AP144" s="2">
        <v>0</v>
      </c>
      <c r="AQ144" s="2">
        <v>0</v>
      </c>
      <c r="AR144" s="2">
        <v>0</v>
      </c>
      <c r="AS144" s="2">
        <v>0</v>
      </c>
      <c r="AT144" s="2">
        <v>0</v>
      </c>
      <c r="AU144" s="2">
        <v>-407</v>
      </c>
      <c r="AV144" s="2">
        <v>-2186</v>
      </c>
      <c r="AW144" s="2">
        <v>-2660</v>
      </c>
      <c r="AX144" s="2">
        <v>-1331</v>
      </c>
      <c r="AY144" s="2">
        <v>0</v>
      </c>
      <c r="AZ144" s="2">
        <v>0</v>
      </c>
      <c r="BA144" s="2">
        <f t="shared" si="28"/>
        <v>57688</v>
      </c>
      <c r="BB144" s="2">
        <f t="shared" si="29"/>
        <v>62463.478073858867</v>
      </c>
      <c r="BC144" s="2">
        <v>227150</v>
      </c>
      <c r="BD144" s="2">
        <v>244470.57509035699</v>
      </c>
      <c r="BE144" s="2">
        <v>-53</v>
      </c>
      <c r="BF144" s="2">
        <v>-200</v>
      </c>
      <c r="BG144" s="2">
        <v>-327</v>
      </c>
      <c r="BH144" s="2">
        <v>-1193</v>
      </c>
      <c r="BI144" s="2">
        <v>796</v>
      </c>
      <c r="BJ144" s="2">
        <v>6035</v>
      </c>
      <c r="BK144" s="2">
        <v>-26</v>
      </c>
      <c r="BL144" s="2">
        <v>-86</v>
      </c>
    </row>
    <row r="145" spans="1:64" x14ac:dyDescent="0.25">
      <c r="A145" s="1" t="s">
        <v>140</v>
      </c>
      <c r="B145" t="s">
        <v>586</v>
      </c>
      <c r="C145" t="s">
        <v>970</v>
      </c>
      <c r="D145" s="2">
        <v>-32</v>
      </c>
      <c r="E145" s="2">
        <v>912</v>
      </c>
      <c r="F145" s="2">
        <f t="shared" si="20"/>
        <v>880</v>
      </c>
      <c r="G145" s="2">
        <v>57</v>
      </c>
      <c r="H145" s="2">
        <v>34</v>
      </c>
      <c r="I145" s="2">
        <v>1653</v>
      </c>
      <c r="J145" s="2">
        <f t="shared" si="21"/>
        <v>1687</v>
      </c>
      <c r="K145" s="2">
        <v>2251</v>
      </c>
      <c r="L145" s="2">
        <v>0</v>
      </c>
      <c r="M145" s="2">
        <v>221</v>
      </c>
      <c r="N145" s="2">
        <f t="shared" si="22"/>
        <v>2472</v>
      </c>
      <c r="O145" s="2">
        <v>4391</v>
      </c>
      <c r="P145" s="2">
        <v>200</v>
      </c>
      <c r="Q145" s="2">
        <v>136</v>
      </c>
      <c r="R145" s="2">
        <v>437</v>
      </c>
      <c r="S145" s="2">
        <f t="shared" si="23"/>
        <v>773</v>
      </c>
      <c r="T145" s="2">
        <v>582</v>
      </c>
      <c r="U145" s="2">
        <v>1295</v>
      </c>
      <c r="V145" s="2">
        <f t="shared" si="24"/>
        <v>1877</v>
      </c>
      <c r="W145" s="2">
        <v>790</v>
      </c>
      <c r="X145" s="2">
        <v>17441</v>
      </c>
      <c r="Y145">
        <v>4880.2022048810877</v>
      </c>
      <c r="Z145" s="2">
        <v>16744</v>
      </c>
      <c r="AA145" s="2">
        <v>1500</v>
      </c>
      <c r="AB145" s="2">
        <f t="shared" si="25"/>
        <v>18244</v>
      </c>
      <c r="AC145" s="2">
        <v>366</v>
      </c>
      <c r="AD145" s="2">
        <v>0</v>
      </c>
      <c r="AE145" s="2">
        <v>0</v>
      </c>
      <c r="AF145" s="2">
        <v>0</v>
      </c>
      <c r="AG145" s="2">
        <f t="shared" si="26"/>
        <v>48978</v>
      </c>
      <c r="AH145" s="2">
        <f t="shared" si="27"/>
        <v>53858.20220488109</v>
      </c>
      <c r="AI145" s="2">
        <v>202561</v>
      </c>
      <c r="AJ145" s="2">
        <v>222710.95665360967</v>
      </c>
      <c r="AK145" s="2">
        <v>13133</v>
      </c>
      <c r="AL145" s="2">
        <v>162</v>
      </c>
      <c r="AM145" s="2">
        <v>0</v>
      </c>
      <c r="AN145" s="2">
        <v>0</v>
      </c>
      <c r="AO145" s="2">
        <v>0</v>
      </c>
      <c r="AP145" s="2">
        <v>600</v>
      </c>
      <c r="AQ145" s="2">
        <v>0</v>
      </c>
      <c r="AR145" s="2">
        <v>0</v>
      </c>
      <c r="AS145" s="2">
        <v>0</v>
      </c>
      <c r="AT145" s="2">
        <v>0</v>
      </c>
      <c r="AU145" s="2">
        <v>0</v>
      </c>
      <c r="AV145" s="2">
        <v>0</v>
      </c>
      <c r="AW145" s="2">
        <v>0</v>
      </c>
      <c r="AX145" s="2">
        <v>0</v>
      </c>
      <c r="AY145" s="2">
        <v>0</v>
      </c>
      <c r="AZ145" s="2">
        <v>0</v>
      </c>
      <c r="BA145" s="2">
        <f t="shared" si="28"/>
        <v>62873</v>
      </c>
      <c r="BB145" s="2">
        <f t="shared" si="29"/>
        <v>67753.20220488109</v>
      </c>
      <c r="BC145" s="2">
        <v>258143</v>
      </c>
      <c r="BD145" s="2">
        <v>278292.95665360964</v>
      </c>
      <c r="BE145" s="2">
        <v>0</v>
      </c>
      <c r="BF145" s="2">
        <v>0</v>
      </c>
      <c r="BG145" s="2">
        <v>0</v>
      </c>
      <c r="BH145" s="2">
        <v>0</v>
      </c>
      <c r="BI145" s="2">
        <v>1676</v>
      </c>
      <c r="BJ145" s="2">
        <v>6705</v>
      </c>
      <c r="BK145" s="2">
        <v>-90</v>
      </c>
      <c r="BL145" s="2">
        <v>-360</v>
      </c>
    </row>
    <row r="146" spans="1:64" x14ac:dyDescent="0.25">
      <c r="A146" s="1" t="s">
        <v>141</v>
      </c>
      <c r="B146" t="s">
        <v>587</v>
      </c>
      <c r="C146" t="s">
        <v>970</v>
      </c>
      <c r="D146" s="2">
        <v>-37</v>
      </c>
      <c r="E146" s="2">
        <v>1778</v>
      </c>
      <c r="F146" s="2">
        <f t="shared" si="20"/>
        <v>1741</v>
      </c>
      <c r="G146" s="2">
        <v>38</v>
      </c>
      <c r="H146" s="2">
        <v>400</v>
      </c>
      <c r="I146" s="2">
        <v>164</v>
      </c>
      <c r="J146" s="2">
        <f t="shared" si="21"/>
        <v>564</v>
      </c>
      <c r="K146" s="2">
        <v>2846</v>
      </c>
      <c r="L146" s="2">
        <v>0</v>
      </c>
      <c r="M146" s="2">
        <v>1011</v>
      </c>
      <c r="N146" s="2">
        <f t="shared" si="22"/>
        <v>3857</v>
      </c>
      <c r="O146" s="2">
        <v>4721</v>
      </c>
      <c r="P146" s="2">
        <v>15</v>
      </c>
      <c r="Q146" s="2">
        <v>307</v>
      </c>
      <c r="R146" s="2">
        <v>512</v>
      </c>
      <c r="S146" s="2">
        <f t="shared" si="23"/>
        <v>834</v>
      </c>
      <c r="T146" s="2">
        <v>1403</v>
      </c>
      <c r="U146" s="2">
        <v>2798</v>
      </c>
      <c r="V146" s="2">
        <f t="shared" si="24"/>
        <v>4201</v>
      </c>
      <c r="W146" s="2">
        <v>3592</v>
      </c>
      <c r="X146" s="2">
        <v>25041</v>
      </c>
      <c r="Y146">
        <v>6320</v>
      </c>
      <c r="Z146" s="2">
        <v>28260</v>
      </c>
      <c r="AA146" s="2">
        <v>953</v>
      </c>
      <c r="AB146" s="2">
        <f t="shared" si="25"/>
        <v>29213</v>
      </c>
      <c r="AC146" s="2">
        <v>388</v>
      </c>
      <c r="AD146" s="2">
        <v>0</v>
      </c>
      <c r="AE146" s="2">
        <v>0</v>
      </c>
      <c r="AF146" s="2">
        <v>0</v>
      </c>
      <c r="AG146" s="2">
        <f t="shared" si="26"/>
        <v>74190</v>
      </c>
      <c r="AH146" s="2">
        <f t="shared" si="27"/>
        <v>80510</v>
      </c>
      <c r="AI146" s="2">
        <v>295634</v>
      </c>
      <c r="AJ146" s="2">
        <v>320774</v>
      </c>
      <c r="AK146" s="2">
        <v>23797</v>
      </c>
      <c r="AL146" s="2">
        <v>357</v>
      </c>
      <c r="AM146" s="2">
        <v>2149</v>
      </c>
      <c r="AN146" s="2">
        <v>-50</v>
      </c>
      <c r="AO146" s="2">
        <v>0</v>
      </c>
      <c r="AP146" s="2">
        <v>92</v>
      </c>
      <c r="AQ146" s="2">
        <v>0</v>
      </c>
      <c r="AR146" s="2">
        <v>0</v>
      </c>
      <c r="AS146" s="2">
        <v>0</v>
      </c>
      <c r="AT146" s="2">
        <v>0</v>
      </c>
      <c r="AU146" s="2">
        <v>-363</v>
      </c>
      <c r="AV146" s="2">
        <v>-1458</v>
      </c>
      <c r="AW146" s="2">
        <v>-174</v>
      </c>
      <c r="AX146" s="2">
        <v>-695</v>
      </c>
      <c r="AY146" s="2">
        <v>-563</v>
      </c>
      <c r="AZ146" s="2">
        <v>0</v>
      </c>
      <c r="BA146" s="2">
        <f t="shared" si="28"/>
        <v>99435</v>
      </c>
      <c r="BB146" s="2">
        <f t="shared" si="29"/>
        <v>105755</v>
      </c>
      <c r="BC146" s="2">
        <v>396606</v>
      </c>
      <c r="BD146" s="2">
        <v>421746</v>
      </c>
      <c r="BE146" s="2">
        <v>0</v>
      </c>
      <c r="BF146" s="2">
        <v>0</v>
      </c>
      <c r="BG146" s="2">
        <v>0</v>
      </c>
      <c r="BH146" s="2">
        <v>0</v>
      </c>
      <c r="BI146" s="2">
        <v>2271</v>
      </c>
      <c r="BJ146" s="2">
        <v>9085</v>
      </c>
      <c r="BK146" s="2">
        <v>-103</v>
      </c>
      <c r="BL146" s="2">
        <v>-413</v>
      </c>
    </row>
    <row r="147" spans="1:64" x14ac:dyDescent="0.25">
      <c r="A147" s="1" t="s">
        <v>142</v>
      </c>
      <c r="B147" t="s">
        <v>588</v>
      </c>
      <c r="C147" t="s">
        <v>971</v>
      </c>
      <c r="D147" s="2">
        <v>188</v>
      </c>
      <c r="E147" s="2">
        <v>3460</v>
      </c>
      <c r="F147" s="2">
        <f t="shared" si="20"/>
        <v>3648</v>
      </c>
      <c r="G147" s="2">
        <v>140</v>
      </c>
      <c r="H147" s="2">
        <v>832</v>
      </c>
      <c r="I147" s="2">
        <v>892</v>
      </c>
      <c r="J147" s="2">
        <f t="shared" si="21"/>
        <v>1724</v>
      </c>
      <c r="K147" s="2">
        <v>17733</v>
      </c>
      <c r="L147" s="2">
        <v>0</v>
      </c>
      <c r="M147" s="2">
        <v>1772</v>
      </c>
      <c r="N147" s="2">
        <f t="shared" si="22"/>
        <v>19505</v>
      </c>
      <c r="O147" s="2">
        <v>17139</v>
      </c>
      <c r="P147" s="2">
        <v>2376</v>
      </c>
      <c r="Q147" s="2">
        <v>112</v>
      </c>
      <c r="R147" s="2">
        <v>1393</v>
      </c>
      <c r="S147" s="2">
        <f t="shared" si="23"/>
        <v>3881</v>
      </c>
      <c r="T147" s="2">
        <v>4144</v>
      </c>
      <c r="U147" s="2">
        <v>7839</v>
      </c>
      <c r="V147" s="2">
        <f t="shared" si="24"/>
        <v>11983</v>
      </c>
      <c r="W147" s="2">
        <v>7155</v>
      </c>
      <c r="X147" s="2">
        <v>153126</v>
      </c>
      <c r="Y147">
        <v>44084.531716922989</v>
      </c>
      <c r="Z147" s="2">
        <v>147411</v>
      </c>
      <c r="AA147" s="2">
        <v>5342</v>
      </c>
      <c r="AB147" s="2">
        <f t="shared" si="25"/>
        <v>152753</v>
      </c>
      <c r="AC147" s="2">
        <v>1346</v>
      </c>
      <c r="AD147" s="2">
        <v>0</v>
      </c>
      <c r="AE147" s="2">
        <v>0</v>
      </c>
      <c r="AF147" s="2">
        <v>0</v>
      </c>
      <c r="AG147" s="2">
        <f t="shared" si="26"/>
        <v>372400</v>
      </c>
      <c r="AH147" s="2">
        <f t="shared" si="27"/>
        <v>416484.531716923</v>
      </c>
      <c r="AI147" s="2">
        <v>1500970.1</v>
      </c>
      <c r="AJ147" s="2">
        <v>1681191.163273453</v>
      </c>
      <c r="AK147" s="2">
        <v>0</v>
      </c>
      <c r="AL147" s="2">
        <v>0</v>
      </c>
      <c r="AM147" s="2">
        <v>0</v>
      </c>
      <c r="AN147" s="2">
        <v>0</v>
      </c>
      <c r="AO147" s="2">
        <v>0</v>
      </c>
      <c r="AP147" s="2">
        <v>0</v>
      </c>
      <c r="AQ147" s="2">
        <v>0</v>
      </c>
      <c r="AR147" s="2">
        <v>0</v>
      </c>
      <c r="AS147" s="2">
        <v>0</v>
      </c>
      <c r="AT147" s="2">
        <v>0</v>
      </c>
      <c r="AU147" s="2">
        <v>-25.5</v>
      </c>
      <c r="AV147" s="2">
        <v>-102</v>
      </c>
      <c r="AW147" s="2">
        <v>-199</v>
      </c>
      <c r="AX147" s="2">
        <v>-796</v>
      </c>
      <c r="AY147" s="2">
        <v>-1675</v>
      </c>
      <c r="AZ147" s="2">
        <v>0</v>
      </c>
      <c r="BA147" s="2">
        <f t="shared" si="28"/>
        <v>370500.5</v>
      </c>
      <c r="BB147" s="2">
        <f t="shared" si="29"/>
        <v>414585.031716923</v>
      </c>
      <c r="BC147" s="2">
        <v>1493372.1</v>
      </c>
      <c r="BD147" s="2">
        <v>1673593.163273453</v>
      </c>
      <c r="BE147" s="2">
        <v>0</v>
      </c>
      <c r="BF147" s="2">
        <v>0</v>
      </c>
      <c r="BG147" s="2">
        <v>0</v>
      </c>
      <c r="BH147" s="2">
        <v>0</v>
      </c>
      <c r="BI147" s="2">
        <v>12821</v>
      </c>
      <c r="BJ147" s="2">
        <v>51284</v>
      </c>
      <c r="BK147" s="2">
        <v>-938.25</v>
      </c>
      <c r="BL147" s="2">
        <v>-3753</v>
      </c>
    </row>
    <row r="148" spans="1:64" x14ac:dyDescent="0.25">
      <c r="A148" s="1" t="s">
        <v>143</v>
      </c>
      <c r="B148" t="s">
        <v>589</v>
      </c>
      <c r="C148" t="s">
        <v>972</v>
      </c>
      <c r="D148" s="2">
        <v>32</v>
      </c>
      <c r="E148" s="2">
        <v>1123</v>
      </c>
      <c r="F148" s="2">
        <f t="shared" si="20"/>
        <v>1155</v>
      </c>
      <c r="G148" s="2">
        <v>24</v>
      </c>
      <c r="H148" s="2">
        <v>140</v>
      </c>
      <c r="I148" s="2">
        <v>0</v>
      </c>
      <c r="J148" s="2">
        <f t="shared" si="21"/>
        <v>140</v>
      </c>
      <c r="K148" s="2">
        <v>0</v>
      </c>
      <c r="L148" s="2">
        <v>0</v>
      </c>
      <c r="M148" s="2">
        <v>-501</v>
      </c>
      <c r="N148" s="2">
        <f t="shared" si="22"/>
        <v>-501</v>
      </c>
      <c r="O148" s="2">
        <v>883</v>
      </c>
      <c r="P148" s="2">
        <v>20</v>
      </c>
      <c r="Q148" s="2">
        <v>56</v>
      </c>
      <c r="R148" s="2">
        <v>485</v>
      </c>
      <c r="S148" s="2">
        <f t="shared" si="23"/>
        <v>561</v>
      </c>
      <c r="T148" s="2">
        <v>0</v>
      </c>
      <c r="U148" s="2">
        <v>0</v>
      </c>
      <c r="V148" s="2">
        <f t="shared" si="24"/>
        <v>0</v>
      </c>
      <c r="W148" s="2">
        <v>736</v>
      </c>
      <c r="X148" s="2">
        <v>393</v>
      </c>
      <c r="Y148">
        <v>0</v>
      </c>
      <c r="Z148" s="2">
        <v>282</v>
      </c>
      <c r="AA148" s="2">
        <v>773</v>
      </c>
      <c r="AB148" s="2">
        <f t="shared" si="25"/>
        <v>1055</v>
      </c>
      <c r="AC148" s="2">
        <v>282</v>
      </c>
      <c r="AD148" s="2">
        <v>0</v>
      </c>
      <c r="AE148" s="2">
        <v>0</v>
      </c>
      <c r="AF148" s="2">
        <v>0</v>
      </c>
      <c r="AG148" s="2">
        <f t="shared" si="26"/>
        <v>4728</v>
      </c>
      <c r="AH148" s="2">
        <f t="shared" si="27"/>
        <v>4728</v>
      </c>
      <c r="AI148" s="2">
        <v>15355</v>
      </c>
      <c r="AJ148" s="2">
        <v>15355</v>
      </c>
      <c r="AK148" s="2">
        <v>5250</v>
      </c>
      <c r="AL148" s="2">
        <v>250</v>
      </c>
      <c r="AM148" s="2">
        <v>3037</v>
      </c>
      <c r="AN148" s="2">
        <v>0</v>
      </c>
      <c r="AO148" s="2">
        <v>0</v>
      </c>
      <c r="AP148" s="2">
        <v>284</v>
      </c>
      <c r="AQ148" s="2">
        <v>0</v>
      </c>
      <c r="AR148" s="2">
        <v>0</v>
      </c>
      <c r="AS148" s="2">
        <v>0</v>
      </c>
      <c r="AT148" s="2">
        <v>0</v>
      </c>
      <c r="AU148" s="2">
        <v>0</v>
      </c>
      <c r="AV148" s="2">
        <v>0</v>
      </c>
      <c r="AW148" s="2">
        <v>0</v>
      </c>
      <c r="AX148" s="2">
        <v>0</v>
      </c>
      <c r="AY148" s="2">
        <v>0</v>
      </c>
      <c r="AZ148" s="2">
        <v>0</v>
      </c>
      <c r="BA148" s="2">
        <f t="shared" si="28"/>
        <v>13549</v>
      </c>
      <c r="BB148" s="2">
        <f t="shared" si="29"/>
        <v>13549</v>
      </c>
      <c r="BC148" s="2">
        <v>49745</v>
      </c>
      <c r="BD148" s="2">
        <v>49745</v>
      </c>
      <c r="BE148" s="2">
        <v>0</v>
      </c>
      <c r="BF148" s="2">
        <v>0</v>
      </c>
      <c r="BG148" s="2">
        <v>0</v>
      </c>
      <c r="BH148" s="2">
        <v>0</v>
      </c>
      <c r="BI148" s="2">
        <v>175</v>
      </c>
      <c r="BJ148" s="2">
        <v>700</v>
      </c>
      <c r="BK148" s="2">
        <v>-114</v>
      </c>
      <c r="BL148" s="2">
        <v>-455</v>
      </c>
    </row>
    <row r="149" spans="1:64" x14ac:dyDescent="0.25">
      <c r="A149" s="1" t="s">
        <v>144</v>
      </c>
      <c r="B149" t="s">
        <v>590</v>
      </c>
      <c r="C149" t="s">
        <v>972</v>
      </c>
      <c r="D149" s="2">
        <v>112</v>
      </c>
      <c r="E149" s="2">
        <v>1450</v>
      </c>
      <c r="F149" s="2">
        <f t="shared" si="20"/>
        <v>1562</v>
      </c>
      <c r="G149" s="2">
        <v>45</v>
      </c>
      <c r="H149" s="2">
        <v>156</v>
      </c>
      <c r="I149" s="2">
        <v>0</v>
      </c>
      <c r="J149" s="2">
        <f t="shared" si="21"/>
        <v>156</v>
      </c>
      <c r="K149" s="2">
        <v>-948</v>
      </c>
      <c r="L149" s="2">
        <v>0</v>
      </c>
      <c r="M149" s="2">
        <v>371</v>
      </c>
      <c r="N149" s="2">
        <f t="shared" si="22"/>
        <v>-577</v>
      </c>
      <c r="O149" s="2">
        <v>1137</v>
      </c>
      <c r="P149" s="2">
        <v>21</v>
      </c>
      <c r="Q149" s="2">
        <v>89</v>
      </c>
      <c r="R149" s="2">
        <v>575</v>
      </c>
      <c r="S149" s="2">
        <f t="shared" si="23"/>
        <v>685</v>
      </c>
      <c r="T149" s="2">
        <v>0</v>
      </c>
      <c r="U149" s="2">
        <v>0</v>
      </c>
      <c r="V149" s="2">
        <f t="shared" si="24"/>
        <v>0</v>
      </c>
      <c r="W149" s="2">
        <v>1206</v>
      </c>
      <c r="X149" s="2">
        <v>0</v>
      </c>
      <c r="Y149">
        <v>0</v>
      </c>
      <c r="Z149" s="2">
        <v>0</v>
      </c>
      <c r="AA149" s="2">
        <v>333</v>
      </c>
      <c r="AB149" s="2">
        <f t="shared" si="25"/>
        <v>333</v>
      </c>
      <c r="AC149" s="2">
        <v>512</v>
      </c>
      <c r="AD149" s="2">
        <v>243</v>
      </c>
      <c r="AE149" s="2">
        <v>0</v>
      </c>
      <c r="AF149" s="2">
        <v>3</v>
      </c>
      <c r="AG149" s="2">
        <f t="shared" si="26"/>
        <v>5305</v>
      </c>
      <c r="AH149" s="2">
        <f t="shared" si="27"/>
        <v>5305</v>
      </c>
      <c r="AI149" s="2">
        <v>21216</v>
      </c>
      <c r="AJ149" s="2">
        <v>21216</v>
      </c>
      <c r="AK149" s="2">
        <v>7879</v>
      </c>
      <c r="AL149" s="2">
        <v>300</v>
      </c>
      <c r="AM149" s="2">
        <v>3549</v>
      </c>
      <c r="AN149" s="2">
        <v>0</v>
      </c>
      <c r="AO149" s="2">
        <v>0</v>
      </c>
      <c r="AP149" s="2">
        <v>142</v>
      </c>
      <c r="AQ149" s="2">
        <v>0</v>
      </c>
      <c r="AR149" s="2">
        <v>0</v>
      </c>
      <c r="AS149" s="2">
        <v>0</v>
      </c>
      <c r="AT149" s="2">
        <v>0</v>
      </c>
      <c r="AU149" s="2">
        <v>-998</v>
      </c>
      <c r="AV149" s="2">
        <v>-3993</v>
      </c>
      <c r="AW149" s="2">
        <v>0</v>
      </c>
      <c r="AX149" s="2">
        <v>0</v>
      </c>
      <c r="AY149" s="2">
        <v>0</v>
      </c>
      <c r="AZ149" s="2">
        <v>0</v>
      </c>
      <c r="BA149" s="2">
        <f t="shared" si="28"/>
        <v>16177</v>
      </c>
      <c r="BB149" s="2">
        <f t="shared" si="29"/>
        <v>16177</v>
      </c>
      <c r="BC149" s="2">
        <v>64706</v>
      </c>
      <c r="BD149" s="2">
        <v>64706</v>
      </c>
      <c r="BE149" s="2">
        <v>-19</v>
      </c>
      <c r="BF149" s="2">
        <v>-76</v>
      </c>
      <c r="BG149" s="2">
        <v>0</v>
      </c>
      <c r="BH149" s="2">
        <v>0</v>
      </c>
      <c r="BI149" s="2">
        <v>510</v>
      </c>
      <c r="BJ149" s="2">
        <v>2038</v>
      </c>
      <c r="BK149" s="2">
        <v>-123</v>
      </c>
      <c r="BL149" s="2">
        <v>-490</v>
      </c>
    </row>
    <row r="150" spans="1:64" x14ac:dyDescent="0.25">
      <c r="A150" s="1" t="s">
        <v>145</v>
      </c>
      <c r="B150" t="s">
        <v>591</v>
      </c>
      <c r="C150" t="s">
        <v>972</v>
      </c>
      <c r="D150" s="2">
        <v>-23</v>
      </c>
      <c r="E150" s="2">
        <v>742</v>
      </c>
      <c r="F150" s="2">
        <f t="shared" si="20"/>
        <v>719</v>
      </c>
      <c r="G150" s="2">
        <v>14</v>
      </c>
      <c r="H150" s="2">
        <v>199</v>
      </c>
      <c r="I150" s="2">
        <v>0</v>
      </c>
      <c r="J150" s="2">
        <f t="shared" si="21"/>
        <v>199</v>
      </c>
      <c r="K150" s="2">
        <v>32</v>
      </c>
      <c r="L150" s="2">
        <v>0</v>
      </c>
      <c r="M150" s="2">
        <v>201</v>
      </c>
      <c r="N150" s="2">
        <f t="shared" si="22"/>
        <v>233</v>
      </c>
      <c r="O150" s="2">
        <v>1028</v>
      </c>
      <c r="P150" s="2">
        <v>0</v>
      </c>
      <c r="Q150" s="2">
        <v>85</v>
      </c>
      <c r="R150" s="2">
        <v>261</v>
      </c>
      <c r="S150" s="2">
        <f t="shared" si="23"/>
        <v>346</v>
      </c>
      <c r="T150" s="2">
        <v>0</v>
      </c>
      <c r="U150" s="2">
        <v>0</v>
      </c>
      <c r="V150" s="2">
        <f t="shared" si="24"/>
        <v>0</v>
      </c>
      <c r="W150" s="2">
        <v>428</v>
      </c>
      <c r="X150" s="2">
        <v>0</v>
      </c>
      <c r="Y150">
        <v>0</v>
      </c>
      <c r="Z150" s="2">
        <v>0</v>
      </c>
      <c r="AA150" s="2">
        <v>257</v>
      </c>
      <c r="AB150" s="2">
        <f t="shared" si="25"/>
        <v>257</v>
      </c>
      <c r="AC150" s="2">
        <v>360</v>
      </c>
      <c r="AD150" s="2">
        <v>0</v>
      </c>
      <c r="AE150" s="2">
        <v>0</v>
      </c>
      <c r="AF150" s="2">
        <v>0</v>
      </c>
      <c r="AG150" s="2">
        <f t="shared" si="26"/>
        <v>3584</v>
      </c>
      <c r="AH150" s="2">
        <f t="shared" si="27"/>
        <v>3584</v>
      </c>
      <c r="AI150" s="2">
        <v>14279</v>
      </c>
      <c r="AJ150" s="2">
        <v>14279</v>
      </c>
      <c r="AK150" s="2">
        <v>4105</v>
      </c>
      <c r="AL150" s="2">
        <v>200</v>
      </c>
      <c r="AM150" s="2">
        <v>2825</v>
      </c>
      <c r="AN150" s="2">
        <v>0</v>
      </c>
      <c r="AO150" s="2">
        <v>0</v>
      </c>
      <c r="AP150" s="2">
        <v>278</v>
      </c>
      <c r="AQ150" s="2">
        <v>0</v>
      </c>
      <c r="AR150" s="2">
        <v>0</v>
      </c>
      <c r="AS150" s="2">
        <v>0</v>
      </c>
      <c r="AT150" s="2">
        <v>0</v>
      </c>
      <c r="AU150" s="2">
        <v>-53</v>
      </c>
      <c r="AV150" s="2">
        <v>-214</v>
      </c>
      <c r="AW150" s="2">
        <v>0</v>
      </c>
      <c r="AX150" s="2">
        <v>0</v>
      </c>
      <c r="AY150" s="2">
        <v>0</v>
      </c>
      <c r="AZ150" s="2">
        <v>0</v>
      </c>
      <c r="BA150" s="2">
        <f t="shared" si="28"/>
        <v>10939</v>
      </c>
      <c r="BB150" s="2">
        <f t="shared" si="29"/>
        <v>10939</v>
      </c>
      <c r="BC150" s="2">
        <v>43697</v>
      </c>
      <c r="BD150" s="2">
        <v>43697</v>
      </c>
      <c r="BE150" s="2">
        <v>0</v>
      </c>
      <c r="BF150" s="2">
        <v>0</v>
      </c>
      <c r="BG150" s="2">
        <v>0</v>
      </c>
      <c r="BH150" s="2">
        <v>0</v>
      </c>
      <c r="BI150" s="2">
        <v>0</v>
      </c>
      <c r="BJ150" s="2">
        <v>0</v>
      </c>
      <c r="BK150" s="2">
        <v>-38</v>
      </c>
      <c r="BL150" s="2">
        <v>-150</v>
      </c>
    </row>
    <row r="151" spans="1:64" x14ac:dyDescent="0.25">
      <c r="A151" s="1" t="s">
        <v>146</v>
      </c>
      <c r="B151" t="s">
        <v>592</v>
      </c>
      <c r="C151" t="s">
        <v>972</v>
      </c>
      <c r="D151" s="2">
        <v>42</v>
      </c>
      <c r="E151" s="2">
        <v>1054</v>
      </c>
      <c r="F151" s="2">
        <f t="shared" si="20"/>
        <v>1096</v>
      </c>
      <c r="G151" s="2">
        <v>33</v>
      </c>
      <c r="H151" s="2">
        <v>103</v>
      </c>
      <c r="I151" s="2">
        <v>0</v>
      </c>
      <c r="J151" s="2">
        <f t="shared" si="21"/>
        <v>103</v>
      </c>
      <c r="K151" s="2">
        <v>-119</v>
      </c>
      <c r="L151" s="2">
        <v>0</v>
      </c>
      <c r="M151" s="2">
        <v>283</v>
      </c>
      <c r="N151" s="2">
        <f t="shared" si="22"/>
        <v>164</v>
      </c>
      <c r="O151" s="2">
        <v>881</v>
      </c>
      <c r="P151" s="2">
        <v>0</v>
      </c>
      <c r="Q151" s="2">
        <v>214</v>
      </c>
      <c r="R151" s="2">
        <v>523</v>
      </c>
      <c r="S151" s="2">
        <f t="shared" si="23"/>
        <v>737</v>
      </c>
      <c r="T151" s="2">
        <v>0</v>
      </c>
      <c r="U151" s="2">
        <v>6</v>
      </c>
      <c r="V151" s="2">
        <f t="shared" si="24"/>
        <v>6</v>
      </c>
      <c r="W151" s="2">
        <v>425</v>
      </c>
      <c r="X151" s="2">
        <v>0</v>
      </c>
      <c r="Y151">
        <v>0</v>
      </c>
      <c r="Z151" s="2">
        <v>0</v>
      </c>
      <c r="AA151" s="2">
        <v>324</v>
      </c>
      <c r="AB151" s="2">
        <f t="shared" si="25"/>
        <v>324</v>
      </c>
      <c r="AC151" s="2">
        <v>499</v>
      </c>
      <c r="AD151" s="2">
        <v>25</v>
      </c>
      <c r="AE151" s="2">
        <v>0</v>
      </c>
      <c r="AF151" s="2">
        <v>0</v>
      </c>
      <c r="AG151" s="2">
        <f t="shared" si="26"/>
        <v>4293</v>
      </c>
      <c r="AH151" s="2">
        <f t="shared" si="27"/>
        <v>4293</v>
      </c>
      <c r="AI151" s="2">
        <v>17010</v>
      </c>
      <c r="AJ151" s="2">
        <v>17010</v>
      </c>
      <c r="AK151" s="2">
        <v>7075</v>
      </c>
      <c r="AL151" s="2">
        <v>50</v>
      </c>
      <c r="AM151" s="2">
        <v>3000</v>
      </c>
      <c r="AN151" s="2">
        <v>0</v>
      </c>
      <c r="AO151" s="2">
        <v>0</v>
      </c>
      <c r="AP151" s="2">
        <v>544</v>
      </c>
      <c r="AQ151" s="2">
        <v>0</v>
      </c>
      <c r="AR151" s="2">
        <v>0</v>
      </c>
      <c r="AS151" s="2">
        <v>0</v>
      </c>
      <c r="AT151" s="2">
        <v>0</v>
      </c>
      <c r="AU151" s="2">
        <v>0</v>
      </c>
      <c r="AV151" s="2">
        <v>0</v>
      </c>
      <c r="AW151" s="2">
        <v>-324</v>
      </c>
      <c r="AX151" s="2">
        <v>-882</v>
      </c>
      <c r="AY151" s="2">
        <v>0</v>
      </c>
      <c r="AZ151" s="2">
        <v>0</v>
      </c>
      <c r="BA151" s="2">
        <f t="shared" si="28"/>
        <v>14638</v>
      </c>
      <c r="BB151" s="2">
        <f t="shared" si="29"/>
        <v>14638</v>
      </c>
      <c r="BC151" s="2">
        <v>58804</v>
      </c>
      <c r="BD151" s="2">
        <v>58804</v>
      </c>
      <c r="BE151" s="2">
        <v>0</v>
      </c>
      <c r="BF151" s="2">
        <v>0</v>
      </c>
      <c r="BG151" s="2">
        <v>-21</v>
      </c>
      <c r="BH151" s="2">
        <v>-82</v>
      </c>
      <c r="BI151" s="2">
        <v>59</v>
      </c>
      <c r="BJ151" s="2">
        <v>237</v>
      </c>
      <c r="BK151" s="2">
        <v>-61</v>
      </c>
      <c r="BL151" s="2">
        <v>-232</v>
      </c>
    </row>
    <row r="152" spans="1:64" x14ac:dyDescent="0.25">
      <c r="A152" s="1" t="s">
        <v>147</v>
      </c>
      <c r="B152" t="s">
        <v>593</v>
      </c>
      <c r="C152" t="s">
        <v>972</v>
      </c>
      <c r="D152" s="2">
        <v>80</v>
      </c>
      <c r="E152" s="2">
        <v>853</v>
      </c>
      <c r="F152" s="2">
        <f t="shared" si="20"/>
        <v>933</v>
      </c>
      <c r="G152" s="2">
        <v>12</v>
      </c>
      <c r="H152" s="2">
        <v>93</v>
      </c>
      <c r="I152" s="2">
        <v>0</v>
      </c>
      <c r="J152" s="2">
        <f t="shared" si="21"/>
        <v>93</v>
      </c>
      <c r="K152" s="2">
        <v>-127</v>
      </c>
      <c r="L152" s="2">
        <v>0</v>
      </c>
      <c r="M152" s="2">
        <v>264</v>
      </c>
      <c r="N152" s="2">
        <f t="shared" si="22"/>
        <v>137</v>
      </c>
      <c r="O152" s="2">
        <v>772</v>
      </c>
      <c r="P152" s="2">
        <v>2</v>
      </c>
      <c r="Q152" s="2">
        <v>85</v>
      </c>
      <c r="R152" s="2">
        <v>498</v>
      </c>
      <c r="S152" s="2">
        <f t="shared" si="23"/>
        <v>585</v>
      </c>
      <c r="T152" s="2">
        <v>0</v>
      </c>
      <c r="U152" s="2">
        <v>66</v>
      </c>
      <c r="V152" s="2">
        <f t="shared" si="24"/>
        <v>66</v>
      </c>
      <c r="W152" s="2">
        <v>395</v>
      </c>
      <c r="X152" s="2">
        <v>0</v>
      </c>
      <c r="Y152">
        <v>0</v>
      </c>
      <c r="Z152" s="2">
        <v>0</v>
      </c>
      <c r="AA152" s="2">
        <v>422</v>
      </c>
      <c r="AB152" s="2">
        <f t="shared" si="25"/>
        <v>422</v>
      </c>
      <c r="AC152" s="2">
        <v>4</v>
      </c>
      <c r="AD152" s="2">
        <v>0</v>
      </c>
      <c r="AE152" s="2">
        <v>0</v>
      </c>
      <c r="AF152" s="2">
        <v>0</v>
      </c>
      <c r="AG152" s="2">
        <f t="shared" si="26"/>
        <v>3419</v>
      </c>
      <c r="AH152" s="2">
        <f t="shared" si="27"/>
        <v>3419</v>
      </c>
      <c r="AI152" s="2">
        <v>13680</v>
      </c>
      <c r="AJ152" s="2">
        <v>13680</v>
      </c>
      <c r="AK152" s="2">
        <v>5699</v>
      </c>
      <c r="AL152" s="2">
        <v>0</v>
      </c>
      <c r="AM152" s="2">
        <v>3967</v>
      </c>
      <c r="AN152" s="2">
        <v>0</v>
      </c>
      <c r="AO152" s="2">
        <v>3</v>
      </c>
      <c r="AP152" s="2">
        <v>60</v>
      </c>
      <c r="AQ152" s="2">
        <v>0</v>
      </c>
      <c r="AR152" s="2">
        <v>0</v>
      </c>
      <c r="AS152" s="2">
        <v>0</v>
      </c>
      <c r="AT152" s="2">
        <v>0</v>
      </c>
      <c r="AU152" s="2">
        <v>-121</v>
      </c>
      <c r="AV152" s="2">
        <v>-484</v>
      </c>
      <c r="AW152" s="2">
        <v>0</v>
      </c>
      <c r="AX152" s="2">
        <v>0</v>
      </c>
      <c r="AY152" s="2">
        <v>0</v>
      </c>
      <c r="AZ152" s="2">
        <v>0</v>
      </c>
      <c r="BA152" s="2">
        <f t="shared" si="28"/>
        <v>13027</v>
      </c>
      <c r="BB152" s="2">
        <f t="shared" si="29"/>
        <v>13027</v>
      </c>
      <c r="BC152" s="2">
        <v>52112</v>
      </c>
      <c r="BD152" s="2">
        <v>52112</v>
      </c>
      <c r="BE152" s="2">
        <v>12</v>
      </c>
      <c r="BF152" s="2">
        <v>48</v>
      </c>
      <c r="BG152" s="2">
        <v>0</v>
      </c>
      <c r="BH152" s="2">
        <v>0</v>
      </c>
      <c r="BI152" s="2">
        <v>92</v>
      </c>
      <c r="BJ152" s="2">
        <v>368</v>
      </c>
      <c r="BK152" s="2">
        <v>54</v>
      </c>
      <c r="BL152" s="2">
        <v>216</v>
      </c>
    </row>
    <row r="153" spans="1:64" x14ac:dyDescent="0.25">
      <c r="A153" s="1" t="s">
        <v>148</v>
      </c>
      <c r="B153" t="s">
        <v>594</v>
      </c>
      <c r="C153" t="s">
        <v>972</v>
      </c>
      <c r="D153" s="2">
        <v>-43</v>
      </c>
      <c r="E153" s="2">
        <v>427</v>
      </c>
      <c r="F153" s="2">
        <f t="shared" si="20"/>
        <v>384</v>
      </c>
      <c r="G153" s="2">
        <v>25</v>
      </c>
      <c r="H153" s="2">
        <v>164</v>
      </c>
      <c r="I153" s="2">
        <v>0</v>
      </c>
      <c r="J153" s="2">
        <f t="shared" si="21"/>
        <v>164</v>
      </c>
      <c r="K153" s="2">
        <v>-328</v>
      </c>
      <c r="L153" s="2">
        <v>0</v>
      </c>
      <c r="M153" s="2">
        <v>318</v>
      </c>
      <c r="N153" s="2">
        <f t="shared" si="22"/>
        <v>-10</v>
      </c>
      <c r="O153" s="2">
        <v>843</v>
      </c>
      <c r="P153" s="2">
        <v>0</v>
      </c>
      <c r="Q153" s="2">
        <v>210</v>
      </c>
      <c r="R153" s="2">
        <v>684</v>
      </c>
      <c r="S153" s="2">
        <f t="shared" si="23"/>
        <v>894</v>
      </c>
      <c r="T153" s="2">
        <v>0</v>
      </c>
      <c r="U153" s="2">
        <v>0</v>
      </c>
      <c r="V153" s="2">
        <f t="shared" si="24"/>
        <v>0</v>
      </c>
      <c r="W153" s="2">
        <v>933</v>
      </c>
      <c r="X153" s="2">
        <v>0</v>
      </c>
      <c r="Y153">
        <v>0</v>
      </c>
      <c r="Z153" s="2">
        <v>0</v>
      </c>
      <c r="AA153" s="2">
        <v>554</v>
      </c>
      <c r="AB153" s="2">
        <f t="shared" si="25"/>
        <v>554</v>
      </c>
      <c r="AC153" s="2">
        <v>471</v>
      </c>
      <c r="AD153" s="2">
        <v>107</v>
      </c>
      <c r="AE153" s="2">
        <v>0</v>
      </c>
      <c r="AF153" s="2">
        <v>277</v>
      </c>
      <c r="AG153" s="2">
        <f t="shared" si="26"/>
        <v>4642</v>
      </c>
      <c r="AH153" s="2">
        <f t="shared" si="27"/>
        <v>4642</v>
      </c>
      <c r="AI153" s="2">
        <v>21167</v>
      </c>
      <c r="AJ153" s="2">
        <v>21167</v>
      </c>
      <c r="AK153" s="2">
        <v>10889</v>
      </c>
      <c r="AL153" s="2">
        <v>89</v>
      </c>
      <c r="AM153" s="2">
        <v>0</v>
      </c>
      <c r="AN153" s="2">
        <v>0</v>
      </c>
      <c r="AO153" s="2">
        <v>0</v>
      </c>
      <c r="AP153" s="2">
        <v>348</v>
      </c>
      <c r="AQ153" s="2">
        <v>0</v>
      </c>
      <c r="AR153" s="2">
        <v>0</v>
      </c>
      <c r="AS153" s="2">
        <v>0</v>
      </c>
      <c r="AT153" s="2">
        <v>0</v>
      </c>
      <c r="AU153" s="2">
        <v>-233</v>
      </c>
      <c r="AV153" s="2">
        <v>-389</v>
      </c>
      <c r="AW153" s="2">
        <v>-80</v>
      </c>
      <c r="AX153" s="2">
        <v>17</v>
      </c>
      <c r="AY153" s="2">
        <v>0</v>
      </c>
      <c r="AZ153" s="2">
        <v>0</v>
      </c>
      <c r="BA153" s="2">
        <f t="shared" si="28"/>
        <v>15655</v>
      </c>
      <c r="BB153" s="2">
        <f t="shared" si="29"/>
        <v>15655</v>
      </c>
      <c r="BC153" s="2">
        <v>68840</v>
      </c>
      <c r="BD153" s="2">
        <v>68840</v>
      </c>
      <c r="BE153" s="2">
        <v>0</v>
      </c>
      <c r="BF153" s="2">
        <v>0</v>
      </c>
      <c r="BG153" s="2">
        <v>0</v>
      </c>
      <c r="BH153" s="2">
        <v>0</v>
      </c>
      <c r="BI153" s="2">
        <v>0</v>
      </c>
      <c r="BJ153" s="2">
        <v>178</v>
      </c>
      <c r="BK153" s="2">
        <v>-61</v>
      </c>
      <c r="BL153" s="2">
        <v>-270</v>
      </c>
    </row>
    <row r="154" spans="1:64" x14ac:dyDescent="0.25">
      <c r="A154" s="1" t="s">
        <v>149</v>
      </c>
      <c r="B154" t="s">
        <v>595</v>
      </c>
      <c r="C154" t="s">
        <v>972</v>
      </c>
      <c r="D154" s="2">
        <v>0</v>
      </c>
      <c r="E154" s="2">
        <v>1130</v>
      </c>
      <c r="F154" s="2">
        <f t="shared" si="20"/>
        <v>1130</v>
      </c>
      <c r="G154" s="2">
        <v>26</v>
      </c>
      <c r="H154" s="2">
        <v>80</v>
      </c>
      <c r="I154" s="2">
        <v>0</v>
      </c>
      <c r="J154" s="2">
        <f t="shared" si="21"/>
        <v>80</v>
      </c>
      <c r="K154" s="2">
        <v>-561</v>
      </c>
      <c r="L154" s="2">
        <v>0</v>
      </c>
      <c r="M154" s="2">
        <v>104</v>
      </c>
      <c r="N154" s="2">
        <f t="shared" si="22"/>
        <v>-457</v>
      </c>
      <c r="O154" s="2">
        <v>1204</v>
      </c>
      <c r="P154" s="2">
        <v>0</v>
      </c>
      <c r="Q154" s="2">
        <v>361</v>
      </c>
      <c r="R154" s="2">
        <v>808</v>
      </c>
      <c r="S154" s="2">
        <f t="shared" si="23"/>
        <v>1169</v>
      </c>
      <c r="T154" s="2">
        <v>0</v>
      </c>
      <c r="U154" s="2">
        <v>0</v>
      </c>
      <c r="V154" s="2">
        <f t="shared" si="24"/>
        <v>0</v>
      </c>
      <c r="W154" s="2">
        <v>225</v>
      </c>
      <c r="X154" s="2">
        <v>0</v>
      </c>
      <c r="Y154">
        <v>0</v>
      </c>
      <c r="Z154" s="2">
        <v>0</v>
      </c>
      <c r="AA154" s="2">
        <v>312</v>
      </c>
      <c r="AB154" s="2">
        <f t="shared" si="25"/>
        <v>312</v>
      </c>
      <c r="AC154" s="2">
        <v>0</v>
      </c>
      <c r="AD154" s="2">
        <v>0</v>
      </c>
      <c r="AE154" s="2">
        <v>0</v>
      </c>
      <c r="AF154" s="2">
        <v>0</v>
      </c>
      <c r="AG154" s="2">
        <f t="shared" si="26"/>
        <v>3689</v>
      </c>
      <c r="AH154" s="2">
        <f t="shared" si="27"/>
        <v>3689</v>
      </c>
      <c r="AI154" s="2">
        <v>14906</v>
      </c>
      <c r="AJ154" s="2">
        <v>14906</v>
      </c>
      <c r="AK154" s="2">
        <v>4143</v>
      </c>
      <c r="AL154" s="2">
        <v>0</v>
      </c>
      <c r="AM154" s="2">
        <v>0</v>
      </c>
      <c r="AN154" s="2">
        <v>0</v>
      </c>
      <c r="AO154" s="2">
        <v>0</v>
      </c>
      <c r="AP154" s="2">
        <v>1716</v>
      </c>
      <c r="AQ154" s="2">
        <v>0</v>
      </c>
      <c r="AR154" s="2">
        <v>0</v>
      </c>
      <c r="AS154" s="2">
        <v>0</v>
      </c>
      <c r="AT154" s="2">
        <v>0</v>
      </c>
      <c r="AU154" s="2">
        <v>-40</v>
      </c>
      <c r="AV154" s="2">
        <v>-190</v>
      </c>
      <c r="AW154" s="2">
        <v>-77</v>
      </c>
      <c r="AX154" s="2">
        <v>-79</v>
      </c>
      <c r="AY154" s="2">
        <v>0</v>
      </c>
      <c r="AZ154" s="2">
        <v>0</v>
      </c>
      <c r="BA154" s="2">
        <f t="shared" si="28"/>
        <v>9431</v>
      </c>
      <c r="BB154" s="2">
        <f t="shared" si="29"/>
        <v>9431</v>
      </c>
      <c r="BC154" s="2">
        <v>47293</v>
      </c>
      <c r="BD154" s="2">
        <v>47293</v>
      </c>
      <c r="BE154" s="2">
        <v>0</v>
      </c>
      <c r="BF154" s="2">
        <v>0</v>
      </c>
      <c r="BG154" s="2">
        <v>15</v>
      </c>
      <c r="BH154" s="2">
        <v>58</v>
      </c>
      <c r="BI154" s="2">
        <v>0</v>
      </c>
      <c r="BJ154" s="2">
        <v>0</v>
      </c>
      <c r="BK154" s="2">
        <v>-77</v>
      </c>
      <c r="BL154" s="2">
        <v>-308</v>
      </c>
    </row>
    <row r="155" spans="1:64" x14ac:dyDescent="0.25">
      <c r="A155" s="1" t="s">
        <v>150</v>
      </c>
      <c r="B155" t="s">
        <v>596</v>
      </c>
      <c r="C155" t="s">
        <v>972</v>
      </c>
      <c r="D155" s="2">
        <v>78</v>
      </c>
      <c r="E155" s="2">
        <v>1236</v>
      </c>
      <c r="F155" s="2">
        <f t="shared" si="20"/>
        <v>1314</v>
      </c>
      <c r="G155" s="2">
        <v>21</v>
      </c>
      <c r="H155" s="2">
        <v>216</v>
      </c>
      <c r="I155" s="2">
        <v>0</v>
      </c>
      <c r="J155" s="2">
        <f t="shared" si="21"/>
        <v>216</v>
      </c>
      <c r="K155" s="2">
        <v>-100</v>
      </c>
      <c r="L155" s="2">
        <v>0</v>
      </c>
      <c r="M155" s="2">
        <v>701</v>
      </c>
      <c r="N155" s="2">
        <f t="shared" si="22"/>
        <v>601</v>
      </c>
      <c r="O155" s="2">
        <v>1572</v>
      </c>
      <c r="P155" s="2">
        <v>51</v>
      </c>
      <c r="Q155" s="2">
        <v>108</v>
      </c>
      <c r="R155" s="2">
        <v>387</v>
      </c>
      <c r="S155" s="2">
        <f t="shared" si="23"/>
        <v>546</v>
      </c>
      <c r="T155" s="2">
        <v>0</v>
      </c>
      <c r="U155" s="2">
        <v>0</v>
      </c>
      <c r="V155" s="2">
        <f t="shared" si="24"/>
        <v>0</v>
      </c>
      <c r="W155" s="2">
        <v>726</v>
      </c>
      <c r="X155" s="2">
        <v>0</v>
      </c>
      <c r="Y155">
        <v>0</v>
      </c>
      <c r="Z155" s="2">
        <v>0</v>
      </c>
      <c r="AA155" s="2">
        <v>690</v>
      </c>
      <c r="AB155" s="2">
        <f t="shared" si="25"/>
        <v>690</v>
      </c>
      <c r="AC155" s="2">
        <v>0</v>
      </c>
      <c r="AD155" s="2">
        <v>0</v>
      </c>
      <c r="AE155" s="2">
        <v>0</v>
      </c>
      <c r="AF155" s="2">
        <v>0</v>
      </c>
      <c r="AG155" s="2">
        <f t="shared" si="26"/>
        <v>5686</v>
      </c>
      <c r="AH155" s="2">
        <f t="shared" si="27"/>
        <v>5686</v>
      </c>
      <c r="AI155" s="2">
        <v>16060</v>
      </c>
      <c r="AJ155" s="2">
        <v>16060</v>
      </c>
      <c r="AK155" s="2">
        <v>7451</v>
      </c>
      <c r="AL155" s="2">
        <v>0</v>
      </c>
      <c r="AM155" s="2">
        <v>2596</v>
      </c>
      <c r="AN155" s="2">
        <v>0</v>
      </c>
      <c r="AO155" s="2">
        <v>0</v>
      </c>
      <c r="AP155" s="2">
        <v>699</v>
      </c>
      <c r="AQ155" s="2">
        <v>0</v>
      </c>
      <c r="AR155" s="2">
        <v>0</v>
      </c>
      <c r="AS155" s="2">
        <v>0</v>
      </c>
      <c r="AT155" s="2">
        <v>0</v>
      </c>
      <c r="AU155" s="2">
        <v>0</v>
      </c>
      <c r="AV155" s="2">
        <v>0</v>
      </c>
      <c r="AW155" s="2">
        <v>0</v>
      </c>
      <c r="AX155" s="2">
        <v>0</v>
      </c>
      <c r="AY155" s="2">
        <v>0</v>
      </c>
      <c r="AZ155" s="2">
        <v>0</v>
      </c>
      <c r="BA155" s="2">
        <f t="shared" si="28"/>
        <v>16432</v>
      </c>
      <c r="BB155" s="2">
        <f t="shared" si="29"/>
        <v>16432</v>
      </c>
      <c r="BC155" s="2">
        <v>60191</v>
      </c>
      <c r="BD155" s="2">
        <v>60191</v>
      </c>
      <c r="BE155" s="2">
        <v>0</v>
      </c>
      <c r="BF155" s="2">
        <v>0</v>
      </c>
      <c r="BG155" s="2">
        <v>0</v>
      </c>
      <c r="BH155" s="2">
        <v>0</v>
      </c>
      <c r="BI155" s="2">
        <v>1147</v>
      </c>
      <c r="BJ155" s="2">
        <v>2266</v>
      </c>
      <c r="BK155" s="2">
        <v>-103</v>
      </c>
      <c r="BL155" s="2">
        <v>-566</v>
      </c>
    </row>
    <row r="156" spans="1:64" x14ac:dyDescent="0.25">
      <c r="A156" s="1" t="s">
        <v>151</v>
      </c>
      <c r="B156" t="s">
        <v>597</v>
      </c>
      <c r="C156" t="s">
        <v>972</v>
      </c>
      <c r="D156" s="2">
        <v>44</v>
      </c>
      <c r="E156" s="2">
        <v>629</v>
      </c>
      <c r="F156" s="2">
        <f t="shared" si="20"/>
        <v>673</v>
      </c>
      <c r="G156" s="2">
        <v>24</v>
      </c>
      <c r="H156" s="2">
        <v>150</v>
      </c>
      <c r="I156" s="2">
        <v>0</v>
      </c>
      <c r="J156" s="2">
        <f t="shared" si="21"/>
        <v>150</v>
      </c>
      <c r="K156" s="2">
        <v>-275</v>
      </c>
      <c r="L156" s="2">
        <v>0</v>
      </c>
      <c r="M156" s="2">
        <v>253</v>
      </c>
      <c r="N156" s="2">
        <f t="shared" si="22"/>
        <v>-22</v>
      </c>
      <c r="O156" s="2">
        <v>997</v>
      </c>
      <c r="P156" s="2">
        <v>0</v>
      </c>
      <c r="Q156" s="2">
        <v>149</v>
      </c>
      <c r="R156" s="2">
        <v>568</v>
      </c>
      <c r="S156" s="2">
        <f t="shared" si="23"/>
        <v>717</v>
      </c>
      <c r="T156" s="2">
        <v>0</v>
      </c>
      <c r="U156" s="2">
        <v>0</v>
      </c>
      <c r="V156" s="2">
        <f t="shared" si="24"/>
        <v>0</v>
      </c>
      <c r="W156" s="2">
        <v>1057</v>
      </c>
      <c r="X156" s="2">
        <v>0</v>
      </c>
      <c r="Y156">
        <v>0</v>
      </c>
      <c r="Z156" s="2">
        <v>0</v>
      </c>
      <c r="AA156" s="2">
        <v>458</v>
      </c>
      <c r="AB156" s="2">
        <f t="shared" si="25"/>
        <v>458</v>
      </c>
      <c r="AC156" s="2">
        <v>418</v>
      </c>
      <c r="AD156" s="2">
        <v>0</v>
      </c>
      <c r="AE156" s="2">
        <v>0</v>
      </c>
      <c r="AF156" s="2">
        <v>0</v>
      </c>
      <c r="AG156" s="2">
        <f t="shared" si="26"/>
        <v>4472</v>
      </c>
      <c r="AH156" s="2">
        <f t="shared" si="27"/>
        <v>4472</v>
      </c>
      <c r="AI156" s="2">
        <v>18493</v>
      </c>
      <c r="AJ156" s="2">
        <v>18493</v>
      </c>
      <c r="AK156" s="2">
        <v>16008</v>
      </c>
      <c r="AL156" s="2">
        <v>0</v>
      </c>
      <c r="AM156" s="2">
        <v>0</v>
      </c>
      <c r="AN156" s="2">
        <v>0</v>
      </c>
      <c r="AO156" s="2">
        <v>0</v>
      </c>
      <c r="AP156" s="2">
        <v>229</v>
      </c>
      <c r="AQ156" s="2">
        <v>0</v>
      </c>
      <c r="AR156" s="2">
        <v>0</v>
      </c>
      <c r="AS156" s="2">
        <v>0</v>
      </c>
      <c r="AT156" s="2">
        <v>0</v>
      </c>
      <c r="AU156" s="2">
        <v>-83</v>
      </c>
      <c r="AV156" s="2">
        <v>-249</v>
      </c>
      <c r="AW156" s="2">
        <v>0</v>
      </c>
      <c r="AX156" s="2">
        <v>0</v>
      </c>
      <c r="AY156" s="2">
        <v>0</v>
      </c>
      <c r="AZ156" s="2">
        <v>0</v>
      </c>
      <c r="BA156" s="2">
        <f t="shared" si="28"/>
        <v>20626</v>
      </c>
      <c r="BB156" s="2">
        <f t="shared" si="29"/>
        <v>20626</v>
      </c>
      <c r="BC156" s="2">
        <v>76186</v>
      </c>
      <c r="BD156" s="2">
        <v>76186</v>
      </c>
      <c r="BE156" s="2">
        <v>0</v>
      </c>
      <c r="BF156" s="2">
        <v>0</v>
      </c>
      <c r="BG156" s="2">
        <v>0</v>
      </c>
      <c r="BH156" s="2">
        <v>0</v>
      </c>
      <c r="BI156" s="2">
        <v>27</v>
      </c>
      <c r="BJ156" s="2">
        <v>105</v>
      </c>
      <c r="BK156" s="2">
        <v>-51</v>
      </c>
      <c r="BL156" s="2">
        <v>-76</v>
      </c>
    </row>
    <row r="157" spans="1:64" x14ac:dyDescent="0.25">
      <c r="A157" s="1" t="s">
        <v>152</v>
      </c>
      <c r="B157" t="s">
        <v>598</v>
      </c>
      <c r="C157" t="s">
        <v>972</v>
      </c>
      <c r="D157" s="2">
        <v>-210</v>
      </c>
      <c r="E157" s="2">
        <v>934</v>
      </c>
      <c r="F157" s="2">
        <f t="shared" si="20"/>
        <v>724</v>
      </c>
      <c r="G157" s="2">
        <v>3</v>
      </c>
      <c r="H157" s="2">
        <v>266</v>
      </c>
      <c r="I157" s="2">
        <v>0</v>
      </c>
      <c r="J157" s="2">
        <f t="shared" si="21"/>
        <v>266</v>
      </c>
      <c r="K157" s="2">
        <v>-199</v>
      </c>
      <c r="L157" s="2">
        <v>0</v>
      </c>
      <c r="M157" s="2">
        <v>287</v>
      </c>
      <c r="N157" s="2">
        <f t="shared" si="22"/>
        <v>88</v>
      </c>
      <c r="O157" s="2">
        <v>1221</v>
      </c>
      <c r="P157" s="2">
        <v>5</v>
      </c>
      <c r="Q157" s="2">
        <v>195</v>
      </c>
      <c r="R157" s="2">
        <v>344</v>
      </c>
      <c r="S157" s="2">
        <f t="shared" si="23"/>
        <v>544</v>
      </c>
      <c r="T157" s="2">
        <v>0</v>
      </c>
      <c r="U157" s="2">
        <v>0</v>
      </c>
      <c r="V157" s="2">
        <f t="shared" si="24"/>
        <v>0</v>
      </c>
      <c r="W157" s="2">
        <v>692</v>
      </c>
      <c r="X157" s="2">
        <v>0</v>
      </c>
      <c r="Y157">
        <v>0</v>
      </c>
      <c r="Z157" s="2">
        <v>0</v>
      </c>
      <c r="AA157" s="2">
        <v>-46</v>
      </c>
      <c r="AB157" s="2">
        <f t="shared" si="25"/>
        <v>-46</v>
      </c>
      <c r="AC157" s="2">
        <v>723</v>
      </c>
      <c r="AD157" s="2">
        <v>0</v>
      </c>
      <c r="AE157" s="2">
        <v>0</v>
      </c>
      <c r="AF157" s="2">
        <v>0</v>
      </c>
      <c r="AG157" s="2">
        <f t="shared" si="26"/>
        <v>4215</v>
      </c>
      <c r="AH157" s="2">
        <f t="shared" si="27"/>
        <v>4215</v>
      </c>
      <c r="AI157" s="2">
        <v>19430</v>
      </c>
      <c r="AJ157" s="2">
        <v>19430</v>
      </c>
      <c r="AK157" s="2">
        <v>13620</v>
      </c>
      <c r="AL157" s="2">
        <v>0</v>
      </c>
      <c r="AM157" s="2">
        <v>2141</v>
      </c>
      <c r="AN157" s="2">
        <v>0</v>
      </c>
      <c r="AO157" s="2">
        <v>0</v>
      </c>
      <c r="AP157" s="2">
        <v>214</v>
      </c>
      <c r="AQ157" s="2">
        <v>0</v>
      </c>
      <c r="AR157" s="2">
        <v>0</v>
      </c>
      <c r="AS157" s="2">
        <v>0</v>
      </c>
      <c r="AT157" s="2">
        <v>0</v>
      </c>
      <c r="AU157" s="2">
        <v>-158</v>
      </c>
      <c r="AV157" s="2">
        <v>1125</v>
      </c>
      <c r="AW157" s="2">
        <v>0</v>
      </c>
      <c r="AX157" s="2">
        <v>0</v>
      </c>
      <c r="AY157" s="2">
        <v>0</v>
      </c>
      <c r="AZ157" s="2">
        <v>0</v>
      </c>
      <c r="BA157" s="2">
        <f t="shared" si="28"/>
        <v>20032</v>
      </c>
      <c r="BB157" s="2">
        <f t="shared" si="29"/>
        <v>20032</v>
      </c>
      <c r="BC157" s="2">
        <v>89631</v>
      </c>
      <c r="BD157" s="2">
        <v>89631</v>
      </c>
      <c r="BE157" s="2">
        <v>0</v>
      </c>
      <c r="BF157" s="2">
        <v>1060</v>
      </c>
      <c r="BG157" s="2">
        <v>0</v>
      </c>
      <c r="BH157" s="2">
        <v>0</v>
      </c>
      <c r="BI157" s="2">
        <v>89</v>
      </c>
      <c r="BJ157" s="2">
        <v>355</v>
      </c>
      <c r="BK157" s="2">
        <v>-46</v>
      </c>
      <c r="BL157" s="2">
        <v>-77</v>
      </c>
    </row>
    <row r="158" spans="1:64" x14ac:dyDescent="0.25">
      <c r="A158" s="1" t="s">
        <v>153</v>
      </c>
      <c r="B158" t="s">
        <v>599</v>
      </c>
      <c r="C158" t="s">
        <v>972</v>
      </c>
      <c r="D158" s="2">
        <v>23</v>
      </c>
      <c r="E158" s="2">
        <v>878</v>
      </c>
      <c r="F158" s="2">
        <f t="shared" si="20"/>
        <v>901</v>
      </c>
      <c r="G158" s="2">
        <v>17</v>
      </c>
      <c r="H158" s="2">
        <v>64</v>
      </c>
      <c r="I158" s="2">
        <v>0</v>
      </c>
      <c r="J158" s="2">
        <f t="shared" si="21"/>
        <v>64</v>
      </c>
      <c r="K158" s="2">
        <v>-368</v>
      </c>
      <c r="L158" s="2">
        <v>0</v>
      </c>
      <c r="M158" s="2">
        <v>160</v>
      </c>
      <c r="N158" s="2">
        <f t="shared" si="22"/>
        <v>-208</v>
      </c>
      <c r="O158" s="2">
        <v>1114</v>
      </c>
      <c r="P158" s="2">
        <v>0</v>
      </c>
      <c r="Q158" s="2">
        <v>152</v>
      </c>
      <c r="R158" s="2">
        <v>283</v>
      </c>
      <c r="S158" s="2">
        <f t="shared" si="23"/>
        <v>435</v>
      </c>
      <c r="T158" s="2">
        <v>0</v>
      </c>
      <c r="U158" s="2">
        <v>14</v>
      </c>
      <c r="V158" s="2">
        <f t="shared" si="24"/>
        <v>14</v>
      </c>
      <c r="W158" s="2">
        <v>688</v>
      </c>
      <c r="X158" s="2">
        <v>0</v>
      </c>
      <c r="Y158">
        <v>0</v>
      </c>
      <c r="Z158" s="2">
        <v>0</v>
      </c>
      <c r="AA158" s="2">
        <v>222</v>
      </c>
      <c r="AB158" s="2">
        <f t="shared" si="25"/>
        <v>222</v>
      </c>
      <c r="AC158" s="2">
        <v>393</v>
      </c>
      <c r="AD158" s="2">
        <v>0</v>
      </c>
      <c r="AE158" s="2">
        <v>0</v>
      </c>
      <c r="AF158" s="2">
        <v>113</v>
      </c>
      <c r="AG158" s="2">
        <f t="shared" si="26"/>
        <v>3753</v>
      </c>
      <c r="AH158" s="2">
        <f t="shared" si="27"/>
        <v>3753</v>
      </c>
      <c r="AI158" s="2">
        <v>16248</v>
      </c>
      <c r="AJ158" s="2">
        <v>16248</v>
      </c>
      <c r="AK158" s="2">
        <v>10890</v>
      </c>
      <c r="AL158" s="2">
        <v>0</v>
      </c>
      <c r="AM158" s="2">
        <v>0</v>
      </c>
      <c r="AN158" s="2">
        <v>0</v>
      </c>
      <c r="AO158" s="2">
        <v>0</v>
      </c>
      <c r="AP158" s="2">
        <v>511</v>
      </c>
      <c r="AQ158" s="2">
        <v>0</v>
      </c>
      <c r="AR158" s="2">
        <v>0</v>
      </c>
      <c r="AS158" s="2">
        <v>0</v>
      </c>
      <c r="AT158" s="2">
        <v>0</v>
      </c>
      <c r="AU158" s="2">
        <v>-78</v>
      </c>
      <c r="AV158" s="2">
        <v>-318</v>
      </c>
      <c r="AW158" s="2">
        <v>0</v>
      </c>
      <c r="AX158" s="2">
        <v>0</v>
      </c>
      <c r="AY158" s="2">
        <v>0</v>
      </c>
      <c r="AZ158" s="2">
        <v>0</v>
      </c>
      <c r="BA158" s="2">
        <f t="shared" si="28"/>
        <v>15076</v>
      </c>
      <c r="BB158" s="2">
        <f t="shared" si="29"/>
        <v>15076</v>
      </c>
      <c r="BC158" s="2">
        <v>52350</v>
      </c>
      <c r="BD158" s="2">
        <v>52350</v>
      </c>
      <c r="BE158" s="2">
        <v>0</v>
      </c>
      <c r="BF158" s="2">
        <v>0</v>
      </c>
      <c r="BG158" s="2">
        <v>0</v>
      </c>
      <c r="BH158" s="2">
        <v>0</v>
      </c>
      <c r="BI158" s="2">
        <v>0</v>
      </c>
      <c r="BJ158" s="2">
        <v>0</v>
      </c>
      <c r="BK158" s="2">
        <v>-99</v>
      </c>
      <c r="BL158" s="2">
        <v>-197</v>
      </c>
    </row>
    <row r="159" spans="1:64" x14ac:dyDescent="0.25">
      <c r="A159" s="1" t="s">
        <v>154</v>
      </c>
      <c r="B159" t="s">
        <v>600</v>
      </c>
      <c r="C159" t="s">
        <v>972</v>
      </c>
      <c r="D159" s="2">
        <v>-157</v>
      </c>
      <c r="E159" s="2">
        <v>696</v>
      </c>
      <c r="F159" s="2">
        <f t="shared" si="20"/>
        <v>539</v>
      </c>
      <c r="G159" s="2">
        <v>33</v>
      </c>
      <c r="H159" s="2">
        <v>82</v>
      </c>
      <c r="I159" s="2">
        <v>0</v>
      </c>
      <c r="J159" s="2">
        <f t="shared" si="21"/>
        <v>82</v>
      </c>
      <c r="K159" s="2">
        <v>-1068</v>
      </c>
      <c r="L159" s="2">
        <v>0</v>
      </c>
      <c r="M159" s="2">
        <v>208</v>
      </c>
      <c r="N159" s="2">
        <f t="shared" si="22"/>
        <v>-860</v>
      </c>
      <c r="O159" s="2">
        <v>1409</v>
      </c>
      <c r="P159" s="2">
        <v>8</v>
      </c>
      <c r="Q159" s="2">
        <v>129</v>
      </c>
      <c r="R159" s="2">
        <v>663</v>
      </c>
      <c r="S159" s="2">
        <f t="shared" si="23"/>
        <v>800</v>
      </c>
      <c r="T159" s="2">
        <v>0</v>
      </c>
      <c r="U159" s="2">
        <v>0</v>
      </c>
      <c r="V159" s="2">
        <f t="shared" si="24"/>
        <v>0</v>
      </c>
      <c r="W159" s="2">
        <v>983</v>
      </c>
      <c r="X159" s="2">
        <v>0</v>
      </c>
      <c r="Y159">
        <v>0</v>
      </c>
      <c r="Z159" s="2">
        <v>0</v>
      </c>
      <c r="AA159" s="2">
        <v>212</v>
      </c>
      <c r="AB159" s="2">
        <f t="shared" si="25"/>
        <v>212</v>
      </c>
      <c r="AC159" s="2">
        <v>315</v>
      </c>
      <c r="AD159" s="2">
        <v>0</v>
      </c>
      <c r="AE159" s="2">
        <v>0</v>
      </c>
      <c r="AF159" s="2">
        <v>63</v>
      </c>
      <c r="AG159" s="2">
        <f t="shared" si="26"/>
        <v>3576</v>
      </c>
      <c r="AH159" s="2">
        <f t="shared" si="27"/>
        <v>3576</v>
      </c>
      <c r="AI159" s="2">
        <v>13025</v>
      </c>
      <c r="AJ159" s="2">
        <v>13025</v>
      </c>
      <c r="AK159" s="2">
        <v>8236</v>
      </c>
      <c r="AL159" s="2">
        <v>70</v>
      </c>
      <c r="AM159" s="2">
        <v>0</v>
      </c>
      <c r="AN159" s="2">
        <v>0</v>
      </c>
      <c r="AO159" s="2">
        <v>0</v>
      </c>
      <c r="AP159" s="2">
        <v>497</v>
      </c>
      <c r="AQ159" s="2">
        <v>0</v>
      </c>
      <c r="AR159" s="2">
        <v>0</v>
      </c>
      <c r="AS159" s="2">
        <v>0</v>
      </c>
      <c r="AT159" s="2">
        <v>0</v>
      </c>
      <c r="AU159" s="2">
        <v>0</v>
      </c>
      <c r="AV159" s="2">
        <v>0</v>
      </c>
      <c r="AW159" s="2">
        <v>0</v>
      </c>
      <c r="AX159" s="2">
        <v>0</v>
      </c>
      <c r="AY159" s="2">
        <v>0</v>
      </c>
      <c r="AZ159" s="2">
        <v>0</v>
      </c>
      <c r="BA159" s="2">
        <f t="shared" si="28"/>
        <v>12379</v>
      </c>
      <c r="BB159" s="2">
        <f t="shared" si="29"/>
        <v>12379</v>
      </c>
      <c r="BC159" s="2">
        <v>48984</v>
      </c>
      <c r="BD159" s="2">
        <v>48984</v>
      </c>
      <c r="BE159" s="2">
        <v>0</v>
      </c>
      <c r="BF159" s="2">
        <v>0</v>
      </c>
      <c r="BG159" s="2">
        <v>0</v>
      </c>
      <c r="BH159" s="2">
        <v>0</v>
      </c>
      <c r="BI159" s="2">
        <v>61</v>
      </c>
      <c r="BJ159" s="2">
        <v>241</v>
      </c>
      <c r="BK159" s="2">
        <v>-183</v>
      </c>
      <c r="BL159" s="2">
        <v>-844</v>
      </c>
    </row>
    <row r="160" spans="1:64" x14ac:dyDescent="0.25">
      <c r="A160" s="1" t="s">
        <v>155</v>
      </c>
      <c r="B160" t="s">
        <v>601</v>
      </c>
      <c r="C160" t="s">
        <v>970</v>
      </c>
      <c r="D160" s="2">
        <v>15</v>
      </c>
      <c r="E160" s="2">
        <v>1748</v>
      </c>
      <c r="F160" s="2">
        <f t="shared" si="20"/>
        <v>1763</v>
      </c>
      <c r="G160" s="2">
        <v>16</v>
      </c>
      <c r="H160" s="2">
        <v>145</v>
      </c>
      <c r="I160" s="2">
        <v>38</v>
      </c>
      <c r="J160" s="2">
        <f t="shared" si="21"/>
        <v>183</v>
      </c>
      <c r="K160" s="2">
        <v>925</v>
      </c>
      <c r="L160" s="2">
        <v>0</v>
      </c>
      <c r="M160" s="2">
        <v>-102</v>
      </c>
      <c r="N160" s="2">
        <f t="shared" si="22"/>
        <v>823</v>
      </c>
      <c r="O160" s="2">
        <v>1432</v>
      </c>
      <c r="P160" s="2">
        <v>177</v>
      </c>
      <c r="Q160" s="2">
        <v>250</v>
      </c>
      <c r="R160" s="2">
        <v>218</v>
      </c>
      <c r="S160" s="2">
        <f t="shared" si="23"/>
        <v>645</v>
      </c>
      <c r="T160" s="2">
        <v>516</v>
      </c>
      <c r="U160" s="2">
        <v>1864</v>
      </c>
      <c r="V160" s="2">
        <f t="shared" si="24"/>
        <v>2380</v>
      </c>
      <c r="W160" s="2">
        <v>1122</v>
      </c>
      <c r="X160" s="2">
        <v>10216</v>
      </c>
      <c r="Y160">
        <v>7910.2780950363294</v>
      </c>
      <c r="Z160" s="2">
        <v>9700</v>
      </c>
      <c r="AA160" s="2">
        <v>886</v>
      </c>
      <c r="AB160" s="2">
        <f t="shared" si="25"/>
        <v>10586</v>
      </c>
      <c r="AC160" s="2">
        <v>331</v>
      </c>
      <c r="AD160" s="2">
        <v>0</v>
      </c>
      <c r="AE160" s="2">
        <v>0</v>
      </c>
      <c r="AF160" s="2">
        <v>0</v>
      </c>
      <c r="AG160" s="2">
        <f t="shared" si="26"/>
        <v>29497</v>
      </c>
      <c r="AH160" s="2">
        <f t="shared" si="27"/>
        <v>37407.27809503633</v>
      </c>
      <c r="AI160" s="2">
        <v>252683</v>
      </c>
      <c r="AJ160" s="2">
        <v>266407</v>
      </c>
      <c r="AK160" s="2">
        <v>13009</v>
      </c>
      <c r="AL160" s="2">
        <v>0</v>
      </c>
      <c r="AM160" s="2">
        <v>0</v>
      </c>
      <c r="AN160" s="2">
        <v>0</v>
      </c>
      <c r="AO160" s="2">
        <v>0</v>
      </c>
      <c r="AP160" s="2">
        <v>0</v>
      </c>
      <c r="AQ160" s="2">
        <v>0</v>
      </c>
      <c r="AR160" s="2">
        <v>0</v>
      </c>
      <c r="AS160" s="2">
        <v>0</v>
      </c>
      <c r="AT160" s="2">
        <v>0</v>
      </c>
      <c r="AU160" s="2">
        <v>0</v>
      </c>
      <c r="AV160" s="2">
        <v>0</v>
      </c>
      <c r="AW160" s="2">
        <v>100</v>
      </c>
      <c r="AX160" s="2">
        <v>2480</v>
      </c>
      <c r="AY160" s="2">
        <v>0</v>
      </c>
      <c r="AZ160" s="2">
        <v>0</v>
      </c>
      <c r="BA160" s="2">
        <f t="shared" si="28"/>
        <v>42606</v>
      </c>
      <c r="BB160" s="2">
        <f t="shared" si="29"/>
        <v>50516.27809503633</v>
      </c>
      <c r="BC160" s="2">
        <v>310113</v>
      </c>
      <c r="BD160" s="2">
        <v>323837</v>
      </c>
      <c r="BE160" s="2">
        <v>0</v>
      </c>
      <c r="BF160" s="2">
        <v>0</v>
      </c>
      <c r="BG160" s="2">
        <v>-7</v>
      </c>
      <c r="BH160" s="2">
        <v>-26</v>
      </c>
      <c r="BI160" s="2">
        <v>3525</v>
      </c>
      <c r="BJ160" s="2">
        <v>13346</v>
      </c>
      <c r="BK160" s="2">
        <v>-44</v>
      </c>
      <c r="BL160" s="2">
        <v>-176</v>
      </c>
    </row>
    <row r="161" spans="1:64" x14ac:dyDescent="0.25">
      <c r="A161" s="1" t="s">
        <v>156</v>
      </c>
      <c r="B161" t="s">
        <v>602</v>
      </c>
      <c r="C161" t="s">
        <v>970</v>
      </c>
      <c r="D161" s="2">
        <v>112</v>
      </c>
      <c r="E161" s="2">
        <v>743</v>
      </c>
      <c r="F161" s="2">
        <f t="shared" si="20"/>
        <v>855</v>
      </c>
      <c r="G161" s="2">
        <v>21</v>
      </c>
      <c r="H161" s="2">
        <v>68</v>
      </c>
      <c r="I161" s="2">
        <v>46</v>
      </c>
      <c r="J161" s="2">
        <f t="shared" si="21"/>
        <v>114</v>
      </c>
      <c r="K161" s="2">
        <v>1076</v>
      </c>
      <c r="L161" s="2">
        <v>0</v>
      </c>
      <c r="M161" s="2">
        <v>853</v>
      </c>
      <c r="N161" s="2">
        <f t="shared" si="22"/>
        <v>1929</v>
      </c>
      <c r="O161" s="2">
        <v>4443</v>
      </c>
      <c r="P161" s="2">
        <v>874</v>
      </c>
      <c r="Q161" s="2">
        <v>49</v>
      </c>
      <c r="R161" s="2">
        <v>80</v>
      </c>
      <c r="S161" s="2">
        <f t="shared" si="23"/>
        <v>1003</v>
      </c>
      <c r="T161" s="2">
        <v>921</v>
      </c>
      <c r="U161" s="2">
        <v>2213</v>
      </c>
      <c r="V161" s="2">
        <f t="shared" si="24"/>
        <v>3134</v>
      </c>
      <c r="W161" s="2">
        <v>1511</v>
      </c>
      <c r="X161" s="2">
        <v>7014</v>
      </c>
      <c r="Y161">
        <v>1601</v>
      </c>
      <c r="Z161" s="2">
        <v>20363</v>
      </c>
      <c r="AA161" s="2">
        <v>459</v>
      </c>
      <c r="AB161" s="2">
        <f t="shared" si="25"/>
        <v>20822</v>
      </c>
      <c r="AC161" s="2">
        <v>705</v>
      </c>
      <c r="AD161" s="2">
        <v>0</v>
      </c>
      <c r="AE161" s="2">
        <v>0</v>
      </c>
      <c r="AF161" s="2">
        <v>50</v>
      </c>
      <c r="AG161" s="2">
        <f t="shared" si="26"/>
        <v>41601</v>
      </c>
      <c r="AH161" s="2">
        <f t="shared" si="27"/>
        <v>43202</v>
      </c>
      <c r="AI161" s="2">
        <v>209604</v>
      </c>
      <c r="AJ161" s="2">
        <v>221284</v>
      </c>
      <c r="AK161" s="2">
        <v>17835</v>
      </c>
      <c r="AL161" s="2">
        <v>30</v>
      </c>
      <c r="AM161" s="2">
        <v>3383</v>
      </c>
      <c r="AN161" s="2">
        <v>0</v>
      </c>
      <c r="AO161" s="2">
        <v>0</v>
      </c>
      <c r="AP161" s="2">
        <v>0</v>
      </c>
      <c r="AQ161" s="2">
        <v>0</v>
      </c>
      <c r="AR161" s="2">
        <v>0</v>
      </c>
      <c r="AS161" s="2">
        <v>0</v>
      </c>
      <c r="AT161" s="2">
        <v>16</v>
      </c>
      <c r="AU161" s="2">
        <v>25</v>
      </c>
      <c r="AV161" s="2">
        <v>102</v>
      </c>
      <c r="AW161" s="2">
        <v>25</v>
      </c>
      <c r="AX161" s="2">
        <v>0</v>
      </c>
      <c r="AY161" s="2">
        <v>0</v>
      </c>
      <c r="AZ161" s="2">
        <v>211</v>
      </c>
      <c r="BA161" s="2">
        <f t="shared" si="28"/>
        <v>63126</v>
      </c>
      <c r="BB161" s="2">
        <f t="shared" si="29"/>
        <v>64727</v>
      </c>
      <c r="BC161" s="2">
        <v>297583</v>
      </c>
      <c r="BD161" s="2">
        <v>309263</v>
      </c>
      <c r="BE161" s="2">
        <v>0</v>
      </c>
      <c r="BF161" s="2">
        <v>0</v>
      </c>
      <c r="BG161" s="2">
        <v>0</v>
      </c>
      <c r="BH161" s="2">
        <v>0</v>
      </c>
      <c r="BI161" s="2">
        <v>1168</v>
      </c>
      <c r="BJ161" s="2">
        <v>4672</v>
      </c>
      <c r="BK161" s="2">
        <v>-250</v>
      </c>
      <c r="BL161" s="2">
        <v>-1000</v>
      </c>
    </row>
    <row r="162" spans="1:64" x14ac:dyDescent="0.25">
      <c r="A162" s="1" t="s">
        <v>157</v>
      </c>
      <c r="B162" t="s">
        <v>603</v>
      </c>
      <c r="C162" t="s">
        <v>971</v>
      </c>
      <c r="D162" s="2">
        <v>197</v>
      </c>
      <c r="E162" s="2">
        <v>323</v>
      </c>
      <c r="F162" s="2">
        <f t="shared" si="20"/>
        <v>520</v>
      </c>
      <c r="G162" s="2">
        <v>121</v>
      </c>
      <c r="H162" s="2">
        <v>205</v>
      </c>
      <c r="I162" s="2">
        <v>568</v>
      </c>
      <c r="J162" s="2">
        <f t="shared" si="21"/>
        <v>773</v>
      </c>
      <c r="K162" s="2">
        <v>15002</v>
      </c>
      <c r="L162" s="2">
        <v>0</v>
      </c>
      <c r="M162" s="2">
        <v>3004</v>
      </c>
      <c r="N162" s="2">
        <f t="shared" si="22"/>
        <v>18006</v>
      </c>
      <c r="O162" s="2">
        <v>20781</v>
      </c>
      <c r="P162" s="2">
        <v>3007</v>
      </c>
      <c r="Q162" s="2">
        <v>33</v>
      </c>
      <c r="R162" s="2">
        <v>275</v>
      </c>
      <c r="S162" s="2">
        <f t="shared" si="23"/>
        <v>3315</v>
      </c>
      <c r="T162" s="2">
        <v>4017</v>
      </c>
      <c r="U162" s="2">
        <v>9736</v>
      </c>
      <c r="V162" s="2">
        <f t="shared" si="24"/>
        <v>13753</v>
      </c>
      <c r="W162" s="2">
        <v>4976</v>
      </c>
      <c r="X162" s="2">
        <v>167798</v>
      </c>
      <c r="Y162">
        <v>54100</v>
      </c>
      <c r="Z162" s="2">
        <v>120214</v>
      </c>
      <c r="AA162" s="2">
        <v>0</v>
      </c>
      <c r="AB162" s="2">
        <f t="shared" si="25"/>
        <v>120214</v>
      </c>
      <c r="AC162" s="2">
        <v>7594</v>
      </c>
      <c r="AD162" s="2">
        <v>0</v>
      </c>
      <c r="AE162" s="2">
        <v>225</v>
      </c>
      <c r="AF162" s="2">
        <v>0</v>
      </c>
      <c r="AG162" s="2">
        <f t="shared" si="26"/>
        <v>358076</v>
      </c>
      <c r="AH162" s="2">
        <f t="shared" si="27"/>
        <v>412176</v>
      </c>
      <c r="AI162" s="2">
        <v>1434418</v>
      </c>
      <c r="AJ162" s="2">
        <v>1650818</v>
      </c>
      <c r="AK162" s="2">
        <v>0</v>
      </c>
      <c r="AL162" s="2">
        <v>0</v>
      </c>
      <c r="AM162" s="2">
        <v>0</v>
      </c>
      <c r="AN162" s="2">
        <v>0</v>
      </c>
      <c r="AO162" s="2">
        <v>0</v>
      </c>
      <c r="AP162" s="2">
        <v>0</v>
      </c>
      <c r="AQ162" s="2">
        <v>0</v>
      </c>
      <c r="AR162" s="2">
        <v>0</v>
      </c>
      <c r="AS162" s="2">
        <v>0</v>
      </c>
      <c r="AT162" s="2">
        <v>100</v>
      </c>
      <c r="AU162" s="2">
        <v>0</v>
      </c>
      <c r="AV162" s="2">
        <v>0</v>
      </c>
      <c r="AW162" s="2">
        <v>0</v>
      </c>
      <c r="AX162" s="2">
        <v>0</v>
      </c>
      <c r="AY162" s="2">
        <v>0</v>
      </c>
      <c r="AZ162" s="2">
        <v>0</v>
      </c>
      <c r="BA162" s="2">
        <f t="shared" si="28"/>
        <v>358176</v>
      </c>
      <c r="BB162" s="2">
        <f t="shared" si="29"/>
        <v>412276</v>
      </c>
      <c r="BC162" s="2">
        <v>1434818</v>
      </c>
      <c r="BD162" s="2">
        <v>1651218</v>
      </c>
      <c r="BE162" s="2">
        <v>0</v>
      </c>
      <c r="BF162" s="2">
        <v>0</v>
      </c>
      <c r="BG162" s="2">
        <v>0</v>
      </c>
      <c r="BH162" s="2">
        <v>0</v>
      </c>
      <c r="BI162" s="2">
        <v>3796</v>
      </c>
      <c r="BJ162" s="2">
        <v>18674</v>
      </c>
      <c r="BK162" s="2">
        <v>-4036</v>
      </c>
      <c r="BL162" s="2">
        <v>-14438</v>
      </c>
    </row>
    <row r="163" spans="1:64" x14ac:dyDescent="0.25">
      <c r="A163" s="1" t="s">
        <v>158</v>
      </c>
      <c r="B163" t="s">
        <v>604</v>
      </c>
      <c r="C163" t="s">
        <v>972</v>
      </c>
      <c r="D163" s="2">
        <v>-90</v>
      </c>
      <c r="E163" s="2">
        <v>1281</v>
      </c>
      <c r="F163" s="2">
        <f t="shared" si="20"/>
        <v>1191</v>
      </c>
      <c r="G163" s="2">
        <v>4</v>
      </c>
      <c r="H163" s="2">
        <v>132</v>
      </c>
      <c r="I163" s="2">
        <v>0</v>
      </c>
      <c r="J163" s="2">
        <f t="shared" si="21"/>
        <v>132</v>
      </c>
      <c r="K163" s="2">
        <v>-38</v>
      </c>
      <c r="L163" s="2">
        <v>0</v>
      </c>
      <c r="M163" s="2">
        <v>215</v>
      </c>
      <c r="N163" s="2">
        <f t="shared" si="22"/>
        <v>177</v>
      </c>
      <c r="O163" s="2">
        <v>776</v>
      </c>
      <c r="P163" s="2">
        <v>19</v>
      </c>
      <c r="Q163" s="2">
        <v>160</v>
      </c>
      <c r="R163" s="2">
        <v>255</v>
      </c>
      <c r="S163" s="2">
        <f t="shared" si="23"/>
        <v>434</v>
      </c>
      <c r="T163" s="2">
        <v>0</v>
      </c>
      <c r="U163" s="2">
        <v>0</v>
      </c>
      <c r="V163" s="2">
        <f t="shared" si="24"/>
        <v>0</v>
      </c>
      <c r="W163" s="2">
        <v>898</v>
      </c>
      <c r="X163" s="2">
        <v>0</v>
      </c>
      <c r="Y163">
        <v>0</v>
      </c>
      <c r="Z163" s="2">
        <v>1</v>
      </c>
      <c r="AA163" s="2">
        <v>295</v>
      </c>
      <c r="AB163" s="2">
        <f t="shared" si="25"/>
        <v>296</v>
      </c>
      <c r="AC163" s="2">
        <v>135</v>
      </c>
      <c r="AD163" s="2">
        <v>0</v>
      </c>
      <c r="AE163" s="2">
        <v>0</v>
      </c>
      <c r="AF163" s="2">
        <v>0</v>
      </c>
      <c r="AG163" s="2">
        <f t="shared" si="26"/>
        <v>4043</v>
      </c>
      <c r="AH163" s="2">
        <f t="shared" si="27"/>
        <v>4043</v>
      </c>
      <c r="AI163" s="2">
        <v>16247</v>
      </c>
      <c r="AJ163" s="2">
        <v>16247</v>
      </c>
      <c r="AK163" s="2">
        <v>9175</v>
      </c>
      <c r="AL163" s="2">
        <v>12</v>
      </c>
      <c r="AM163" s="2">
        <v>0</v>
      </c>
      <c r="AN163" s="2">
        <v>0</v>
      </c>
      <c r="AO163" s="2">
        <v>0</v>
      </c>
      <c r="AP163" s="2">
        <v>17</v>
      </c>
      <c r="AQ163" s="2">
        <v>0</v>
      </c>
      <c r="AR163" s="2">
        <v>0</v>
      </c>
      <c r="AS163" s="2">
        <v>0</v>
      </c>
      <c r="AT163" s="2">
        <v>0</v>
      </c>
      <c r="AU163" s="2">
        <v>57</v>
      </c>
      <c r="AV163" s="2">
        <v>259</v>
      </c>
      <c r="AW163" s="2">
        <v>0</v>
      </c>
      <c r="AX163" s="2">
        <v>0</v>
      </c>
      <c r="AY163" s="2">
        <v>0</v>
      </c>
      <c r="AZ163" s="2">
        <v>0</v>
      </c>
      <c r="BA163" s="2">
        <f t="shared" si="28"/>
        <v>13304</v>
      </c>
      <c r="BB163" s="2">
        <f t="shared" si="29"/>
        <v>13304</v>
      </c>
      <c r="BC163" s="2">
        <v>53357</v>
      </c>
      <c r="BD163" s="2">
        <v>53357</v>
      </c>
      <c r="BE163" s="2">
        <v>1</v>
      </c>
      <c r="BF163" s="2">
        <v>4</v>
      </c>
      <c r="BG163" s="2">
        <v>0</v>
      </c>
      <c r="BH163" s="2">
        <v>0</v>
      </c>
      <c r="BI163" s="2">
        <v>235</v>
      </c>
      <c r="BJ163" s="2">
        <v>938</v>
      </c>
      <c r="BK163" s="2">
        <v>-56</v>
      </c>
      <c r="BL163" s="2">
        <v>-203</v>
      </c>
    </row>
    <row r="164" spans="1:64" x14ac:dyDescent="0.25">
      <c r="A164" s="1" t="s">
        <v>159</v>
      </c>
      <c r="B164" t="s">
        <v>605</v>
      </c>
      <c r="C164" t="s">
        <v>972</v>
      </c>
      <c r="D164" s="2">
        <v>59</v>
      </c>
      <c r="E164" s="2">
        <v>745</v>
      </c>
      <c r="F164" s="2">
        <f t="shared" si="20"/>
        <v>804</v>
      </c>
      <c r="G164" s="2">
        <v>0</v>
      </c>
      <c r="H164" s="2">
        <v>121</v>
      </c>
      <c r="I164" s="2">
        <v>0</v>
      </c>
      <c r="J164" s="2">
        <f t="shared" si="21"/>
        <v>121</v>
      </c>
      <c r="K164" s="2">
        <v>-68</v>
      </c>
      <c r="L164" s="2">
        <v>0</v>
      </c>
      <c r="M164" s="2">
        <v>-389</v>
      </c>
      <c r="N164" s="2">
        <f t="shared" si="22"/>
        <v>-457</v>
      </c>
      <c r="O164" s="2">
        <v>940</v>
      </c>
      <c r="P164" s="2">
        <v>0</v>
      </c>
      <c r="Q164" s="2">
        <v>-8</v>
      </c>
      <c r="R164" s="2">
        <v>305</v>
      </c>
      <c r="S164" s="2">
        <f t="shared" si="23"/>
        <v>297</v>
      </c>
      <c r="T164" s="2">
        <v>0</v>
      </c>
      <c r="U164" s="2">
        <v>0</v>
      </c>
      <c r="V164" s="2">
        <f t="shared" si="24"/>
        <v>0</v>
      </c>
      <c r="W164" s="2">
        <v>876</v>
      </c>
      <c r="X164" s="2">
        <v>0</v>
      </c>
      <c r="Y164">
        <v>0</v>
      </c>
      <c r="Z164" s="2">
        <v>0</v>
      </c>
      <c r="AA164" s="2">
        <v>128</v>
      </c>
      <c r="AB164" s="2">
        <f t="shared" si="25"/>
        <v>128</v>
      </c>
      <c r="AC164" s="2">
        <v>264</v>
      </c>
      <c r="AD164" s="2">
        <v>0</v>
      </c>
      <c r="AE164" s="2">
        <v>0</v>
      </c>
      <c r="AF164" s="2">
        <v>0</v>
      </c>
      <c r="AG164" s="2">
        <f t="shared" si="26"/>
        <v>2973</v>
      </c>
      <c r="AH164" s="2">
        <f t="shared" si="27"/>
        <v>2973</v>
      </c>
      <c r="AI164" s="2">
        <v>14095</v>
      </c>
      <c r="AJ164" s="2">
        <v>14095</v>
      </c>
      <c r="AK164" s="2">
        <v>5997</v>
      </c>
      <c r="AL164" s="2">
        <v>0</v>
      </c>
      <c r="AM164" s="2">
        <v>0</v>
      </c>
      <c r="AN164" s="2">
        <v>0</v>
      </c>
      <c r="AO164" s="2">
        <v>0</v>
      </c>
      <c r="AP164" s="2">
        <v>133</v>
      </c>
      <c r="AQ164" s="2">
        <v>0</v>
      </c>
      <c r="AR164" s="2">
        <v>0</v>
      </c>
      <c r="AS164" s="2">
        <v>0</v>
      </c>
      <c r="AT164" s="2">
        <v>0</v>
      </c>
      <c r="AU164" s="2">
        <v>0</v>
      </c>
      <c r="AV164" s="2">
        <v>0</v>
      </c>
      <c r="AW164" s="2">
        <v>0</v>
      </c>
      <c r="AX164" s="2">
        <v>0</v>
      </c>
      <c r="AY164" s="2">
        <v>0</v>
      </c>
      <c r="AZ164" s="2">
        <v>0</v>
      </c>
      <c r="BA164" s="2">
        <f t="shared" si="28"/>
        <v>9103</v>
      </c>
      <c r="BB164" s="2">
        <f t="shared" si="29"/>
        <v>9103</v>
      </c>
      <c r="BC164" s="2">
        <v>41371</v>
      </c>
      <c r="BD164" s="2">
        <v>41371</v>
      </c>
      <c r="BE164" s="2">
        <v>0</v>
      </c>
      <c r="BF164" s="2">
        <v>0</v>
      </c>
      <c r="BG164" s="2">
        <v>0</v>
      </c>
      <c r="BH164" s="2">
        <v>0</v>
      </c>
      <c r="BI164" s="2">
        <v>119</v>
      </c>
      <c r="BJ164" s="2">
        <v>496</v>
      </c>
      <c r="BK164" s="2">
        <v>-6</v>
      </c>
      <c r="BL164" s="2">
        <v>-20</v>
      </c>
    </row>
    <row r="165" spans="1:64" x14ac:dyDescent="0.25">
      <c r="A165" s="1" t="s">
        <v>160</v>
      </c>
      <c r="B165" t="s">
        <v>606</v>
      </c>
      <c r="C165" t="s">
        <v>972</v>
      </c>
      <c r="D165" s="2">
        <v>-55</v>
      </c>
      <c r="E165" s="2">
        <v>658</v>
      </c>
      <c r="F165" s="2">
        <f t="shared" si="20"/>
        <v>603</v>
      </c>
      <c r="G165" s="2">
        <v>7</v>
      </c>
      <c r="H165" s="2">
        <v>5</v>
      </c>
      <c r="I165" s="2">
        <v>0</v>
      </c>
      <c r="J165" s="2">
        <f t="shared" si="21"/>
        <v>5</v>
      </c>
      <c r="K165" s="2">
        <v>-89</v>
      </c>
      <c r="L165" s="2">
        <v>0</v>
      </c>
      <c r="M165" s="2">
        <v>139</v>
      </c>
      <c r="N165" s="2">
        <f t="shared" si="22"/>
        <v>50</v>
      </c>
      <c r="O165" s="2">
        <v>650</v>
      </c>
      <c r="P165" s="2">
        <v>9</v>
      </c>
      <c r="Q165" s="2">
        <v>60</v>
      </c>
      <c r="R165" s="2">
        <v>68</v>
      </c>
      <c r="S165" s="2">
        <f t="shared" si="23"/>
        <v>137</v>
      </c>
      <c r="T165" s="2">
        <v>0</v>
      </c>
      <c r="U165" s="2">
        <v>0</v>
      </c>
      <c r="V165" s="2">
        <f t="shared" si="24"/>
        <v>0</v>
      </c>
      <c r="W165" s="2">
        <v>344</v>
      </c>
      <c r="X165" s="2">
        <v>0</v>
      </c>
      <c r="Y165">
        <v>0</v>
      </c>
      <c r="Z165" s="2">
        <v>0</v>
      </c>
      <c r="AA165" s="2">
        <v>3</v>
      </c>
      <c r="AB165" s="2">
        <f t="shared" si="25"/>
        <v>3</v>
      </c>
      <c r="AC165" s="2">
        <v>31</v>
      </c>
      <c r="AD165" s="2">
        <v>0</v>
      </c>
      <c r="AE165" s="2">
        <v>0</v>
      </c>
      <c r="AF165" s="2">
        <v>0</v>
      </c>
      <c r="AG165" s="2">
        <f t="shared" si="26"/>
        <v>1830</v>
      </c>
      <c r="AH165" s="2">
        <f t="shared" si="27"/>
        <v>1830</v>
      </c>
      <c r="AI165" s="2">
        <v>8812</v>
      </c>
      <c r="AJ165" s="2">
        <v>8812</v>
      </c>
      <c r="AK165" s="2">
        <v>5163</v>
      </c>
      <c r="AL165" s="2">
        <v>6</v>
      </c>
      <c r="AM165" s="2">
        <v>0</v>
      </c>
      <c r="AN165" s="2">
        <v>0</v>
      </c>
      <c r="AO165" s="2">
        <v>0</v>
      </c>
      <c r="AP165" s="2">
        <v>203</v>
      </c>
      <c r="AQ165" s="2">
        <v>0</v>
      </c>
      <c r="AR165" s="2">
        <v>0</v>
      </c>
      <c r="AS165" s="2">
        <v>0</v>
      </c>
      <c r="AT165" s="2">
        <v>0</v>
      </c>
      <c r="AU165" s="2">
        <v>0</v>
      </c>
      <c r="AV165" s="2">
        <v>0</v>
      </c>
      <c r="AW165" s="2">
        <v>0</v>
      </c>
      <c r="AX165" s="2">
        <v>0</v>
      </c>
      <c r="AY165" s="2">
        <v>0</v>
      </c>
      <c r="AZ165" s="2">
        <v>0</v>
      </c>
      <c r="BA165" s="2">
        <f t="shared" si="28"/>
        <v>7202</v>
      </c>
      <c r="BB165" s="2">
        <f t="shared" si="29"/>
        <v>7202</v>
      </c>
      <c r="BC165" s="2">
        <v>30359</v>
      </c>
      <c r="BD165" s="2">
        <v>30359</v>
      </c>
      <c r="BE165" s="2">
        <v>0</v>
      </c>
      <c r="BF165" s="2">
        <v>0</v>
      </c>
      <c r="BG165" s="2">
        <v>0</v>
      </c>
      <c r="BH165" s="2">
        <v>0</v>
      </c>
      <c r="BI165" s="2">
        <v>34</v>
      </c>
      <c r="BJ165" s="2">
        <v>67</v>
      </c>
      <c r="BK165" s="2">
        <v>-13</v>
      </c>
      <c r="BL165" s="2">
        <v>-53</v>
      </c>
    </row>
    <row r="166" spans="1:64" x14ac:dyDescent="0.25">
      <c r="A166" s="1" t="s">
        <v>161</v>
      </c>
      <c r="B166" t="s">
        <v>607</v>
      </c>
      <c r="C166" t="s">
        <v>972</v>
      </c>
      <c r="D166" s="2">
        <v>-28</v>
      </c>
      <c r="E166" s="2">
        <v>412</v>
      </c>
      <c r="F166" s="2">
        <f t="shared" si="20"/>
        <v>384</v>
      </c>
      <c r="G166" s="2">
        <v>17</v>
      </c>
      <c r="H166" s="2">
        <v>49</v>
      </c>
      <c r="I166" s="2">
        <v>0</v>
      </c>
      <c r="J166" s="2">
        <f t="shared" si="21"/>
        <v>49</v>
      </c>
      <c r="K166" s="2">
        <v>64</v>
      </c>
      <c r="L166" s="2">
        <v>0</v>
      </c>
      <c r="M166" s="2">
        <v>141</v>
      </c>
      <c r="N166" s="2">
        <f t="shared" si="22"/>
        <v>205</v>
      </c>
      <c r="O166" s="2">
        <v>747</v>
      </c>
      <c r="P166" s="2">
        <v>0</v>
      </c>
      <c r="Q166" s="2">
        <v>110</v>
      </c>
      <c r="R166" s="2">
        <v>182</v>
      </c>
      <c r="S166" s="2">
        <f t="shared" si="23"/>
        <v>292</v>
      </c>
      <c r="T166" s="2">
        <v>0</v>
      </c>
      <c r="U166" s="2">
        <v>0</v>
      </c>
      <c r="V166" s="2">
        <f t="shared" si="24"/>
        <v>0</v>
      </c>
      <c r="W166" s="2">
        <v>535</v>
      </c>
      <c r="X166" s="2">
        <v>0</v>
      </c>
      <c r="Y166">
        <v>0</v>
      </c>
      <c r="Z166" s="2">
        <v>0</v>
      </c>
      <c r="AA166" s="2">
        <v>273</v>
      </c>
      <c r="AB166" s="2">
        <f t="shared" si="25"/>
        <v>273</v>
      </c>
      <c r="AC166" s="2">
        <v>134</v>
      </c>
      <c r="AD166" s="2">
        <v>0</v>
      </c>
      <c r="AE166" s="2">
        <v>0</v>
      </c>
      <c r="AF166" s="2">
        <v>0</v>
      </c>
      <c r="AG166" s="2">
        <f t="shared" si="26"/>
        <v>2636</v>
      </c>
      <c r="AH166" s="2">
        <f t="shared" si="27"/>
        <v>2636</v>
      </c>
      <c r="AI166" s="2">
        <v>10770</v>
      </c>
      <c r="AJ166" s="2">
        <v>10770</v>
      </c>
      <c r="AK166" s="2">
        <v>7375</v>
      </c>
      <c r="AL166" s="2">
        <v>0</v>
      </c>
      <c r="AM166" s="2">
        <v>0</v>
      </c>
      <c r="AN166" s="2">
        <v>0</v>
      </c>
      <c r="AO166" s="2">
        <v>0</v>
      </c>
      <c r="AP166" s="2">
        <v>3</v>
      </c>
      <c r="AQ166" s="2">
        <v>0</v>
      </c>
      <c r="AR166" s="2">
        <v>0</v>
      </c>
      <c r="AS166" s="2">
        <v>0</v>
      </c>
      <c r="AT166" s="2">
        <v>0</v>
      </c>
      <c r="AU166" s="2">
        <v>-61</v>
      </c>
      <c r="AV166" s="2">
        <v>-133</v>
      </c>
      <c r="AW166" s="2">
        <v>151</v>
      </c>
      <c r="AX166" s="2">
        <v>362</v>
      </c>
      <c r="AY166" s="2">
        <v>0</v>
      </c>
      <c r="AZ166" s="2">
        <v>0</v>
      </c>
      <c r="BA166" s="2">
        <f t="shared" si="28"/>
        <v>10104</v>
      </c>
      <c r="BB166" s="2">
        <f t="shared" si="29"/>
        <v>10104</v>
      </c>
      <c r="BC166" s="2">
        <v>40511</v>
      </c>
      <c r="BD166" s="2">
        <v>40511</v>
      </c>
      <c r="BE166" s="2">
        <v>-10</v>
      </c>
      <c r="BF166" s="2">
        <v>-38</v>
      </c>
      <c r="BG166" s="2">
        <v>-137</v>
      </c>
      <c r="BH166" s="2">
        <v>-338</v>
      </c>
      <c r="BI166" s="2">
        <v>84</v>
      </c>
      <c r="BJ166" s="2">
        <v>486</v>
      </c>
      <c r="BK166" s="2">
        <v>-32</v>
      </c>
      <c r="BL166" s="2">
        <v>-114</v>
      </c>
    </row>
    <row r="167" spans="1:64" x14ac:dyDescent="0.25">
      <c r="A167" s="1" t="s">
        <v>162</v>
      </c>
      <c r="B167" t="s">
        <v>608</v>
      </c>
      <c r="C167" t="s">
        <v>972</v>
      </c>
      <c r="D167" s="2">
        <v>65</v>
      </c>
      <c r="E167" s="2">
        <v>725</v>
      </c>
      <c r="F167" s="2">
        <f t="shared" si="20"/>
        <v>790</v>
      </c>
      <c r="G167" s="2">
        <v>16</v>
      </c>
      <c r="H167" s="2">
        <v>38</v>
      </c>
      <c r="I167" s="2">
        <v>0</v>
      </c>
      <c r="J167" s="2">
        <f t="shared" si="21"/>
        <v>38</v>
      </c>
      <c r="K167" s="2">
        <v>-517</v>
      </c>
      <c r="L167" s="2">
        <v>0</v>
      </c>
      <c r="M167" s="2">
        <v>350</v>
      </c>
      <c r="N167" s="2">
        <f t="shared" si="22"/>
        <v>-167</v>
      </c>
      <c r="O167" s="2">
        <v>1693</v>
      </c>
      <c r="P167" s="2">
        <v>2</v>
      </c>
      <c r="Q167" s="2">
        <v>120</v>
      </c>
      <c r="R167" s="2">
        <v>105</v>
      </c>
      <c r="S167" s="2">
        <f t="shared" si="23"/>
        <v>227</v>
      </c>
      <c r="T167" s="2">
        <v>0</v>
      </c>
      <c r="U167" s="2">
        <v>0</v>
      </c>
      <c r="V167" s="2">
        <f t="shared" si="24"/>
        <v>0</v>
      </c>
      <c r="W167" s="2">
        <v>866</v>
      </c>
      <c r="X167" s="2">
        <v>0</v>
      </c>
      <c r="Y167">
        <v>0</v>
      </c>
      <c r="Z167" s="2">
        <v>0</v>
      </c>
      <c r="AA167" s="2">
        <v>435</v>
      </c>
      <c r="AB167" s="2">
        <f t="shared" si="25"/>
        <v>435</v>
      </c>
      <c r="AC167" s="2">
        <v>314</v>
      </c>
      <c r="AD167" s="2">
        <v>0</v>
      </c>
      <c r="AE167" s="2">
        <v>0</v>
      </c>
      <c r="AF167" s="2">
        <v>0</v>
      </c>
      <c r="AG167" s="2">
        <f t="shared" si="26"/>
        <v>4212</v>
      </c>
      <c r="AH167" s="2">
        <f t="shared" si="27"/>
        <v>4212</v>
      </c>
      <c r="AI167" s="2">
        <v>18458</v>
      </c>
      <c r="AJ167" s="2">
        <v>18458</v>
      </c>
      <c r="AK167" s="2">
        <v>7228</v>
      </c>
      <c r="AL167" s="2">
        <v>0</v>
      </c>
      <c r="AM167" s="2">
        <v>2387</v>
      </c>
      <c r="AN167" s="2">
        <v>0</v>
      </c>
      <c r="AO167" s="2">
        <v>0</v>
      </c>
      <c r="AP167" s="2">
        <v>133</v>
      </c>
      <c r="AQ167" s="2">
        <v>0</v>
      </c>
      <c r="AR167" s="2">
        <v>0</v>
      </c>
      <c r="AS167" s="2">
        <v>0</v>
      </c>
      <c r="AT167" s="2">
        <v>0</v>
      </c>
      <c r="AU167" s="2">
        <v>-133</v>
      </c>
      <c r="AV167" s="2">
        <v>-434</v>
      </c>
      <c r="AW167" s="2">
        <v>98</v>
      </c>
      <c r="AX167" s="2">
        <v>-16</v>
      </c>
      <c r="AY167" s="2">
        <v>0</v>
      </c>
      <c r="AZ167" s="2">
        <v>0</v>
      </c>
      <c r="BA167" s="2">
        <f t="shared" si="28"/>
        <v>13925</v>
      </c>
      <c r="BB167" s="2">
        <f t="shared" si="29"/>
        <v>13925</v>
      </c>
      <c r="BC167" s="2">
        <v>60245</v>
      </c>
      <c r="BD167" s="2">
        <v>60245</v>
      </c>
      <c r="BE167" s="2">
        <v>0</v>
      </c>
      <c r="BF167" s="2">
        <v>58</v>
      </c>
      <c r="BG167" s="2">
        <v>0</v>
      </c>
      <c r="BH167" s="2">
        <v>16</v>
      </c>
      <c r="BI167" s="2">
        <v>0</v>
      </c>
      <c r="BJ167" s="2">
        <v>1078</v>
      </c>
      <c r="BK167" s="2">
        <v>-40</v>
      </c>
      <c r="BL167" s="2">
        <v>-164</v>
      </c>
    </row>
    <row r="168" spans="1:64" x14ac:dyDescent="0.25">
      <c r="A168" s="1" t="s">
        <v>163</v>
      </c>
      <c r="B168" t="s">
        <v>609</v>
      </c>
      <c r="C168" t="s">
        <v>972</v>
      </c>
      <c r="D168" s="2">
        <v>64</v>
      </c>
      <c r="E168" s="2">
        <v>1207</v>
      </c>
      <c r="F168" s="2">
        <f t="shared" si="20"/>
        <v>1271</v>
      </c>
      <c r="G168" s="2">
        <v>6</v>
      </c>
      <c r="H168" s="2">
        <v>57</v>
      </c>
      <c r="I168" s="2">
        <v>0</v>
      </c>
      <c r="J168" s="2">
        <f t="shared" si="21"/>
        <v>57</v>
      </c>
      <c r="K168" s="2">
        <v>91</v>
      </c>
      <c r="L168" s="2">
        <v>0</v>
      </c>
      <c r="M168" s="2">
        <v>311</v>
      </c>
      <c r="N168" s="2">
        <f t="shared" si="22"/>
        <v>402</v>
      </c>
      <c r="O168" s="2">
        <v>868</v>
      </c>
      <c r="P168" s="2">
        <v>0</v>
      </c>
      <c r="Q168" s="2">
        <v>-2</v>
      </c>
      <c r="R168" s="2">
        <v>369</v>
      </c>
      <c r="S168" s="2">
        <f t="shared" si="23"/>
        <v>367</v>
      </c>
      <c r="T168" s="2">
        <v>0</v>
      </c>
      <c r="U168" s="2">
        <v>0</v>
      </c>
      <c r="V168" s="2">
        <f t="shared" si="24"/>
        <v>0</v>
      </c>
      <c r="W168" s="2">
        <v>760</v>
      </c>
      <c r="X168" s="2">
        <v>0</v>
      </c>
      <c r="Y168">
        <v>0</v>
      </c>
      <c r="Z168" s="2">
        <v>6</v>
      </c>
      <c r="AA168" s="2">
        <v>79</v>
      </c>
      <c r="AB168" s="2">
        <f t="shared" si="25"/>
        <v>85</v>
      </c>
      <c r="AC168" s="2">
        <v>102</v>
      </c>
      <c r="AD168" s="2">
        <v>0</v>
      </c>
      <c r="AE168" s="2">
        <v>0</v>
      </c>
      <c r="AF168" s="2">
        <v>18</v>
      </c>
      <c r="AG168" s="2">
        <f t="shared" si="26"/>
        <v>3936</v>
      </c>
      <c r="AH168" s="2">
        <f t="shared" si="27"/>
        <v>3936</v>
      </c>
      <c r="AI168" s="2">
        <v>15895</v>
      </c>
      <c r="AJ168" s="2">
        <v>15895</v>
      </c>
      <c r="AK168" s="2">
        <v>6788</v>
      </c>
      <c r="AL168" s="2">
        <v>18</v>
      </c>
      <c r="AM168" s="2">
        <v>0</v>
      </c>
      <c r="AN168" s="2">
        <v>0</v>
      </c>
      <c r="AO168" s="2">
        <v>0</v>
      </c>
      <c r="AP168" s="2">
        <v>169</v>
      </c>
      <c r="AQ168" s="2">
        <v>0</v>
      </c>
      <c r="AR168" s="2">
        <v>0</v>
      </c>
      <c r="AS168" s="2">
        <v>0</v>
      </c>
      <c r="AT168" s="2">
        <v>0</v>
      </c>
      <c r="AU168" s="2">
        <v>147</v>
      </c>
      <c r="AV168" s="2">
        <v>588</v>
      </c>
      <c r="AW168" s="2">
        <v>0</v>
      </c>
      <c r="AX168" s="2">
        <v>0</v>
      </c>
      <c r="AY168" s="2">
        <v>0</v>
      </c>
      <c r="AZ168" s="2">
        <v>0</v>
      </c>
      <c r="BA168" s="2">
        <f t="shared" si="28"/>
        <v>11058</v>
      </c>
      <c r="BB168" s="2">
        <f t="shared" si="29"/>
        <v>11058</v>
      </c>
      <c r="BC168" s="2">
        <v>44232</v>
      </c>
      <c r="BD168" s="2">
        <v>44232</v>
      </c>
      <c r="BE168" s="2">
        <v>23</v>
      </c>
      <c r="BF168" s="2">
        <v>92</v>
      </c>
      <c r="BG168" s="2">
        <v>0</v>
      </c>
      <c r="BH168" s="2">
        <v>0</v>
      </c>
      <c r="BI168" s="2">
        <v>134</v>
      </c>
      <c r="BJ168" s="2">
        <v>536</v>
      </c>
      <c r="BK168" s="2">
        <v>-20</v>
      </c>
      <c r="BL168" s="2">
        <v>-80</v>
      </c>
    </row>
    <row r="169" spans="1:64" x14ac:dyDescent="0.25">
      <c r="A169" s="1" t="s">
        <v>164</v>
      </c>
      <c r="B169" t="s">
        <v>610</v>
      </c>
      <c r="C169" t="s">
        <v>972</v>
      </c>
      <c r="D169" s="2">
        <v>80</v>
      </c>
      <c r="E169" s="2">
        <v>1089</v>
      </c>
      <c r="F169" s="2">
        <f t="shared" si="20"/>
        <v>1169</v>
      </c>
      <c r="G169" s="2">
        <v>12</v>
      </c>
      <c r="H169" s="2">
        <v>55</v>
      </c>
      <c r="I169" s="2">
        <v>0</v>
      </c>
      <c r="J169" s="2">
        <f t="shared" si="21"/>
        <v>55</v>
      </c>
      <c r="K169" s="2">
        <v>110</v>
      </c>
      <c r="L169" s="2">
        <v>0</v>
      </c>
      <c r="M169" s="2">
        <v>52</v>
      </c>
      <c r="N169" s="2">
        <f t="shared" si="22"/>
        <v>162</v>
      </c>
      <c r="O169" s="2">
        <v>942</v>
      </c>
      <c r="P169" s="2">
        <v>1</v>
      </c>
      <c r="Q169" s="2">
        <v>178</v>
      </c>
      <c r="R169" s="2">
        <v>394</v>
      </c>
      <c r="S169" s="2">
        <f t="shared" si="23"/>
        <v>573</v>
      </c>
      <c r="T169" s="2">
        <v>0</v>
      </c>
      <c r="U169" s="2">
        <v>0</v>
      </c>
      <c r="V169" s="2">
        <f t="shared" si="24"/>
        <v>0</v>
      </c>
      <c r="W169" s="2">
        <v>1384</v>
      </c>
      <c r="X169" s="2">
        <v>0</v>
      </c>
      <c r="Y169">
        <v>0</v>
      </c>
      <c r="Z169" s="2">
        <v>0</v>
      </c>
      <c r="AA169" s="2">
        <v>278</v>
      </c>
      <c r="AB169" s="2">
        <f t="shared" si="25"/>
        <v>278</v>
      </c>
      <c r="AC169" s="2">
        <v>156</v>
      </c>
      <c r="AD169" s="2">
        <v>111</v>
      </c>
      <c r="AE169" s="2">
        <v>12</v>
      </c>
      <c r="AF169" s="2">
        <v>6</v>
      </c>
      <c r="AG169" s="2">
        <f t="shared" si="26"/>
        <v>4860</v>
      </c>
      <c r="AH169" s="2">
        <f t="shared" si="27"/>
        <v>4860</v>
      </c>
      <c r="AI169" s="2">
        <v>23239</v>
      </c>
      <c r="AJ169" s="2">
        <v>23239</v>
      </c>
      <c r="AK169" s="2">
        <v>12461</v>
      </c>
      <c r="AL169" s="2">
        <v>0</v>
      </c>
      <c r="AM169" s="2">
        <v>0</v>
      </c>
      <c r="AN169" s="2">
        <v>0</v>
      </c>
      <c r="AO169" s="2">
        <v>0</v>
      </c>
      <c r="AP169" s="2">
        <v>46</v>
      </c>
      <c r="AQ169" s="2">
        <v>0</v>
      </c>
      <c r="AR169" s="2">
        <v>0</v>
      </c>
      <c r="AS169" s="2">
        <v>0</v>
      </c>
      <c r="AT169" s="2">
        <v>0</v>
      </c>
      <c r="AU169" s="2">
        <v>-388</v>
      </c>
      <c r="AV169" s="2">
        <v>-1716</v>
      </c>
      <c r="AW169" s="2">
        <v>7</v>
      </c>
      <c r="AX169" s="2">
        <v>18</v>
      </c>
      <c r="AY169" s="2">
        <v>0</v>
      </c>
      <c r="AZ169" s="2">
        <v>0</v>
      </c>
      <c r="BA169" s="2">
        <f t="shared" si="28"/>
        <v>16986</v>
      </c>
      <c r="BB169" s="2">
        <f t="shared" si="29"/>
        <v>16986</v>
      </c>
      <c r="BC169" s="2">
        <v>71505</v>
      </c>
      <c r="BD169" s="2">
        <v>71505</v>
      </c>
      <c r="BE169" s="2">
        <v>-15</v>
      </c>
      <c r="BF169" s="2">
        <v>-61</v>
      </c>
      <c r="BG169" s="2">
        <v>0</v>
      </c>
      <c r="BH169" s="2">
        <v>0</v>
      </c>
      <c r="BI169" s="2">
        <v>194</v>
      </c>
      <c r="BJ169" s="2">
        <v>791</v>
      </c>
      <c r="BK169" s="2">
        <v>-25</v>
      </c>
      <c r="BL169" s="2">
        <v>-101</v>
      </c>
    </row>
    <row r="170" spans="1:64" x14ac:dyDescent="0.25">
      <c r="A170" s="1" t="s">
        <v>165</v>
      </c>
      <c r="B170" t="s">
        <v>611</v>
      </c>
      <c r="C170" t="s">
        <v>972</v>
      </c>
      <c r="D170" s="2">
        <v>33</v>
      </c>
      <c r="E170" s="2">
        <v>418</v>
      </c>
      <c r="F170" s="2">
        <f t="shared" si="20"/>
        <v>451</v>
      </c>
      <c r="G170" s="2">
        <v>18</v>
      </c>
      <c r="H170" s="2">
        <v>26</v>
      </c>
      <c r="I170" s="2">
        <v>0</v>
      </c>
      <c r="J170" s="2">
        <f t="shared" si="21"/>
        <v>26</v>
      </c>
      <c r="K170" s="2">
        <v>-43</v>
      </c>
      <c r="L170" s="2">
        <v>0</v>
      </c>
      <c r="M170" s="2">
        <v>138</v>
      </c>
      <c r="N170" s="2">
        <f t="shared" si="22"/>
        <v>95</v>
      </c>
      <c r="O170" s="2">
        <v>355</v>
      </c>
      <c r="P170" s="2">
        <v>0</v>
      </c>
      <c r="Q170" s="2">
        <v>26</v>
      </c>
      <c r="R170" s="2">
        <v>78</v>
      </c>
      <c r="S170" s="2">
        <f t="shared" si="23"/>
        <v>104</v>
      </c>
      <c r="T170" s="2">
        <v>0</v>
      </c>
      <c r="U170" s="2">
        <v>0</v>
      </c>
      <c r="V170" s="2">
        <f t="shared" si="24"/>
        <v>0</v>
      </c>
      <c r="W170" s="2">
        <v>229</v>
      </c>
      <c r="X170" s="2">
        <v>0</v>
      </c>
      <c r="Y170">
        <v>0</v>
      </c>
      <c r="Z170" s="2">
        <v>1</v>
      </c>
      <c r="AA170" s="2">
        <v>-173</v>
      </c>
      <c r="AB170" s="2">
        <f t="shared" si="25"/>
        <v>-172</v>
      </c>
      <c r="AC170" s="2">
        <v>24</v>
      </c>
      <c r="AD170" s="2">
        <v>0</v>
      </c>
      <c r="AE170" s="2">
        <v>0</v>
      </c>
      <c r="AF170" s="2">
        <v>0</v>
      </c>
      <c r="AG170" s="2">
        <f t="shared" si="26"/>
        <v>1130</v>
      </c>
      <c r="AH170" s="2">
        <f t="shared" si="27"/>
        <v>1130</v>
      </c>
      <c r="AI170" s="2">
        <v>6498</v>
      </c>
      <c r="AJ170" s="2">
        <v>6498</v>
      </c>
      <c r="AK170" s="2">
        <v>1873</v>
      </c>
      <c r="AL170" s="2">
        <v>5</v>
      </c>
      <c r="AM170" s="2">
        <v>0</v>
      </c>
      <c r="AN170" s="2">
        <v>0</v>
      </c>
      <c r="AO170" s="2">
        <v>0</v>
      </c>
      <c r="AP170" s="2">
        <v>91</v>
      </c>
      <c r="AQ170" s="2">
        <v>0</v>
      </c>
      <c r="AR170" s="2">
        <v>0</v>
      </c>
      <c r="AS170" s="2">
        <v>0</v>
      </c>
      <c r="AT170" s="2">
        <v>0</v>
      </c>
      <c r="AU170" s="2">
        <v>7</v>
      </c>
      <c r="AV170" s="2">
        <v>-48</v>
      </c>
      <c r="AW170" s="2">
        <v>0</v>
      </c>
      <c r="AX170" s="2">
        <v>0</v>
      </c>
      <c r="AY170" s="2">
        <v>0</v>
      </c>
      <c r="AZ170" s="2">
        <v>0</v>
      </c>
      <c r="BA170" s="2">
        <f t="shared" si="28"/>
        <v>3106</v>
      </c>
      <c r="BB170" s="2">
        <f t="shared" si="29"/>
        <v>3106</v>
      </c>
      <c r="BC170" s="2">
        <v>14324</v>
      </c>
      <c r="BD170" s="2">
        <v>14324</v>
      </c>
      <c r="BE170" s="2">
        <v>0</v>
      </c>
      <c r="BF170" s="2">
        <v>0</v>
      </c>
      <c r="BG170" s="2">
        <v>0</v>
      </c>
      <c r="BH170" s="2">
        <v>0</v>
      </c>
      <c r="BI170" s="2">
        <v>3</v>
      </c>
      <c r="BJ170" s="2">
        <v>11</v>
      </c>
      <c r="BK170" s="2">
        <v>-6</v>
      </c>
      <c r="BL170" s="2">
        <v>-25</v>
      </c>
    </row>
    <row r="171" spans="1:64" x14ac:dyDescent="0.25">
      <c r="A171" s="1" t="s">
        <v>166</v>
      </c>
      <c r="B171" t="s">
        <v>612</v>
      </c>
      <c r="C171" t="s">
        <v>972</v>
      </c>
      <c r="D171" s="2">
        <v>-15</v>
      </c>
      <c r="E171" s="2">
        <v>234</v>
      </c>
      <c r="F171" s="2">
        <f t="shared" si="20"/>
        <v>219</v>
      </c>
      <c r="G171" s="2">
        <v>1</v>
      </c>
      <c r="H171" s="2">
        <v>8</v>
      </c>
      <c r="I171" s="2">
        <v>0</v>
      </c>
      <c r="J171" s="2">
        <f t="shared" si="21"/>
        <v>8</v>
      </c>
      <c r="K171" s="2">
        <v>5</v>
      </c>
      <c r="L171" s="2">
        <v>0</v>
      </c>
      <c r="M171" s="2">
        <v>35</v>
      </c>
      <c r="N171" s="2">
        <f t="shared" si="22"/>
        <v>40</v>
      </c>
      <c r="O171" s="2">
        <v>454</v>
      </c>
      <c r="P171" s="2">
        <v>0</v>
      </c>
      <c r="Q171" s="2">
        <v>17</v>
      </c>
      <c r="R171" s="2">
        <v>18</v>
      </c>
      <c r="S171" s="2">
        <f t="shared" si="23"/>
        <v>35</v>
      </c>
      <c r="T171" s="2">
        <v>0</v>
      </c>
      <c r="U171" s="2">
        <v>0</v>
      </c>
      <c r="V171" s="2">
        <f t="shared" si="24"/>
        <v>0</v>
      </c>
      <c r="W171" s="2">
        <v>339</v>
      </c>
      <c r="X171" s="2">
        <v>0</v>
      </c>
      <c r="Y171">
        <v>0</v>
      </c>
      <c r="Z171" s="2">
        <v>0</v>
      </c>
      <c r="AA171" s="2">
        <v>58</v>
      </c>
      <c r="AB171" s="2">
        <f t="shared" si="25"/>
        <v>58</v>
      </c>
      <c r="AC171" s="2">
        <v>1045</v>
      </c>
      <c r="AD171" s="2">
        <v>224</v>
      </c>
      <c r="AE171" s="2">
        <v>0</v>
      </c>
      <c r="AF171" s="2">
        <v>0</v>
      </c>
      <c r="AG171" s="2">
        <f t="shared" si="26"/>
        <v>2423</v>
      </c>
      <c r="AH171" s="2">
        <f t="shared" si="27"/>
        <v>2423</v>
      </c>
      <c r="AI171" s="2">
        <v>9358</v>
      </c>
      <c r="AJ171" s="2">
        <v>9358</v>
      </c>
      <c r="AK171" s="2">
        <v>4717</v>
      </c>
      <c r="AL171" s="2">
        <v>0</v>
      </c>
      <c r="AM171" s="2">
        <v>0</v>
      </c>
      <c r="AN171" s="2">
        <v>0</v>
      </c>
      <c r="AO171" s="2">
        <v>0</v>
      </c>
      <c r="AP171" s="2">
        <v>0</v>
      </c>
      <c r="AQ171" s="2">
        <v>0</v>
      </c>
      <c r="AR171" s="2">
        <v>0</v>
      </c>
      <c r="AS171" s="2">
        <v>0</v>
      </c>
      <c r="AT171" s="2">
        <v>0</v>
      </c>
      <c r="AU171" s="2">
        <v>-6</v>
      </c>
      <c r="AV171" s="2">
        <v>52</v>
      </c>
      <c r="AW171" s="2">
        <v>0</v>
      </c>
      <c r="AX171" s="2">
        <v>0</v>
      </c>
      <c r="AY171" s="2">
        <v>0</v>
      </c>
      <c r="AZ171" s="2">
        <v>0</v>
      </c>
      <c r="BA171" s="2">
        <f t="shared" si="28"/>
        <v>7134</v>
      </c>
      <c r="BB171" s="2">
        <f t="shared" si="29"/>
        <v>7134</v>
      </c>
      <c r="BC171" s="2">
        <v>29142</v>
      </c>
      <c r="BD171" s="2">
        <v>29142</v>
      </c>
      <c r="BE171" s="2">
        <v>-14</v>
      </c>
      <c r="BF171" s="2">
        <v>-58</v>
      </c>
      <c r="BG171" s="2">
        <v>0</v>
      </c>
      <c r="BH171" s="2">
        <v>0</v>
      </c>
      <c r="BI171" s="2">
        <v>83</v>
      </c>
      <c r="BJ171" s="2">
        <v>163</v>
      </c>
      <c r="BK171" s="2">
        <v>-22</v>
      </c>
      <c r="BL171" s="2">
        <v>-73</v>
      </c>
    </row>
    <row r="172" spans="1:64" x14ac:dyDescent="0.25">
      <c r="A172" s="1" t="s">
        <v>167</v>
      </c>
      <c r="B172" t="s">
        <v>613</v>
      </c>
      <c r="C172" t="s">
        <v>972</v>
      </c>
      <c r="D172" s="2">
        <v>28</v>
      </c>
      <c r="E172" s="2">
        <v>496</v>
      </c>
      <c r="F172" s="2">
        <f t="shared" si="20"/>
        <v>524</v>
      </c>
      <c r="G172" s="2">
        <v>0</v>
      </c>
      <c r="H172" s="2">
        <v>36</v>
      </c>
      <c r="I172" s="2">
        <v>0</v>
      </c>
      <c r="J172" s="2">
        <f t="shared" si="21"/>
        <v>36</v>
      </c>
      <c r="K172" s="2">
        <v>10</v>
      </c>
      <c r="L172" s="2">
        <v>0</v>
      </c>
      <c r="M172" s="2">
        <v>156</v>
      </c>
      <c r="N172" s="2">
        <f t="shared" si="22"/>
        <v>166</v>
      </c>
      <c r="O172" s="2">
        <v>659</v>
      </c>
      <c r="P172" s="2">
        <v>62</v>
      </c>
      <c r="Q172" s="2">
        <v>0</v>
      </c>
      <c r="R172" s="2">
        <v>217</v>
      </c>
      <c r="S172" s="2">
        <f t="shared" si="23"/>
        <v>279</v>
      </c>
      <c r="T172" s="2">
        <v>0</v>
      </c>
      <c r="U172" s="2">
        <v>0</v>
      </c>
      <c r="V172" s="2">
        <f t="shared" si="24"/>
        <v>0</v>
      </c>
      <c r="W172" s="2">
        <v>620</v>
      </c>
      <c r="X172" s="2">
        <v>0</v>
      </c>
      <c r="Y172">
        <v>0</v>
      </c>
      <c r="Z172" s="2">
        <v>0</v>
      </c>
      <c r="AA172" s="2">
        <v>106</v>
      </c>
      <c r="AB172" s="2">
        <f t="shared" si="25"/>
        <v>106</v>
      </c>
      <c r="AC172" s="2">
        <v>63</v>
      </c>
      <c r="AD172" s="2">
        <v>0</v>
      </c>
      <c r="AE172" s="2">
        <v>0</v>
      </c>
      <c r="AF172" s="2">
        <v>194</v>
      </c>
      <c r="AG172" s="2">
        <f t="shared" si="26"/>
        <v>2647</v>
      </c>
      <c r="AH172" s="2">
        <f t="shared" si="27"/>
        <v>2647</v>
      </c>
      <c r="AI172" s="2">
        <v>11008</v>
      </c>
      <c r="AJ172" s="2">
        <v>11008</v>
      </c>
      <c r="AK172" s="2">
        <v>5548</v>
      </c>
      <c r="AL172" s="2">
        <v>5</v>
      </c>
      <c r="AM172" s="2">
        <v>0</v>
      </c>
      <c r="AN172" s="2">
        <v>0</v>
      </c>
      <c r="AO172" s="2">
        <v>0</v>
      </c>
      <c r="AP172" s="2">
        <v>256</v>
      </c>
      <c r="AQ172" s="2">
        <v>0</v>
      </c>
      <c r="AR172" s="2">
        <v>0</v>
      </c>
      <c r="AS172" s="2">
        <v>0</v>
      </c>
      <c r="AT172" s="2">
        <v>0</v>
      </c>
      <c r="AU172" s="2">
        <v>-89</v>
      </c>
      <c r="AV172" s="2">
        <v>-321</v>
      </c>
      <c r="AW172" s="2">
        <v>0</v>
      </c>
      <c r="AX172" s="2">
        <v>0</v>
      </c>
      <c r="AY172" s="2">
        <v>0</v>
      </c>
      <c r="AZ172" s="2">
        <v>0</v>
      </c>
      <c r="BA172" s="2">
        <f t="shared" si="28"/>
        <v>8367</v>
      </c>
      <c r="BB172" s="2">
        <f t="shared" si="29"/>
        <v>8367</v>
      </c>
      <c r="BC172" s="2">
        <v>33153</v>
      </c>
      <c r="BD172" s="2">
        <v>33153</v>
      </c>
      <c r="BE172" s="2">
        <v>-11</v>
      </c>
      <c r="BF172" s="2">
        <v>-43</v>
      </c>
      <c r="BG172" s="2">
        <v>0</v>
      </c>
      <c r="BH172" s="2">
        <v>0</v>
      </c>
      <c r="BI172" s="2">
        <v>30</v>
      </c>
      <c r="BJ172" s="2">
        <v>30</v>
      </c>
      <c r="BK172" s="2">
        <v>-116</v>
      </c>
      <c r="BL172" s="2">
        <v>-198</v>
      </c>
    </row>
    <row r="173" spans="1:64" x14ac:dyDescent="0.25">
      <c r="A173" s="1" t="s">
        <v>168</v>
      </c>
      <c r="B173" t="s">
        <v>614</v>
      </c>
      <c r="C173" t="s">
        <v>972</v>
      </c>
      <c r="D173" s="2">
        <v>3</v>
      </c>
      <c r="E173" s="2">
        <v>916</v>
      </c>
      <c r="F173" s="2">
        <f t="shared" si="20"/>
        <v>919</v>
      </c>
      <c r="G173" s="2">
        <v>5</v>
      </c>
      <c r="H173" s="2">
        <v>83</v>
      </c>
      <c r="I173" s="2">
        <v>0</v>
      </c>
      <c r="J173" s="2">
        <f t="shared" si="21"/>
        <v>83</v>
      </c>
      <c r="K173" s="2">
        <v>-33</v>
      </c>
      <c r="L173" s="2">
        <v>0</v>
      </c>
      <c r="M173" s="2">
        <v>163</v>
      </c>
      <c r="N173" s="2">
        <f t="shared" si="22"/>
        <v>130</v>
      </c>
      <c r="O173" s="2">
        <v>1162</v>
      </c>
      <c r="P173" s="2">
        <v>0</v>
      </c>
      <c r="Q173" s="2">
        <v>57</v>
      </c>
      <c r="R173" s="2">
        <v>188</v>
      </c>
      <c r="S173" s="2">
        <f t="shared" si="23"/>
        <v>245</v>
      </c>
      <c r="T173" s="2">
        <v>0</v>
      </c>
      <c r="U173" s="2">
        <v>0</v>
      </c>
      <c r="V173" s="2">
        <f t="shared" si="24"/>
        <v>0</v>
      </c>
      <c r="W173" s="2">
        <v>597</v>
      </c>
      <c r="X173" s="2">
        <v>0</v>
      </c>
      <c r="Y173">
        <v>0</v>
      </c>
      <c r="Z173" s="2">
        <v>0</v>
      </c>
      <c r="AA173" s="2">
        <v>446</v>
      </c>
      <c r="AB173" s="2">
        <f t="shared" si="25"/>
        <v>446</v>
      </c>
      <c r="AC173" s="2">
        <v>238</v>
      </c>
      <c r="AD173" s="2">
        <v>0</v>
      </c>
      <c r="AE173" s="2">
        <v>0</v>
      </c>
      <c r="AF173" s="2">
        <v>0</v>
      </c>
      <c r="AG173" s="2">
        <f t="shared" si="26"/>
        <v>3825</v>
      </c>
      <c r="AH173" s="2">
        <f t="shared" si="27"/>
        <v>3825</v>
      </c>
      <c r="AI173" s="2">
        <v>14550</v>
      </c>
      <c r="AJ173" s="2">
        <v>14550</v>
      </c>
      <c r="AK173" s="2">
        <v>3996</v>
      </c>
      <c r="AL173" s="2">
        <v>0</v>
      </c>
      <c r="AM173" s="2">
        <v>3942</v>
      </c>
      <c r="AN173" s="2">
        <v>0</v>
      </c>
      <c r="AO173" s="2">
        <v>0</v>
      </c>
      <c r="AP173" s="2">
        <v>122</v>
      </c>
      <c r="AQ173" s="2">
        <v>0</v>
      </c>
      <c r="AR173" s="2">
        <v>0</v>
      </c>
      <c r="AS173" s="2">
        <v>0</v>
      </c>
      <c r="AT173" s="2">
        <v>0</v>
      </c>
      <c r="AU173" s="2">
        <v>-270</v>
      </c>
      <c r="AV173" s="2">
        <v>-928</v>
      </c>
      <c r="AW173" s="2">
        <v>0</v>
      </c>
      <c r="AX173" s="2">
        <v>0</v>
      </c>
      <c r="AY173" s="2">
        <v>0</v>
      </c>
      <c r="AZ173" s="2">
        <v>0</v>
      </c>
      <c r="BA173" s="2">
        <f t="shared" si="28"/>
        <v>11615</v>
      </c>
      <c r="BB173" s="2">
        <f t="shared" si="29"/>
        <v>11615</v>
      </c>
      <c r="BC173" s="2">
        <v>43460</v>
      </c>
      <c r="BD173" s="2">
        <v>43460</v>
      </c>
      <c r="BE173" s="2">
        <v>15</v>
      </c>
      <c r="BF173" s="2">
        <v>263</v>
      </c>
      <c r="BG173" s="2">
        <v>40</v>
      </c>
      <c r="BH173" s="2">
        <v>142</v>
      </c>
      <c r="BI173" s="2">
        <v>791</v>
      </c>
      <c r="BJ173" s="2">
        <v>3164</v>
      </c>
      <c r="BK173" s="2">
        <v>-20</v>
      </c>
      <c r="BL173" s="2">
        <v>-99</v>
      </c>
    </row>
    <row r="174" spans="1:64" x14ac:dyDescent="0.25">
      <c r="A174" s="1" t="s">
        <v>169</v>
      </c>
      <c r="B174" t="s">
        <v>615</v>
      </c>
      <c r="C174" t="s">
        <v>972</v>
      </c>
      <c r="D174" s="2">
        <v>7</v>
      </c>
      <c r="E174" s="2">
        <v>723</v>
      </c>
      <c r="F174" s="2">
        <f t="shared" si="20"/>
        <v>730</v>
      </c>
      <c r="G174" s="2">
        <v>7</v>
      </c>
      <c r="H174" s="2">
        <v>60</v>
      </c>
      <c r="I174" s="2">
        <v>0</v>
      </c>
      <c r="J174" s="2">
        <f t="shared" si="21"/>
        <v>60</v>
      </c>
      <c r="K174" s="2">
        <v>6</v>
      </c>
      <c r="L174" s="2">
        <v>0</v>
      </c>
      <c r="M174" s="2">
        <v>285</v>
      </c>
      <c r="N174" s="2">
        <f t="shared" si="22"/>
        <v>291</v>
      </c>
      <c r="O174" s="2">
        <v>785</v>
      </c>
      <c r="P174" s="2">
        <v>7</v>
      </c>
      <c r="Q174" s="2">
        <v>24</v>
      </c>
      <c r="R174" s="2">
        <v>267</v>
      </c>
      <c r="S174" s="2">
        <f t="shared" si="23"/>
        <v>298</v>
      </c>
      <c r="T174" s="2">
        <v>0</v>
      </c>
      <c r="U174" s="2">
        <v>0</v>
      </c>
      <c r="V174" s="2">
        <f t="shared" si="24"/>
        <v>0</v>
      </c>
      <c r="W174" s="2">
        <v>741</v>
      </c>
      <c r="X174" s="2">
        <v>0</v>
      </c>
      <c r="Y174">
        <v>0</v>
      </c>
      <c r="Z174" s="2">
        <v>12</v>
      </c>
      <c r="AA174" s="2">
        <v>338</v>
      </c>
      <c r="AB174" s="2">
        <f t="shared" si="25"/>
        <v>350</v>
      </c>
      <c r="AC174" s="2">
        <v>257</v>
      </c>
      <c r="AD174" s="2">
        <v>0</v>
      </c>
      <c r="AE174" s="2">
        <v>0</v>
      </c>
      <c r="AF174" s="2">
        <v>0</v>
      </c>
      <c r="AG174" s="2">
        <f t="shared" si="26"/>
        <v>3519</v>
      </c>
      <c r="AH174" s="2">
        <f t="shared" si="27"/>
        <v>3519</v>
      </c>
      <c r="AI174" s="2">
        <v>14066</v>
      </c>
      <c r="AJ174" s="2">
        <v>14066</v>
      </c>
      <c r="AK174" s="2">
        <v>7945</v>
      </c>
      <c r="AL174" s="2">
        <v>1</v>
      </c>
      <c r="AM174" s="2">
        <v>0</v>
      </c>
      <c r="AN174" s="2">
        <v>0</v>
      </c>
      <c r="AO174" s="2">
        <v>0</v>
      </c>
      <c r="AP174" s="2">
        <v>122</v>
      </c>
      <c r="AQ174" s="2">
        <v>0</v>
      </c>
      <c r="AR174" s="2">
        <v>0</v>
      </c>
      <c r="AS174" s="2">
        <v>0</v>
      </c>
      <c r="AT174" s="2">
        <v>0</v>
      </c>
      <c r="AU174" s="2">
        <v>0</v>
      </c>
      <c r="AV174" s="2">
        <v>0</v>
      </c>
      <c r="AW174" s="2">
        <v>0</v>
      </c>
      <c r="AX174" s="2">
        <v>0</v>
      </c>
      <c r="AY174" s="2">
        <v>0</v>
      </c>
      <c r="AZ174" s="2">
        <v>0</v>
      </c>
      <c r="BA174" s="2">
        <f t="shared" si="28"/>
        <v>11587</v>
      </c>
      <c r="BB174" s="2">
        <f t="shared" si="29"/>
        <v>11587</v>
      </c>
      <c r="BC174" s="2">
        <v>46340</v>
      </c>
      <c r="BD174" s="2">
        <v>46340</v>
      </c>
      <c r="BE174" s="2">
        <v>0</v>
      </c>
      <c r="BF174" s="2">
        <v>0</v>
      </c>
      <c r="BG174" s="2">
        <v>0</v>
      </c>
      <c r="BH174" s="2">
        <v>0</v>
      </c>
      <c r="BI174" s="2">
        <v>18</v>
      </c>
      <c r="BJ174" s="2">
        <v>74</v>
      </c>
      <c r="BK174" s="2">
        <v>-16</v>
      </c>
      <c r="BL174" s="2">
        <v>-63</v>
      </c>
    </row>
    <row r="175" spans="1:64" x14ac:dyDescent="0.25">
      <c r="A175" s="1" t="s">
        <v>170</v>
      </c>
      <c r="B175" t="s">
        <v>616</v>
      </c>
      <c r="C175" t="s">
        <v>970</v>
      </c>
      <c r="D175" s="2">
        <v>-425</v>
      </c>
      <c r="E175" s="2">
        <v>4227.75</v>
      </c>
      <c r="F175" s="2">
        <f t="shared" si="20"/>
        <v>3802.75</v>
      </c>
      <c r="G175" s="2">
        <v>42.25</v>
      </c>
      <c r="H175" s="2">
        <v>667.5</v>
      </c>
      <c r="I175" s="2">
        <v>140.25</v>
      </c>
      <c r="J175" s="2">
        <f t="shared" si="21"/>
        <v>807.75</v>
      </c>
      <c r="K175" s="2">
        <v>3878.75</v>
      </c>
      <c r="L175" s="2">
        <v>-22.75</v>
      </c>
      <c r="M175" s="2">
        <v>775.5</v>
      </c>
      <c r="N175" s="2">
        <f t="shared" si="22"/>
        <v>4631.5</v>
      </c>
      <c r="O175" s="2">
        <v>6047.5</v>
      </c>
      <c r="P175" s="2">
        <v>894</v>
      </c>
      <c r="Q175" s="2">
        <v>552.75</v>
      </c>
      <c r="R175" s="2">
        <v>654</v>
      </c>
      <c r="S175" s="2">
        <f t="shared" si="23"/>
        <v>2100.75</v>
      </c>
      <c r="T175" s="2">
        <v>1550.75</v>
      </c>
      <c r="U175" s="2">
        <v>6491.25</v>
      </c>
      <c r="V175" s="2">
        <f t="shared" si="24"/>
        <v>8042</v>
      </c>
      <c r="W175" s="2">
        <v>5266</v>
      </c>
      <c r="X175" s="2">
        <v>57824.35</v>
      </c>
      <c r="Y175">
        <v>16682.005929004728</v>
      </c>
      <c r="Z175" s="2">
        <v>40399.75</v>
      </c>
      <c r="AA175" s="2">
        <v>1878.75</v>
      </c>
      <c r="AB175" s="2">
        <f t="shared" si="25"/>
        <v>42278.5</v>
      </c>
      <c r="AC175" s="2">
        <v>85</v>
      </c>
      <c r="AD175" s="2">
        <v>0</v>
      </c>
      <c r="AE175" s="2">
        <v>0</v>
      </c>
      <c r="AF175" s="2">
        <v>-560</v>
      </c>
      <c r="AG175" s="2">
        <f t="shared" si="26"/>
        <v>130368.35</v>
      </c>
      <c r="AH175" s="2">
        <f t="shared" si="27"/>
        <v>147050.35592900473</v>
      </c>
      <c r="AI175" s="2">
        <v>511771</v>
      </c>
      <c r="AJ175" s="2">
        <v>506425.57425356709</v>
      </c>
      <c r="AK175" s="2">
        <v>21900.75</v>
      </c>
      <c r="AL175" s="2">
        <v>578.25</v>
      </c>
      <c r="AM175" s="2">
        <v>12493</v>
      </c>
      <c r="AN175" s="2">
        <v>0</v>
      </c>
      <c r="AO175" s="2">
        <v>20.75</v>
      </c>
      <c r="AP175" s="2">
        <v>0</v>
      </c>
      <c r="AQ175" s="2">
        <v>0</v>
      </c>
      <c r="AR175" s="2">
        <v>0</v>
      </c>
      <c r="AS175" s="2">
        <v>0</v>
      </c>
      <c r="AT175" s="2">
        <v>0</v>
      </c>
      <c r="AU175" s="2">
        <v>0</v>
      </c>
      <c r="AV175" s="2">
        <v>0</v>
      </c>
      <c r="AW175" s="2">
        <v>-151.25</v>
      </c>
      <c r="AX175" s="2">
        <v>-605</v>
      </c>
      <c r="AY175" s="2">
        <v>0</v>
      </c>
      <c r="AZ175" s="2">
        <v>0</v>
      </c>
      <c r="BA175" s="2">
        <f t="shared" si="28"/>
        <v>165209.85</v>
      </c>
      <c r="BB175" s="2">
        <f t="shared" si="29"/>
        <v>181891.85592900473</v>
      </c>
      <c r="BC175" s="2">
        <v>651137</v>
      </c>
      <c r="BD175" s="2">
        <v>645791.57425356703</v>
      </c>
      <c r="BE175" s="2">
        <v>0</v>
      </c>
      <c r="BF175" s="2">
        <v>0</v>
      </c>
      <c r="BG175" s="2">
        <v>0</v>
      </c>
      <c r="BH175" s="2">
        <v>0</v>
      </c>
      <c r="BI175" s="2">
        <v>3074</v>
      </c>
      <c r="BJ175" s="2">
        <v>12294</v>
      </c>
      <c r="BK175" s="2">
        <v>-56</v>
      </c>
      <c r="BL175" s="2">
        <v>-222</v>
      </c>
    </row>
    <row r="176" spans="1:64" x14ac:dyDescent="0.25">
      <c r="A176" s="1" t="s">
        <v>171</v>
      </c>
      <c r="B176" t="s">
        <v>617</v>
      </c>
      <c r="C176" t="s">
        <v>970</v>
      </c>
      <c r="D176" s="2">
        <v>19</v>
      </c>
      <c r="E176" s="2">
        <v>530</v>
      </c>
      <c r="F176" s="2">
        <f t="shared" si="20"/>
        <v>549</v>
      </c>
      <c r="G176" s="2">
        <v>7</v>
      </c>
      <c r="H176" s="2">
        <v>72</v>
      </c>
      <c r="I176" s="2">
        <v>0</v>
      </c>
      <c r="J176" s="2">
        <f t="shared" si="21"/>
        <v>72</v>
      </c>
      <c r="K176" s="2">
        <v>788</v>
      </c>
      <c r="L176" s="2">
        <v>0</v>
      </c>
      <c r="M176" s="2">
        <v>25</v>
      </c>
      <c r="N176" s="2">
        <f t="shared" si="22"/>
        <v>813</v>
      </c>
      <c r="O176" s="2">
        <v>784</v>
      </c>
      <c r="P176" s="2">
        <v>38</v>
      </c>
      <c r="Q176" s="2">
        <v>0</v>
      </c>
      <c r="R176" s="2">
        <v>400</v>
      </c>
      <c r="S176" s="2">
        <f t="shared" si="23"/>
        <v>438</v>
      </c>
      <c r="T176" s="2">
        <v>69</v>
      </c>
      <c r="U176" s="2">
        <v>105</v>
      </c>
      <c r="V176" s="2">
        <f t="shared" si="24"/>
        <v>174</v>
      </c>
      <c r="W176" s="2">
        <v>324</v>
      </c>
      <c r="X176" s="2">
        <v>2375</v>
      </c>
      <c r="Y176">
        <v>257.33863601051843</v>
      </c>
      <c r="Z176" s="2">
        <v>3975</v>
      </c>
      <c r="AA176" s="2">
        <v>141</v>
      </c>
      <c r="AB176" s="2">
        <f t="shared" si="25"/>
        <v>4116</v>
      </c>
      <c r="AC176" s="2">
        <v>31</v>
      </c>
      <c r="AD176" s="2">
        <v>0</v>
      </c>
      <c r="AE176" s="2">
        <v>0</v>
      </c>
      <c r="AF176" s="2">
        <v>0</v>
      </c>
      <c r="AG176" s="2">
        <f t="shared" si="26"/>
        <v>9683</v>
      </c>
      <c r="AH176" s="2">
        <f t="shared" si="27"/>
        <v>9940.3386360105178</v>
      </c>
      <c r="AI176" s="2">
        <v>42033</v>
      </c>
      <c r="AJ176" s="2">
        <v>44776.887796131123</v>
      </c>
      <c r="AK176" s="2">
        <v>1346</v>
      </c>
      <c r="AL176" s="2">
        <v>0</v>
      </c>
      <c r="AM176" s="2">
        <v>0</v>
      </c>
      <c r="AN176" s="2">
        <v>0</v>
      </c>
      <c r="AO176" s="2">
        <v>0</v>
      </c>
      <c r="AP176" s="2">
        <v>0</v>
      </c>
      <c r="AQ176" s="2">
        <v>0</v>
      </c>
      <c r="AR176" s="2">
        <v>0</v>
      </c>
      <c r="AS176" s="2">
        <v>0</v>
      </c>
      <c r="AT176" s="2">
        <v>0</v>
      </c>
      <c r="AU176" s="2">
        <v>0</v>
      </c>
      <c r="AV176" s="2">
        <v>0</v>
      </c>
      <c r="AW176" s="2">
        <v>0</v>
      </c>
      <c r="AX176" s="2">
        <v>0</v>
      </c>
      <c r="AY176" s="2">
        <v>0</v>
      </c>
      <c r="AZ176" s="2">
        <v>0</v>
      </c>
      <c r="BA176" s="2">
        <f t="shared" si="28"/>
        <v>11029</v>
      </c>
      <c r="BB176" s="2">
        <f t="shared" si="29"/>
        <v>11286.338636010518</v>
      </c>
      <c r="BC176" s="2">
        <v>47951</v>
      </c>
      <c r="BD176" s="2">
        <v>50694.887796131123</v>
      </c>
      <c r="BE176" s="2">
        <v>0</v>
      </c>
      <c r="BF176" s="2">
        <v>0</v>
      </c>
      <c r="BG176" s="2">
        <v>0</v>
      </c>
      <c r="BH176" s="2">
        <v>0</v>
      </c>
      <c r="BI176" s="2">
        <v>399</v>
      </c>
      <c r="BJ176" s="2">
        <v>1033</v>
      </c>
      <c r="BK176" s="2">
        <v>-88</v>
      </c>
      <c r="BL176" s="2">
        <v>-225</v>
      </c>
    </row>
    <row r="177" spans="1:64" x14ac:dyDescent="0.25">
      <c r="A177" s="1" t="s">
        <v>172</v>
      </c>
      <c r="B177" t="s">
        <v>618</v>
      </c>
      <c r="C177" t="s">
        <v>971</v>
      </c>
      <c r="D177" s="2">
        <v>86</v>
      </c>
      <c r="E177" s="2">
        <v>412</v>
      </c>
      <c r="F177" s="2">
        <f t="shared" si="20"/>
        <v>498</v>
      </c>
      <c r="G177" s="2">
        <v>0</v>
      </c>
      <c r="H177" s="2">
        <v>32</v>
      </c>
      <c r="I177" s="2">
        <v>-78</v>
      </c>
      <c r="J177" s="2">
        <f t="shared" si="21"/>
        <v>-46</v>
      </c>
      <c r="K177" s="2">
        <v>7695</v>
      </c>
      <c r="L177" s="2">
        <v>0</v>
      </c>
      <c r="M177" s="2">
        <v>270</v>
      </c>
      <c r="N177" s="2">
        <f t="shared" si="22"/>
        <v>7965</v>
      </c>
      <c r="O177" s="2">
        <v>7137</v>
      </c>
      <c r="P177" s="2">
        <v>638</v>
      </c>
      <c r="Q177" s="2">
        <v>25</v>
      </c>
      <c r="R177" s="2">
        <v>1256</v>
      </c>
      <c r="S177" s="2">
        <f t="shared" si="23"/>
        <v>1919</v>
      </c>
      <c r="T177" s="2">
        <v>1314</v>
      </c>
      <c r="U177" s="2">
        <v>3444</v>
      </c>
      <c r="V177" s="2">
        <f t="shared" si="24"/>
        <v>4758</v>
      </c>
      <c r="W177" s="2">
        <v>2653</v>
      </c>
      <c r="X177" s="2">
        <v>41273</v>
      </c>
      <c r="Y177">
        <v>16693</v>
      </c>
      <c r="Z177" s="2">
        <v>47935</v>
      </c>
      <c r="AA177" s="2">
        <v>656</v>
      </c>
      <c r="AB177" s="2">
        <f t="shared" si="25"/>
        <v>48591</v>
      </c>
      <c r="AC177" s="2">
        <v>891</v>
      </c>
      <c r="AD177" s="2">
        <v>0</v>
      </c>
      <c r="AE177" s="2">
        <v>0</v>
      </c>
      <c r="AF177" s="2">
        <v>0</v>
      </c>
      <c r="AG177" s="2">
        <f t="shared" si="26"/>
        <v>115639</v>
      </c>
      <c r="AH177" s="2">
        <f t="shared" si="27"/>
        <v>132332</v>
      </c>
      <c r="AI177" s="2">
        <v>528054</v>
      </c>
      <c r="AJ177" s="2">
        <v>595288.89181716798</v>
      </c>
      <c r="AK177" s="2">
        <v>0</v>
      </c>
      <c r="AL177" s="2">
        <v>0</v>
      </c>
      <c r="AM177" s="2">
        <v>0</v>
      </c>
      <c r="AN177" s="2">
        <v>0</v>
      </c>
      <c r="AO177" s="2">
        <v>0</v>
      </c>
      <c r="AP177" s="2">
        <v>0</v>
      </c>
      <c r="AQ177" s="2">
        <v>0</v>
      </c>
      <c r="AR177" s="2">
        <v>0</v>
      </c>
      <c r="AS177" s="2">
        <v>0</v>
      </c>
      <c r="AT177" s="2">
        <v>0</v>
      </c>
      <c r="AU177" s="2">
        <v>-43</v>
      </c>
      <c r="AV177" s="2">
        <v>-854</v>
      </c>
      <c r="AW177" s="2">
        <v>-32</v>
      </c>
      <c r="AX177" s="2">
        <v>-165</v>
      </c>
      <c r="AY177" s="2">
        <v>0</v>
      </c>
      <c r="AZ177" s="2">
        <v>0</v>
      </c>
      <c r="BA177" s="2">
        <f t="shared" si="28"/>
        <v>115564</v>
      </c>
      <c r="BB177" s="2">
        <f t="shared" si="29"/>
        <v>132257</v>
      </c>
      <c r="BC177" s="2">
        <v>527035</v>
      </c>
      <c r="BD177" s="2">
        <v>594269.89181716798</v>
      </c>
      <c r="BE177" s="2">
        <v>0</v>
      </c>
      <c r="BF177" s="2">
        <v>0</v>
      </c>
      <c r="BG177" s="2">
        <v>0</v>
      </c>
      <c r="BH177" s="2">
        <v>0</v>
      </c>
      <c r="BI177" s="2">
        <v>4217</v>
      </c>
      <c r="BJ177" s="2">
        <v>16089</v>
      </c>
      <c r="BK177" s="2">
        <v>-225</v>
      </c>
      <c r="BL177" s="2">
        <v>-1500</v>
      </c>
    </row>
    <row r="178" spans="1:64" x14ac:dyDescent="0.25">
      <c r="A178" s="1" t="s">
        <v>173</v>
      </c>
      <c r="B178" t="s">
        <v>619</v>
      </c>
      <c r="C178" t="s">
        <v>972</v>
      </c>
      <c r="D178" s="2">
        <v>25</v>
      </c>
      <c r="E178" s="2">
        <v>753</v>
      </c>
      <c r="F178" s="2">
        <f t="shared" si="20"/>
        <v>778</v>
      </c>
      <c r="G178" s="2">
        <v>7</v>
      </c>
      <c r="H178" s="2">
        <v>85</v>
      </c>
      <c r="I178" s="2">
        <v>0</v>
      </c>
      <c r="J178" s="2">
        <f t="shared" si="21"/>
        <v>85</v>
      </c>
      <c r="K178" s="2">
        <v>7</v>
      </c>
      <c r="L178" s="2">
        <v>0</v>
      </c>
      <c r="M178" s="2">
        <v>89</v>
      </c>
      <c r="N178" s="2">
        <f t="shared" si="22"/>
        <v>96</v>
      </c>
      <c r="O178" s="2">
        <v>538</v>
      </c>
      <c r="P178" s="2">
        <v>0</v>
      </c>
      <c r="Q178" s="2">
        <v>120</v>
      </c>
      <c r="R178" s="2">
        <v>210</v>
      </c>
      <c r="S178" s="2">
        <f t="shared" si="23"/>
        <v>330</v>
      </c>
      <c r="T178" s="2">
        <v>52</v>
      </c>
      <c r="U178" s="2">
        <v>11</v>
      </c>
      <c r="V178" s="2">
        <f t="shared" si="24"/>
        <v>63</v>
      </c>
      <c r="W178" s="2">
        <v>200</v>
      </c>
      <c r="X178" s="2">
        <v>0</v>
      </c>
      <c r="Y178">
        <v>0</v>
      </c>
      <c r="Z178" s="2">
        <v>73</v>
      </c>
      <c r="AA178" s="2">
        <v>174</v>
      </c>
      <c r="AB178" s="2">
        <f t="shared" si="25"/>
        <v>247</v>
      </c>
      <c r="AC178" s="2">
        <v>0</v>
      </c>
      <c r="AD178" s="2">
        <v>-3</v>
      </c>
      <c r="AE178" s="2">
        <v>0</v>
      </c>
      <c r="AF178" s="2">
        <v>37</v>
      </c>
      <c r="AG178" s="2">
        <f t="shared" si="26"/>
        <v>2378</v>
      </c>
      <c r="AH178" s="2">
        <f t="shared" si="27"/>
        <v>2378</v>
      </c>
      <c r="AI178" s="2">
        <v>11269</v>
      </c>
      <c r="AJ178" s="2">
        <v>11269</v>
      </c>
      <c r="AK178" s="2">
        <v>3489</v>
      </c>
      <c r="AL178" s="2">
        <v>0</v>
      </c>
      <c r="AM178" s="2">
        <v>0</v>
      </c>
      <c r="AN178" s="2">
        <v>0</v>
      </c>
      <c r="AO178" s="2">
        <v>0</v>
      </c>
      <c r="AP178" s="2">
        <v>1244</v>
      </c>
      <c r="AQ178" s="2">
        <v>0</v>
      </c>
      <c r="AR178" s="2">
        <v>0</v>
      </c>
      <c r="AS178" s="2">
        <v>0</v>
      </c>
      <c r="AT178" s="2">
        <v>0</v>
      </c>
      <c r="AU178" s="2">
        <v>-93</v>
      </c>
      <c r="AV178" s="2">
        <v>-142</v>
      </c>
      <c r="AW178" s="2">
        <v>0</v>
      </c>
      <c r="AX178" s="2">
        <v>0</v>
      </c>
      <c r="AY178" s="2">
        <v>0</v>
      </c>
      <c r="AZ178" s="2">
        <v>0</v>
      </c>
      <c r="BA178" s="2">
        <f t="shared" si="28"/>
        <v>7018</v>
      </c>
      <c r="BB178" s="2">
        <f t="shared" si="29"/>
        <v>7018</v>
      </c>
      <c r="BC178" s="2">
        <v>28321</v>
      </c>
      <c r="BD178" s="2">
        <v>28321</v>
      </c>
      <c r="BE178" s="2">
        <v>-26</v>
      </c>
      <c r="BF178" s="2">
        <v>-107</v>
      </c>
      <c r="BG178" s="2">
        <v>0</v>
      </c>
      <c r="BH178" s="2">
        <v>0</v>
      </c>
      <c r="BI178" s="2">
        <v>30</v>
      </c>
      <c r="BJ178" s="2">
        <v>199</v>
      </c>
      <c r="BK178" s="2">
        <v>-57</v>
      </c>
      <c r="BL178" s="2">
        <v>-199</v>
      </c>
    </row>
    <row r="179" spans="1:64" x14ac:dyDescent="0.25">
      <c r="A179" s="1" t="s">
        <v>174</v>
      </c>
      <c r="B179" t="s">
        <v>620</v>
      </c>
      <c r="C179" t="s">
        <v>972</v>
      </c>
      <c r="D179" s="2">
        <v>13</v>
      </c>
      <c r="E179" s="2">
        <v>2583</v>
      </c>
      <c r="F179" s="2">
        <f t="shared" si="20"/>
        <v>2596</v>
      </c>
      <c r="G179" s="2">
        <v>0</v>
      </c>
      <c r="H179" s="2">
        <v>170</v>
      </c>
      <c r="I179" s="2">
        <v>0</v>
      </c>
      <c r="J179" s="2">
        <f t="shared" si="21"/>
        <v>170</v>
      </c>
      <c r="K179" s="2">
        <v>-122</v>
      </c>
      <c r="L179" s="2">
        <v>0</v>
      </c>
      <c r="M179" s="2">
        <v>89</v>
      </c>
      <c r="N179" s="2">
        <f t="shared" si="22"/>
        <v>-33</v>
      </c>
      <c r="O179" s="2">
        <v>1004</v>
      </c>
      <c r="P179" s="2">
        <v>1</v>
      </c>
      <c r="Q179" s="2">
        <v>23</v>
      </c>
      <c r="R179" s="2">
        <v>-47</v>
      </c>
      <c r="S179" s="2">
        <f t="shared" si="23"/>
        <v>-23</v>
      </c>
      <c r="T179" s="2">
        <v>0</v>
      </c>
      <c r="U179" s="2">
        <v>0</v>
      </c>
      <c r="V179" s="2">
        <f t="shared" si="24"/>
        <v>0</v>
      </c>
      <c r="W179" s="2">
        <v>571</v>
      </c>
      <c r="X179" s="2">
        <v>0</v>
      </c>
      <c r="Y179">
        <v>0</v>
      </c>
      <c r="Z179" s="2">
        <v>26</v>
      </c>
      <c r="AA179" s="2">
        <v>134</v>
      </c>
      <c r="AB179" s="2">
        <f t="shared" si="25"/>
        <v>160</v>
      </c>
      <c r="AC179" s="2">
        <v>0</v>
      </c>
      <c r="AD179" s="2">
        <v>0</v>
      </c>
      <c r="AE179" s="2">
        <v>0</v>
      </c>
      <c r="AF179" s="2">
        <v>0</v>
      </c>
      <c r="AG179" s="2">
        <f t="shared" si="26"/>
        <v>4445</v>
      </c>
      <c r="AH179" s="2">
        <f t="shared" si="27"/>
        <v>4445</v>
      </c>
      <c r="AI179" s="2">
        <v>17310</v>
      </c>
      <c r="AJ179" s="2">
        <v>17310</v>
      </c>
      <c r="AK179" s="2">
        <v>4679</v>
      </c>
      <c r="AL179" s="2">
        <v>0</v>
      </c>
      <c r="AM179" s="2">
        <v>2949</v>
      </c>
      <c r="AN179" s="2">
        <v>0</v>
      </c>
      <c r="AO179" s="2">
        <v>0</v>
      </c>
      <c r="AP179" s="2">
        <v>0</v>
      </c>
      <c r="AQ179" s="2">
        <v>0</v>
      </c>
      <c r="AR179" s="2">
        <v>0</v>
      </c>
      <c r="AS179" s="2">
        <v>0</v>
      </c>
      <c r="AT179" s="2">
        <v>0</v>
      </c>
      <c r="AU179" s="2">
        <v>-80</v>
      </c>
      <c r="AV179" s="2">
        <v>-99</v>
      </c>
      <c r="AW179" s="2">
        <v>0</v>
      </c>
      <c r="AX179" s="2">
        <v>0</v>
      </c>
      <c r="AY179" s="2">
        <v>0</v>
      </c>
      <c r="AZ179" s="2">
        <v>0</v>
      </c>
      <c r="BA179" s="2">
        <f t="shared" si="28"/>
        <v>11993</v>
      </c>
      <c r="BB179" s="2">
        <f t="shared" si="29"/>
        <v>11993</v>
      </c>
      <c r="BC179" s="2">
        <v>51086</v>
      </c>
      <c r="BD179" s="2">
        <v>51086</v>
      </c>
      <c r="BE179" s="2">
        <v>0</v>
      </c>
      <c r="BF179" s="2">
        <v>36</v>
      </c>
      <c r="BG179" s="2">
        <v>0</v>
      </c>
      <c r="BH179" s="2">
        <v>0</v>
      </c>
      <c r="BI179" s="2">
        <v>61</v>
      </c>
      <c r="BJ179" s="2">
        <v>242</v>
      </c>
      <c r="BK179" s="2">
        <v>-55</v>
      </c>
      <c r="BL179" s="2">
        <v>-220</v>
      </c>
    </row>
    <row r="180" spans="1:64" x14ac:dyDescent="0.25">
      <c r="A180" s="1" t="s">
        <v>175</v>
      </c>
      <c r="B180" t="s">
        <v>621</v>
      </c>
      <c r="C180" t="s">
        <v>972</v>
      </c>
      <c r="D180" s="2">
        <v>51</v>
      </c>
      <c r="E180" s="2">
        <v>1006</v>
      </c>
      <c r="F180" s="2">
        <f t="shared" si="20"/>
        <v>1057</v>
      </c>
      <c r="G180" s="2">
        <v>0</v>
      </c>
      <c r="H180" s="2">
        <v>49</v>
      </c>
      <c r="I180" s="2">
        <v>0</v>
      </c>
      <c r="J180" s="2">
        <f t="shared" si="21"/>
        <v>49</v>
      </c>
      <c r="K180" s="2">
        <v>-89</v>
      </c>
      <c r="L180" s="2">
        <v>0</v>
      </c>
      <c r="M180" s="2">
        <v>62</v>
      </c>
      <c r="N180" s="2">
        <f t="shared" si="22"/>
        <v>-27</v>
      </c>
      <c r="O180" s="2">
        <v>943</v>
      </c>
      <c r="P180" s="2">
        <v>0</v>
      </c>
      <c r="Q180" s="2">
        <v>58</v>
      </c>
      <c r="R180" s="2">
        <v>21</v>
      </c>
      <c r="S180" s="2">
        <f t="shared" si="23"/>
        <v>79</v>
      </c>
      <c r="T180" s="2">
        <v>0</v>
      </c>
      <c r="U180" s="2">
        <v>-2</v>
      </c>
      <c r="V180" s="2">
        <f t="shared" si="24"/>
        <v>-2</v>
      </c>
      <c r="W180" s="2">
        <v>276</v>
      </c>
      <c r="X180" s="2">
        <v>0</v>
      </c>
      <c r="Y180">
        <v>0</v>
      </c>
      <c r="Z180" s="2">
        <v>85</v>
      </c>
      <c r="AA180" s="2">
        <v>252</v>
      </c>
      <c r="AB180" s="2">
        <f t="shared" si="25"/>
        <v>337</v>
      </c>
      <c r="AC180" s="2">
        <v>0</v>
      </c>
      <c r="AD180" s="2">
        <v>-23</v>
      </c>
      <c r="AE180" s="2">
        <v>0</v>
      </c>
      <c r="AF180" s="2">
        <v>0</v>
      </c>
      <c r="AG180" s="2">
        <f t="shared" si="26"/>
        <v>2689</v>
      </c>
      <c r="AH180" s="2">
        <f t="shared" si="27"/>
        <v>2689</v>
      </c>
      <c r="AI180" s="2">
        <v>12185</v>
      </c>
      <c r="AJ180" s="2">
        <v>12185</v>
      </c>
      <c r="AK180" s="2">
        <v>3081</v>
      </c>
      <c r="AL180" s="2">
        <v>0</v>
      </c>
      <c r="AM180" s="2">
        <v>0</v>
      </c>
      <c r="AN180" s="2">
        <v>0</v>
      </c>
      <c r="AO180" s="2">
        <v>0</v>
      </c>
      <c r="AP180" s="2">
        <v>309</v>
      </c>
      <c r="AQ180" s="2">
        <v>0</v>
      </c>
      <c r="AR180" s="2">
        <v>0</v>
      </c>
      <c r="AS180" s="2">
        <v>0</v>
      </c>
      <c r="AT180" s="2">
        <v>14</v>
      </c>
      <c r="AU180" s="2">
        <v>0</v>
      </c>
      <c r="AV180" s="2">
        <v>0</v>
      </c>
      <c r="AW180" s="2">
        <v>0</v>
      </c>
      <c r="AX180" s="2">
        <v>0</v>
      </c>
      <c r="AY180" s="2">
        <v>0</v>
      </c>
      <c r="AZ180" s="2">
        <v>0</v>
      </c>
      <c r="BA180" s="2">
        <f t="shared" si="28"/>
        <v>6093</v>
      </c>
      <c r="BB180" s="2">
        <f t="shared" si="29"/>
        <v>6093</v>
      </c>
      <c r="BC180" s="2">
        <v>25094</v>
      </c>
      <c r="BD180" s="2">
        <v>25094</v>
      </c>
      <c r="BE180" s="2">
        <v>0</v>
      </c>
      <c r="BF180" s="2">
        <v>0</v>
      </c>
      <c r="BG180" s="2">
        <v>0</v>
      </c>
      <c r="BH180" s="2">
        <v>0</v>
      </c>
      <c r="BI180" s="2">
        <v>26</v>
      </c>
      <c r="BJ180" s="2">
        <v>157</v>
      </c>
      <c r="BK180" s="2">
        <v>-27</v>
      </c>
      <c r="BL180" s="2">
        <v>-92</v>
      </c>
    </row>
    <row r="181" spans="1:64" x14ac:dyDescent="0.25">
      <c r="A181" s="1" t="s">
        <v>176</v>
      </c>
      <c r="B181" t="s">
        <v>622</v>
      </c>
      <c r="C181" t="s">
        <v>972</v>
      </c>
      <c r="D181" s="2">
        <v>49</v>
      </c>
      <c r="E181" s="2">
        <v>1229</v>
      </c>
      <c r="F181" s="2">
        <f t="shared" si="20"/>
        <v>1278</v>
      </c>
      <c r="G181" s="2">
        <v>7</v>
      </c>
      <c r="H181" s="2">
        <v>196</v>
      </c>
      <c r="I181" s="2">
        <v>0</v>
      </c>
      <c r="J181" s="2">
        <f t="shared" si="21"/>
        <v>196</v>
      </c>
      <c r="K181" s="2">
        <v>-73</v>
      </c>
      <c r="L181" s="2">
        <v>0</v>
      </c>
      <c r="M181" s="2">
        <v>72</v>
      </c>
      <c r="N181" s="2">
        <f t="shared" si="22"/>
        <v>-1</v>
      </c>
      <c r="O181" s="2">
        <v>731</v>
      </c>
      <c r="P181" s="2">
        <v>1</v>
      </c>
      <c r="Q181" s="2">
        <v>90</v>
      </c>
      <c r="R181" s="2">
        <v>349</v>
      </c>
      <c r="S181" s="2">
        <f t="shared" si="23"/>
        <v>440</v>
      </c>
      <c r="T181" s="2">
        <v>0</v>
      </c>
      <c r="U181" s="2">
        <v>0</v>
      </c>
      <c r="V181" s="2">
        <f t="shared" si="24"/>
        <v>0</v>
      </c>
      <c r="W181" s="2">
        <v>440</v>
      </c>
      <c r="X181" s="2">
        <v>0</v>
      </c>
      <c r="Y181">
        <v>0</v>
      </c>
      <c r="Z181" s="2">
        <v>0</v>
      </c>
      <c r="AA181" s="2">
        <v>-19</v>
      </c>
      <c r="AB181" s="2">
        <f t="shared" si="25"/>
        <v>-19</v>
      </c>
      <c r="AC181" s="2">
        <v>0</v>
      </c>
      <c r="AD181" s="2">
        <v>0</v>
      </c>
      <c r="AE181" s="2">
        <v>0</v>
      </c>
      <c r="AF181" s="2">
        <v>43</v>
      </c>
      <c r="AG181" s="2">
        <f t="shared" si="26"/>
        <v>3115</v>
      </c>
      <c r="AH181" s="2">
        <f t="shared" si="27"/>
        <v>3115</v>
      </c>
      <c r="AI181" s="2">
        <v>11849</v>
      </c>
      <c r="AJ181" s="2">
        <v>11849</v>
      </c>
      <c r="AK181" s="2">
        <v>2520</v>
      </c>
      <c r="AL181" s="2">
        <v>0</v>
      </c>
      <c r="AM181" s="2">
        <v>1812</v>
      </c>
      <c r="AN181" s="2">
        <v>0</v>
      </c>
      <c r="AO181" s="2">
        <v>6</v>
      </c>
      <c r="AP181" s="2">
        <v>384</v>
      </c>
      <c r="AQ181" s="2">
        <v>0</v>
      </c>
      <c r="AR181" s="2">
        <v>0</v>
      </c>
      <c r="AS181" s="2">
        <v>0</v>
      </c>
      <c r="AT181" s="2">
        <v>0</v>
      </c>
      <c r="AU181" s="2">
        <v>-105</v>
      </c>
      <c r="AV181" s="2">
        <v>-160</v>
      </c>
      <c r="AW181" s="2">
        <v>-68</v>
      </c>
      <c r="AX181" s="2">
        <v>-142</v>
      </c>
      <c r="AY181" s="2">
        <v>0</v>
      </c>
      <c r="AZ181" s="2">
        <v>0</v>
      </c>
      <c r="BA181" s="2">
        <f t="shared" si="28"/>
        <v>7664</v>
      </c>
      <c r="BB181" s="2">
        <f t="shared" si="29"/>
        <v>7664</v>
      </c>
      <c r="BC181" s="2">
        <v>31921</v>
      </c>
      <c r="BD181" s="2">
        <v>31921</v>
      </c>
      <c r="BE181" s="2">
        <v>0</v>
      </c>
      <c r="BF181" s="2">
        <v>0</v>
      </c>
      <c r="BG181" s="2">
        <v>4</v>
      </c>
      <c r="BH181" s="2">
        <v>17</v>
      </c>
      <c r="BI181" s="2">
        <v>22</v>
      </c>
      <c r="BJ181" s="2">
        <v>262</v>
      </c>
      <c r="BK181" s="2">
        <v>108</v>
      </c>
      <c r="BL181" s="2">
        <v>-258</v>
      </c>
    </row>
    <row r="182" spans="1:64" x14ac:dyDescent="0.25">
      <c r="A182" s="1" t="s">
        <v>177</v>
      </c>
      <c r="B182" t="s">
        <v>623</v>
      </c>
      <c r="C182" t="s">
        <v>972</v>
      </c>
      <c r="D182" s="2">
        <v>44</v>
      </c>
      <c r="E182" s="2">
        <v>415</v>
      </c>
      <c r="F182" s="2">
        <f t="shared" si="20"/>
        <v>459</v>
      </c>
      <c r="G182" s="2">
        <v>14</v>
      </c>
      <c r="H182" s="2">
        <v>42</v>
      </c>
      <c r="I182" s="2">
        <v>0</v>
      </c>
      <c r="J182" s="2">
        <f t="shared" si="21"/>
        <v>42</v>
      </c>
      <c r="K182" s="2">
        <v>-91</v>
      </c>
      <c r="L182" s="2">
        <v>0</v>
      </c>
      <c r="M182" s="2">
        <v>69</v>
      </c>
      <c r="N182" s="2">
        <f t="shared" si="22"/>
        <v>-22</v>
      </c>
      <c r="O182" s="2">
        <v>598</v>
      </c>
      <c r="P182" s="2">
        <v>0</v>
      </c>
      <c r="Q182" s="2">
        <v>39</v>
      </c>
      <c r="R182" s="2">
        <v>169</v>
      </c>
      <c r="S182" s="2">
        <f t="shared" si="23"/>
        <v>208</v>
      </c>
      <c r="T182" s="2">
        <v>0</v>
      </c>
      <c r="U182" s="2">
        <v>0</v>
      </c>
      <c r="V182" s="2">
        <f t="shared" si="24"/>
        <v>0</v>
      </c>
      <c r="W182" s="2">
        <v>239</v>
      </c>
      <c r="X182" s="2">
        <v>0</v>
      </c>
      <c r="Y182">
        <v>0</v>
      </c>
      <c r="Z182" s="2">
        <v>0</v>
      </c>
      <c r="AA182" s="2">
        <v>200</v>
      </c>
      <c r="AB182" s="2">
        <f t="shared" si="25"/>
        <v>200</v>
      </c>
      <c r="AC182" s="2">
        <v>2</v>
      </c>
      <c r="AD182" s="2">
        <v>0</v>
      </c>
      <c r="AE182" s="2">
        <v>0</v>
      </c>
      <c r="AF182" s="2">
        <v>118</v>
      </c>
      <c r="AG182" s="2">
        <f t="shared" si="26"/>
        <v>1858</v>
      </c>
      <c r="AH182" s="2">
        <f t="shared" si="27"/>
        <v>1858</v>
      </c>
      <c r="AI182" s="2">
        <v>6538</v>
      </c>
      <c r="AJ182" s="2">
        <v>6538</v>
      </c>
      <c r="AK182" s="2">
        <v>1148</v>
      </c>
      <c r="AL182" s="2">
        <v>20</v>
      </c>
      <c r="AM182" s="2">
        <v>966</v>
      </c>
      <c r="AN182" s="2">
        <v>0</v>
      </c>
      <c r="AO182" s="2">
        <v>0</v>
      </c>
      <c r="AP182" s="2">
        <v>132</v>
      </c>
      <c r="AQ182" s="2">
        <v>0</v>
      </c>
      <c r="AR182" s="2">
        <v>0</v>
      </c>
      <c r="AS182" s="2">
        <v>0</v>
      </c>
      <c r="AT182" s="2">
        <v>0</v>
      </c>
      <c r="AU182" s="2">
        <v>-34</v>
      </c>
      <c r="AV182" s="2">
        <v>-126</v>
      </c>
      <c r="AW182" s="2">
        <v>0</v>
      </c>
      <c r="AX182" s="2">
        <v>0</v>
      </c>
      <c r="AY182" s="2">
        <v>0</v>
      </c>
      <c r="AZ182" s="2">
        <v>0</v>
      </c>
      <c r="BA182" s="2">
        <f t="shared" si="28"/>
        <v>4090</v>
      </c>
      <c r="BB182" s="2">
        <f t="shared" si="29"/>
        <v>4090</v>
      </c>
      <c r="BC182" s="2">
        <v>16055</v>
      </c>
      <c r="BD182" s="2">
        <v>16055</v>
      </c>
      <c r="BE182" s="2">
        <v>2</v>
      </c>
      <c r="BF182" s="2">
        <v>65</v>
      </c>
      <c r="BG182" s="2">
        <v>0</v>
      </c>
      <c r="BH182" s="2">
        <v>0</v>
      </c>
      <c r="BI182" s="2">
        <v>0</v>
      </c>
      <c r="BJ182" s="2">
        <v>0</v>
      </c>
      <c r="BK182" s="2">
        <v>-40</v>
      </c>
      <c r="BL182" s="2">
        <v>-133</v>
      </c>
    </row>
    <row r="183" spans="1:64" x14ac:dyDescent="0.25">
      <c r="A183" s="1" t="s">
        <v>178</v>
      </c>
      <c r="B183" t="s">
        <v>624</v>
      </c>
      <c r="C183" t="s">
        <v>972</v>
      </c>
      <c r="D183" s="2">
        <v>43</v>
      </c>
      <c r="E183" s="2">
        <v>741</v>
      </c>
      <c r="F183" s="2">
        <f t="shared" si="20"/>
        <v>784</v>
      </c>
      <c r="G183" s="2">
        <v>30</v>
      </c>
      <c r="H183" s="2">
        <v>23</v>
      </c>
      <c r="I183" s="2">
        <v>0</v>
      </c>
      <c r="J183" s="2">
        <f t="shared" si="21"/>
        <v>23</v>
      </c>
      <c r="K183" s="2">
        <v>-95</v>
      </c>
      <c r="L183" s="2">
        <v>0</v>
      </c>
      <c r="M183" s="2">
        <v>84</v>
      </c>
      <c r="N183" s="2">
        <f t="shared" si="22"/>
        <v>-11</v>
      </c>
      <c r="O183" s="2">
        <v>967</v>
      </c>
      <c r="P183" s="2">
        <v>0</v>
      </c>
      <c r="Q183" s="2">
        <v>41</v>
      </c>
      <c r="R183" s="2">
        <v>502</v>
      </c>
      <c r="S183" s="2">
        <f t="shared" si="23"/>
        <v>543</v>
      </c>
      <c r="T183" s="2">
        <v>0</v>
      </c>
      <c r="U183" s="2">
        <v>0</v>
      </c>
      <c r="V183" s="2">
        <f t="shared" si="24"/>
        <v>0</v>
      </c>
      <c r="W183" s="2">
        <v>471</v>
      </c>
      <c r="X183" s="2">
        <v>0</v>
      </c>
      <c r="Y183">
        <v>0</v>
      </c>
      <c r="Z183" s="2">
        <v>0</v>
      </c>
      <c r="AA183" s="2">
        <v>196</v>
      </c>
      <c r="AB183" s="2">
        <f t="shared" si="25"/>
        <v>196</v>
      </c>
      <c r="AC183" s="2">
        <v>9</v>
      </c>
      <c r="AD183" s="2">
        <v>0</v>
      </c>
      <c r="AE183" s="2">
        <v>-12</v>
      </c>
      <c r="AF183" s="2">
        <v>0</v>
      </c>
      <c r="AG183" s="2">
        <f t="shared" si="26"/>
        <v>3000</v>
      </c>
      <c r="AH183" s="2">
        <f t="shared" si="27"/>
        <v>3000</v>
      </c>
      <c r="AI183" s="2">
        <v>12243</v>
      </c>
      <c r="AJ183" s="2">
        <v>12243</v>
      </c>
      <c r="AK183" s="2">
        <v>2431</v>
      </c>
      <c r="AL183" s="2">
        <v>11</v>
      </c>
      <c r="AM183" s="2">
        <v>2257</v>
      </c>
      <c r="AN183" s="2">
        <v>0</v>
      </c>
      <c r="AO183" s="2">
        <v>0</v>
      </c>
      <c r="AP183" s="2">
        <v>1630</v>
      </c>
      <c r="AQ183" s="2">
        <v>0</v>
      </c>
      <c r="AR183" s="2">
        <v>0</v>
      </c>
      <c r="AS183" s="2">
        <v>0</v>
      </c>
      <c r="AT183" s="2">
        <v>0</v>
      </c>
      <c r="AU183" s="2">
        <v>39</v>
      </c>
      <c r="AV183" s="2">
        <v>-296</v>
      </c>
      <c r="AW183" s="2">
        <v>34</v>
      </c>
      <c r="AX183" s="2">
        <v>-5</v>
      </c>
      <c r="AY183" s="2">
        <v>0</v>
      </c>
      <c r="AZ183" s="2">
        <v>0</v>
      </c>
      <c r="BA183" s="2">
        <f t="shared" si="28"/>
        <v>9402</v>
      </c>
      <c r="BB183" s="2">
        <f t="shared" si="29"/>
        <v>9402</v>
      </c>
      <c r="BC183" s="2">
        <v>30962</v>
      </c>
      <c r="BD183" s="2">
        <v>30962</v>
      </c>
      <c r="BE183" s="2">
        <v>0</v>
      </c>
      <c r="BF183" s="2">
        <v>0</v>
      </c>
      <c r="BG183" s="2">
        <v>0</v>
      </c>
      <c r="BH183" s="2">
        <v>0</v>
      </c>
      <c r="BI183" s="2">
        <v>88</v>
      </c>
      <c r="BJ183" s="2">
        <v>586</v>
      </c>
      <c r="BK183" s="2">
        <v>3</v>
      </c>
      <c r="BL183" s="2">
        <v>-214</v>
      </c>
    </row>
    <row r="184" spans="1:64" x14ac:dyDescent="0.25">
      <c r="A184" s="1" t="s">
        <v>179</v>
      </c>
      <c r="B184" t="s">
        <v>625</v>
      </c>
      <c r="C184" t="s">
        <v>972</v>
      </c>
      <c r="D184" s="2">
        <v>-10</v>
      </c>
      <c r="E184" s="2">
        <v>1606</v>
      </c>
      <c r="F184" s="2">
        <f t="shared" si="20"/>
        <v>1596</v>
      </c>
      <c r="G184" s="2">
        <v>0</v>
      </c>
      <c r="H184" s="2">
        <v>22</v>
      </c>
      <c r="I184" s="2">
        <v>0</v>
      </c>
      <c r="J184" s="2">
        <f t="shared" si="21"/>
        <v>22</v>
      </c>
      <c r="K184" s="2">
        <v>27</v>
      </c>
      <c r="L184" s="2">
        <v>0</v>
      </c>
      <c r="M184" s="2">
        <v>2</v>
      </c>
      <c r="N184" s="2">
        <f t="shared" si="22"/>
        <v>29</v>
      </c>
      <c r="O184" s="2">
        <v>283</v>
      </c>
      <c r="P184" s="2">
        <v>0</v>
      </c>
      <c r="Q184" s="2">
        <v>11</v>
      </c>
      <c r="R184" s="2">
        <v>52</v>
      </c>
      <c r="S184" s="2">
        <f t="shared" si="23"/>
        <v>63</v>
      </c>
      <c r="T184" s="2">
        <v>0</v>
      </c>
      <c r="U184" s="2">
        <v>0</v>
      </c>
      <c r="V184" s="2">
        <f t="shared" si="24"/>
        <v>0</v>
      </c>
      <c r="W184" s="2">
        <v>193</v>
      </c>
      <c r="X184" s="2">
        <v>0</v>
      </c>
      <c r="Y184">
        <v>0</v>
      </c>
      <c r="Z184" s="2">
        <v>0</v>
      </c>
      <c r="AA184" s="2">
        <v>-46</v>
      </c>
      <c r="AB184" s="2">
        <f t="shared" si="25"/>
        <v>-46</v>
      </c>
      <c r="AC184" s="2">
        <v>-8</v>
      </c>
      <c r="AD184" s="2">
        <v>0</v>
      </c>
      <c r="AE184" s="2">
        <v>0</v>
      </c>
      <c r="AF184" s="2">
        <v>0</v>
      </c>
      <c r="AG184" s="2">
        <f t="shared" si="26"/>
        <v>2132</v>
      </c>
      <c r="AH184" s="2">
        <f t="shared" si="27"/>
        <v>2132</v>
      </c>
      <c r="AI184" s="2">
        <v>6981</v>
      </c>
      <c r="AJ184" s="2">
        <v>6981</v>
      </c>
      <c r="AK184" s="2">
        <v>1671</v>
      </c>
      <c r="AL184" s="2">
        <v>0</v>
      </c>
      <c r="AM184" s="2">
        <v>0</v>
      </c>
      <c r="AN184" s="2">
        <v>0</v>
      </c>
      <c r="AO184" s="2">
        <v>0</v>
      </c>
      <c r="AP184" s="2">
        <v>0</v>
      </c>
      <c r="AQ184" s="2">
        <v>0</v>
      </c>
      <c r="AR184" s="2">
        <v>0</v>
      </c>
      <c r="AS184" s="2">
        <v>0</v>
      </c>
      <c r="AT184" s="2">
        <v>0</v>
      </c>
      <c r="AU184" s="2">
        <v>0</v>
      </c>
      <c r="AV184" s="2">
        <v>0</v>
      </c>
      <c r="AW184" s="2">
        <v>0</v>
      </c>
      <c r="AX184" s="2">
        <v>0</v>
      </c>
      <c r="AY184" s="2">
        <v>0</v>
      </c>
      <c r="AZ184" s="2">
        <v>0</v>
      </c>
      <c r="BA184" s="2">
        <f t="shared" si="28"/>
        <v>3803</v>
      </c>
      <c r="BB184" s="2">
        <f t="shared" si="29"/>
        <v>3803</v>
      </c>
      <c r="BC184" s="2">
        <v>17031</v>
      </c>
      <c r="BD184" s="2">
        <v>17031</v>
      </c>
      <c r="BE184" s="2">
        <v>0</v>
      </c>
      <c r="BF184" s="2">
        <v>0</v>
      </c>
      <c r="BG184" s="2">
        <v>0</v>
      </c>
      <c r="BH184" s="2">
        <v>0</v>
      </c>
      <c r="BI184" s="2">
        <v>288</v>
      </c>
      <c r="BJ184" s="2">
        <v>606</v>
      </c>
      <c r="BK184" s="2">
        <v>-6</v>
      </c>
      <c r="BL184" s="2">
        <v>-30</v>
      </c>
    </row>
    <row r="185" spans="1:64" x14ac:dyDescent="0.25">
      <c r="A185" s="1" t="s">
        <v>180</v>
      </c>
      <c r="B185" t="s">
        <v>626</v>
      </c>
      <c r="C185" t="s">
        <v>971</v>
      </c>
      <c r="D185" s="2">
        <v>194</v>
      </c>
      <c r="E185" s="2">
        <v>1575</v>
      </c>
      <c r="F185" s="2">
        <f t="shared" si="20"/>
        <v>1769</v>
      </c>
      <c r="G185" s="2">
        <v>127</v>
      </c>
      <c r="H185" s="2">
        <v>546</v>
      </c>
      <c r="I185" s="2">
        <v>6574</v>
      </c>
      <c r="J185" s="2">
        <f t="shared" si="21"/>
        <v>7120</v>
      </c>
      <c r="K185" s="2">
        <v>11809</v>
      </c>
      <c r="L185" s="2">
        <v>0</v>
      </c>
      <c r="M185" s="2">
        <v>1247</v>
      </c>
      <c r="N185" s="2">
        <f t="shared" si="22"/>
        <v>13056</v>
      </c>
      <c r="O185" s="2">
        <v>5324</v>
      </c>
      <c r="P185" s="2">
        <v>1228</v>
      </c>
      <c r="Q185" s="2">
        <v>78</v>
      </c>
      <c r="R185" s="2">
        <v>772</v>
      </c>
      <c r="S185" s="2">
        <f t="shared" si="23"/>
        <v>2078</v>
      </c>
      <c r="T185" s="2">
        <v>2081</v>
      </c>
      <c r="U185" s="2">
        <v>5789</v>
      </c>
      <c r="V185" s="2">
        <f t="shared" si="24"/>
        <v>7870</v>
      </c>
      <c r="W185" s="2">
        <v>3568</v>
      </c>
      <c r="X185" s="2">
        <v>61389</v>
      </c>
      <c r="Y185">
        <v>17761.847313071288</v>
      </c>
      <c r="Z185" s="2">
        <v>62087</v>
      </c>
      <c r="AA185" s="2">
        <v>2209</v>
      </c>
      <c r="AB185" s="2">
        <f t="shared" si="25"/>
        <v>64296</v>
      </c>
      <c r="AC185" s="2">
        <v>0</v>
      </c>
      <c r="AD185" s="2">
        <v>0</v>
      </c>
      <c r="AE185" s="2">
        <v>0</v>
      </c>
      <c r="AF185" s="2">
        <v>0</v>
      </c>
      <c r="AG185" s="2">
        <f t="shared" si="26"/>
        <v>166597</v>
      </c>
      <c r="AH185" s="2">
        <f t="shared" si="27"/>
        <v>184358.84731307128</v>
      </c>
      <c r="AI185" s="2">
        <v>670081</v>
      </c>
      <c r="AJ185" s="2">
        <v>761874.97001542582</v>
      </c>
      <c r="AK185" s="2">
        <v>0</v>
      </c>
      <c r="AL185" s="2">
        <v>0</v>
      </c>
      <c r="AM185" s="2">
        <v>0</v>
      </c>
      <c r="AN185" s="2">
        <v>0</v>
      </c>
      <c r="AO185" s="2">
        <v>0</v>
      </c>
      <c r="AP185" s="2">
        <v>0</v>
      </c>
      <c r="AQ185" s="2">
        <v>0</v>
      </c>
      <c r="AR185" s="2">
        <v>0</v>
      </c>
      <c r="AS185" s="2">
        <v>0</v>
      </c>
      <c r="AT185" s="2">
        <v>0</v>
      </c>
      <c r="AU185" s="2">
        <v>0</v>
      </c>
      <c r="AV185" s="2">
        <v>0</v>
      </c>
      <c r="AW185" s="2">
        <v>0</v>
      </c>
      <c r="AX185" s="2">
        <v>0</v>
      </c>
      <c r="AY185" s="2">
        <v>0</v>
      </c>
      <c r="AZ185" s="2">
        <v>0</v>
      </c>
      <c r="BA185" s="2">
        <f t="shared" si="28"/>
        <v>166597</v>
      </c>
      <c r="BB185" s="2">
        <f t="shared" si="29"/>
        <v>184358.84731307128</v>
      </c>
      <c r="BC185" s="2">
        <v>670081</v>
      </c>
      <c r="BD185" s="2">
        <v>761874.97001542582</v>
      </c>
      <c r="BE185" s="2">
        <v>0</v>
      </c>
      <c r="BF185" s="2">
        <v>0</v>
      </c>
      <c r="BG185" s="2">
        <v>0</v>
      </c>
      <c r="BH185" s="2">
        <v>0</v>
      </c>
      <c r="BI185" s="2">
        <v>5886</v>
      </c>
      <c r="BJ185" s="2">
        <v>20504</v>
      </c>
      <c r="BK185" s="2">
        <v>-250</v>
      </c>
      <c r="BL185" s="2">
        <v>-1400</v>
      </c>
    </row>
    <row r="186" spans="1:64" x14ac:dyDescent="0.25">
      <c r="A186" s="1" t="s">
        <v>181</v>
      </c>
      <c r="B186" t="s">
        <v>627</v>
      </c>
      <c r="C186" t="s">
        <v>972</v>
      </c>
      <c r="D186" s="2">
        <v>-121</v>
      </c>
      <c r="E186" s="2">
        <v>480</v>
      </c>
      <c r="F186" s="2">
        <f t="shared" si="20"/>
        <v>359</v>
      </c>
      <c r="G186" s="2">
        <v>6</v>
      </c>
      <c r="H186" s="2">
        <v>76</v>
      </c>
      <c r="I186" s="2">
        <v>0</v>
      </c>
      <c r="J186" s="2">
        <f t="shared" si="21"/>
        <v>76</v>
      </c>
      <c r="K186" s="2">
        <v>-161</v>
      </c>
      <c r="L186" s="2">
        <v>0</v>
      </c>
      <c r="M186" s="2">
        <v>518</v>
      </c>
      <c r="N186" s="2">
        <f t="shared" si="22"/>
        <v>357</v>
      </c>
      <c r="O186" s="2">
        <v>487</v>
      </c>
      <c r="P186" s="2">
        <v>18</v>
      </c>
      <c r="Q186" s="2">
        <v>201</v>
      </c>
      <c r="R186" s="2">
        <v>89</v>
      </c>
      <c r="S186" s="2">
        <f t="shared" si="23"/>
        <v>308</v>
      </c>
      <c r="T186" s="2">
        <v>0</v>
      </c>
      <c r="U186" s="2">
        <v>0</v>
      </c>
      <c r="V186" s="2">
        <f t="shared" si="24"/>
        <v>0</v>
      </c>
      <c r="W186" s="2">
        <v>236</v>
      </c>
      <c r="X186" s="2">
        <v>0</v>
      </c>
      <c r="Y186">
        <v>0</v>
      </c>
      <c r="Z186" s="2">
        <v>0</v>
      </c>
      <c r="AA186" s="2">
        <v>121</v>
      </c>
      <c r="AB186" s="2">
        <f t="shared" si="25"/>
        <v>121</v>
      </c>
      <c r="AC186" s="2">
        <v>100</v>
      </c>
      <c r="AD186" s="2">
        <v>0</v>
      </c>
      <c r="AE186" s="2">
        <v>0</v>
      </c>
      <c r="AF186" s="2">
        <v>0</v>
      </c>
      <c r="AG186" s="2">
        <f t="shared" si="26"/>
        <v>2050</v>
      </c>
      <c r="AH186" s="2">
        <f t="shared" si="27"/>
        <v>2050</v>
      </c>
      <c r="AI186" s="2">
        <v>8197</v>
      </c>
      <c r="AJ186" s="2">
        <v>8197</v>
      </c>
      <c r="AK186" s="2">
        <v>5241</v>
      </c>
      <c r="AL186" s="2">
        <v>0</v>
      </c>
      <c r="AM186" s="2">
        <v>0</v>
      </c>
      <c r="AN186" s="2">
        <v>0</v>
      </c>
      <c r="AO186" s="2">
        <v>0</v>
      </c>
      <c r="AP186" s="2">
        <v>84</v>
      </c>
      <c r="AQ186" s="2">
        <v>0</v>
      </c>
      <c r="AR186" s="2">
        <v>0</v>
      </c>
      <c r="AS186" s="2">
        <v>0</v>
      </c>
      <c r="AT186" s="2">
        <v>0</v>
      </c>
      <c r="AU186" s="2">
        <v>-1</v>
      </c>
      <c r="AV186" s="2">
        <v>-3</v>
      </c>
      <c r="AW186" s="2">
        <v>0</v>
      </c>
      <c r="AX186" s="2">
        <v>0</v>
      </c>
      <c r="AY186" s="2">
        <v>0</v>
      </c>
      <c r="AZ186" s="2">
        <v>0</v>
      </c>
      <c r="BA186" s="2">
        <f t="shared" si="28"/>
        <v>7374</v>
      </c>
      <c r="BB186" s="2">
        <f t="shared" si="29"/>
        <v>7374</v>
      </c>
      <c r="BC186" s="2">
        <v>29494</v>
      </c>
      <c r="BD186" s="2">
        <v>29494</v>
      </c>
      <c r="BE186" s="2">
        <v>0</v>
      </c>
      <c r="BF186" s="2">
        <v>0</v>
      </c>
      <c r="BG186" s="2">
        <v>0</v>
      </c>
      <c r="BH186" s="2">
        <v>0</v>
      </c>
      <c r="BI186" s="2">
        <v>28</v>
      </c>
      <c r="BJ186" s="2">
        <v>111</v>
      </c>
      <c r="BK186" s="2">
        <v>-18</v>
      </c>
      <c r="BL186" s="2">
        <v>-71</v>
      </c>
    </row>
    <row r="187" spans="1:64" x14ac:dyDescent="0.25">
      <c r="A187" s="1" t="s">
        <v>182</v>
      </c>
      <c r="B187" t="s">
        <v>628</v>
      </c>
      <c r="C187" t="s">
        <v>972</v>
      </c>
      <c r="D187" s="2">
        <v>0.25</v>
      </c>
      <c r="E187" s="2">
        <v>913.5</v>
      </c>
      <c r="F187" s="2">
        <f t="shared" si="20"/>
        <v>913.75</v>
      </c>
      <c r="G187" s="2">
        <v>6.25</v>
      </c>
      <c r="H187" s="2">
        <v>155.25</v>
      </c>
      <c r="I187" s="2">
        <v>0</v>
      </c>
      <c r="J187" s="2">
        <f t="shared" si="21"/>
        <v>155.25</v>
      </c>
      <c r="K187" s="2">
        <v>-425</v>
      </c>
      <c r="L187" s="2">
        <v>0</v>
      </c>
      <c r="M187" s="2">
        <v>1248.75</v>
      </c>
      <c r="N187" s="2">
        <f t="shared" si="22"/>
        <v>823.75</v>
      </c>
      <c r="O187" s="2">
        <v>1237</v>
      </c>
      <c r="P187" s="2">
        <v>0</v>
      </c>
      <c r="Q187" s="2">
        <v>261.5</v>
      </c>
      <c r="R187" s="2">
        <v>249.5</v>
      </c>
      <c r="S187" s="2">
        <f t="shared" si="23"/>
        <v>511</v>
      </c>
      <c r="T187" s="2">
        <v>0</v>
      </c>
      <c r="U187" s="2">
        <v>0</v>
      </c>
      <c r="V187" s="2">
        <f t="shared" si="24"/>
        <v>0</v>
      </c>
      <c r="W187" s="2">
        <v>550.75</v>
      </c>
      <c r="X187" s="2">
        <v>0</v>
      </c>
      <c r="Y187">
        <v>0</v>
      </c>
      <c r="Z187" s="2">
        <v>0</v>
      </c>
      <c r="AA187" s="2">
        <v>116.75</v>
      </c>
      <c r="AB187" s="2">
        <f t="shared" si="25"/>
        <v>116.75</v>
      </c>
      <c r="AC187" s="2">
        <v>38.25</v>
      </c>
      <c r="AD187" s="2">
        <v>26</v>
      </c>
      <c r="AE187" s="2">
        <v>0</v>
      </c>
      <c r="AF187" s="2">
        <v>0</v>
      </c>
      <c r="AG187" s="2">
        <f t="shared" si="26"/>
        <v>4378.75</v>
      </c>
      <c r="AH187" s="2">
        <f t="shared" si="27"/>
        <v>4378.75</v>
      </c>
      <c r="AI187" s="2">
        <v>17455</v>
      </c>
      <c r="AJ187" s="2">
        <v>17455</v>
      </c>
      <c r="AK187" s="2">
        <v>11201</v>
      </c>
      <c r="AL187" s="2">
        <v>0</v>
      </c>
      <c r="AM187" s="2">
        <v>0</v>
      </c>
      <c r="AN187" s="2">
        <v>0</v>
      </c>
      <c r="AO187" s="2">
        <v>0</v>
      </c>
      <c r="AP187" s="2">
        <v>385.25</v>
      </c>
      <c r="AQ187" s="2">
        <v>0</v>
      </c>
      <c r="AR187" s="2">
        <v>0</v>
      </c>
      <c r="AS187" s="2">
        <v>0</v>
      </c>
      <c r="AT187" s="2">
        <v>0</v>
      </c>
      <c r="AU187" s="2">
        <v>-21</v>
      </c>
      <c r="AV187" s="2">
        <v>-84</v>
      </c>
      <c r="AW187" s="2">
        <v>-24</v>
      </c>
      <c r="AX187" s="2">
        <v>-96</v>
      </c>
      <c r="AY187" s="2">
        <v>0</v>
      </c>
      <c r="AZ187" s="2">
        <v>0</v>
      </c>
      <c r="BA187" s="2">
        <f t="shared" si="28"/>
        <v>15920</v>
      </c>
      <c r="BB187" s="2">
        <f t="shared" si="29"/>
        <v>15920</v>
      </c>
      <c r="BC187" s="2">
        <v>63619</v>
      </c>
      <c r="BD187" s="2">
        <v>63619</v>
      </c>
      <c r="BE187" s="2">
        <v>0</v>
      </c>
      <c r="BF187" s="2">
        <v>0</v>
      </c>
      <c r="BG187" s="2">
        <v>0</v>
      </c>
      <c r="BH187" s="2">
        <v>0</v>
      </c>
      <c r="BI187" s="2">
        <v>0</v>
      </c>
      <c r="BJ187" s="2">
        <v>0</v>
      </c>
      <c r="BK187" s="2">
        <v>-11</v>
      </c>
      <c r="BL187" s="2">
        <v>-44</v>
      </c>
    </row>
    <row r="188" spans="1:64" x14ac:dyDescent="0.25">
      <c r="A188" s="1" t="s">
        <v>183</v>
      </c>
      <c r="B188" t="s">
        <v>629</v>
      </c>
      <c r="C188" t="s">
        <v>972</v>
      </c>
      <c r="D188" s="2">
        <v>-45</v>
      </c>
      <c r="E188" s="2">
        <v>677</v>
      </c>
      <c r="F188" s="2">
        <f t="shared" si="20"/>
        <v>632</v>
      </c>
      <c r="G188" s="2">
        <v>16</v>
      </c>
      <c r="H188" s="2">
        <v>72</v>
      </c>
      <c r="I188" s="2">
        <v>0</v>
      </c>
      <c r="J188" s="2">
        <f t="shared" si="21"/>
        <v>72</v>
      </c>
      <c r="K188" s="2">
        <v>66</v>
      </c>
      <c r="L188" s="2">
        <v>0</v>
      </c>
      <c r="M188" s="2">
        <v>184</v>
      </c>
      <c r="N188" s="2">
        <f t="shared" si="22"/>
        <v>250</v>
      </c>
      <c r="O188" s="2">
        <v>1217</v>
      </c>
      <c r="P188" s="2">
        <v>-4</v>
      </c>
      <c r="Q188" s="2">
        <v>111</v>
      </c>
      <c r="R188" s="2">
        <v>437</v>
      </c>
      <c r="S188" s="2">
        <f t="shared" si="23"/>
        <v>544</v>
      </c>
      <c r="T188" s="2">
        <v>0</v>
      </c>
      <c r="U188" s="2">
        <v>-1</v>
      </c>
      <c r="V188" s="2">
        <f t="shared" si="24"/>
        <v>-1</v>
      </c>
      <c r="W188" s="2">
        <v>839</v>
      </c>
      <c r="X188" s="2">
        <v>0</v>
      </c>
      <c r="Y188">
        <v>0</v>
      </c>
      <c r="Z188" s="2">
        <v>0</v>
      </c>
      <c r="AA188" s="2">
        <v>159</v>
      </c>
      <c r="AB188" s="2">
        <f t="shared" si="25"/>
        <v>159</v>
      </c>
      <c r="AC188" s="2">
        <v>264</v>
      </c>
      <c r="AD188" s="2">
        <v>0</v>
      </c>
      <c r="AE188" s="2">
        <v>0</v>
      </c>
      <c r="AF188" s="2">
        <v>68</v>
      </c>
      <c r="AG188" s="2">
        <f t="shared" si="26"/>
        <v>4060</v>
      </c>
      <c r="AH188" s="2">
        <f t="shared" si="27"/>
        <v>4060</v>
      </c>
      <c r="AI188" s="2">
        <v>14065</v>
      </c>
      <c r="AJ188" s="2">
        <v>14065</v>
      </c>
      <c r="AK188" s="2">
        <v>4222</v>
      </c>
      <c r="AL188" s="2">
        <v>18</v>
      </c>
      <c r="AM188" s="2">
        <v>4332</v>
      </c>
      <c r="AN188" s="2">
        <v>0</v>
      </c>
      <c r="AO188" s="2">
        <v>0</v>
      </c>
      <c r="AP188" s="2">
        <v>0</v>
      </c>
      <c r="AQ188" s="2">
        <v>0</v>
      </c>
      <c r="AR188" s="2">
        <v>0</v>
      </c>
      <c r="AS188" s="2">
        <v>0</v>
      </c>
      <c r="AT188" s="2">
        <v>0</v>
      </c>
      <c r="AU188" s="2">
        <v>-97</v>
      </c>
      <c r="AV188" s="2">
        <v>-437</v>
      </c>
      <c r="AW188" s="2">
        <v>0</v>
      </c>
      <c r="AX188" s="2">
        <v>0</v>
      </c>
      <c r="AY188" s="2">
        <v>0</v>
      </c>
      <c r="AZ188" s="2">
        <v>0</v>
      </c>
      <c r="BA188" s="2">
        <f t="shared" si="28"/>
        <v>12535</v>
      </c>
      <c r="BB188" s="2">
        <f t="shared" si="29"/>
        <v>12535</v>
      </c>
      <c r="BC188" s="2">
        <v>49608</v>
      </c>
      <c r="BD188" s="2">
        <v>49608</v>
      </c>
      <c r="BE188" s="2">
        <v>11</v>
      </c>
      <c r="BF188" s="2">
        <v>43</v>
      </c>
      <c r="BG188" s="2">
        <v>0</v>
      </c>
      <c r="BH188" s="2">
        <v>0</v>
      </c>
      <c r="BI188" s="2">
        <v>226</v>
      </c>
      <c r="BJ188" s="2">
        <v>902</v>
      </c>
      <c r="BK188" s="2">
        <v>-26</v>
      </c>
      <c r="BL188" s="2">
        <v>-97</v>
      </c>
    </row>
    <row r="189" spans="1:64" x14ac:dyDescent="0.25">
      <c r="A189" s="1" t="s">
        <v>184</v>
      </c>
      <c r="B189" t="s">
        <v>630</v>
      </c>
      <c r="C189" t="s">
        <v>972</v>
      </c>
      <c r="D189" s="2">
        <v>0</v>
      </c>
      <c r="E189" s="2">
        <v>838</v>
      </c>
      <c r="F189" s="2">
        <f t="shared" si="20"/>
        <v>838</v>
      </c>
      <c r="G189" s="2">
        <v>33</v>
      </c>
      <c r="H189" s="2">
        <v>40</v>
      </c>
      <c r="I189" s="2">
        <v>0</v>
      </c>
      <c r="J189" s="2">
        <f t="shared" si="21"/>
        <v>40</v>
      </c>
      <c r="K189" s="2">
        <v>-43</v>
      </c>
      <c r="L189" s="2">
        <v>0</v>
      </c>
      <c r="M189" s="2">
        <v>422</v>
      </c>
      <c r="N189" s="2">
        <f t="shared" si="22"/>
        <v>379</v>
      </c>
      <c r="O189" s="2">
        <v>762</v>
      </c>
      <c r="P189" s="2">
        <v>32</v>
      </c>
      <c r="Q189" s="2">
        <v>44</v>
      </c>
      <c r="R189" s="2">
        <v>142</v>
      </c>
      <c r="S189" s="2">
        <f t="shared" si="23"/>
        <v>218</v>
      </c>
      <c r="T189" s="2">
        <v>0</v>
      </c>
      <c r="U189" s="2">
        <v>0</v>
      </c>
      <c r="V189" s="2">
        <f t="shared" si="24"/>
        <v>0</v>
      </c>
      <c r="W189" s="2">
        <v>566</v>
      </c>
      <c r="X189" s="2">
        <v>0</v>
      </c>
      <c r="Y189">
        <v>0</v>
      </c>
      <c r="Z189" s="2">
        <v>0</v>
      </c>
      <c r="AA189" s="2">
        <v>213</v>
      </c>
      <c r="AB189" s="2">
        <f t="shared" si="25"/>
        <v>213</v>
      </c>
      <c r="AC189" s="2">
        <v>0</v>
      </c>
      <c r="AD189" s="2">
        <v>0</v>
      </c>
      <c r="AE189" s="2">
        <v>0</v>
      </c>
      <c r="AF189" s="2">
        <v>0</v>
      </c>
      <c r="AG189" s="2">
        <f t="shared" si="26"/>
        <v>3049</v>
      </c>
      <c r="AH189" s="2">
        <f t="shared" si="27"/>
        <v>3049</v>
      </c>
      <c r="AI189" s="2">
        <v>11562</v>
      </c>
      <c r="AJ189" s="2">
        <v>11562</v>
      </c>
      <c r="AK189" s="2">
        <v>2932</v>
      </c>
      <c r="AL189" s="2">
        <v>0</v>
      </c>
      <c r="AM189" s="2">
        <v>2310</v>
      </c>
      <c r="AN189" s="2">
        <v>0</v>
      </c>
      <c r="AO189" s="2">
        <v>0</v>
      </c>
      <c r="AP189" s="2">
        <v>911</v>
      </c>
      <c r="AQ189" s="2">
        <v>0</v>
      </c>
      <c r="AR189" s="2">
        <v>0</v>
      </c>
      <c r="AS189" s="2">
        <v>0</v>
      </c>
      <c r="AT189" s="2">
        <v>32</v>
      </c>
      <c r="AU189" s="2">
        <v>-9</v>
      </c>
      <c r="AV189" s="2">
        <v>2</v>
      </c>
      <c r="AW189" s="2">
        <v>11</v>
      </c>
      <c r="AX189" s="2">
        <v>-2</v>
      </c>
      <c r="AY189" s="2">
        <v>0</v>
      </c>
      <c r="AZ189" s="2">
        <v>0</v>
      </c>
      <c r="BA189" s="2">
        <f t="shared" si="28"/>
        <v>9236</v>
      </c>
      <c r="BB189" s="2">
        <f t="shared" si="29"/>
        <v>9236</v>
      </c>
      <c r="BC189" s="2">
        <v>33822</v>
      </c>
      <c r="BD189" s="2">
        <v>33822</v>
      </c>
      <c r="BE189" s="2">
        <v>0</v>
      </c>
      <c r="BF189" s="2">
        <v>0</v>
      </c>
      <c r="BG189" s="2">
        <v>0</v>
      </c>
      <c r="BH189" s="2">
        <v>0</v>
      </c>
      <c r="BI189" s="2">
        <v>839</v>
      </c>
      <c r="BJ189" s="2">
        <v>2547</v>
      </c>
      <c r="BK189" s="2">
        <v>-70</v>
      </c>
      <c r="BL189" s="2">
        <v>-280</v>
      </c>
    </row>
    <row r="190" spans="1:64" x14ac:dyDescent="0.25">
      <c r="A190" s="1" t="s">
        <v>185</v>
      </c>
      <c r="B190" t="s">
        <v>631</v>
      </c>
      <c r="C190" t="s">
        <v>972</v>
      </c>
      <c r="D190" s="2">
        <v>12.5</v>
      </c>
      <c r="E190" s="2">
        <v>563.25</v>
      </c>
      <c r="F190" s="2">
        <f t="shared" si="20"/>
        <v>575.75</v>
      </c>
      <c r="G190" s="2">
        <v>4.25</v>
      </c>
      <c r="H190" s="2">
        <v>55</v>
      </c>
      <c r="I190" s="2">
        <v>0</v>
      </c>
      <c r="J190" s="2">
        <f t="shared" si="21"/>
        <v>55</v>
      </c>
      <c r="K190" s="2">
        <v>-20</v>
      </c>
      <c r="L190" s="2">
        <v>0</v>
      </c>
      <c r="M190" s="2">
        <v>711.25</v>
      </c>
      <c r="N190" s="2">
        <f t="shared" si="22"/>
        <v>691.25</v>
      </c>
      <c r="O190" s="2">
        <v>715.25</v>
      </c>
      <c r="P190" s="2">
        <v>1.75</v>
      </c>
      <c r="Q190" s="2">
        <v>-11</v>
      </c>
      <c r="R190" s="2">
        <v>259.75</v>
      </c>
      <c r="S190" s="2">
        <f t="shared" si="23"/>
        <v>250.5</v>
      </c>
      <c r="T190" s="2">
        <v>0</v>
      </c>
      <c r="U190" s="2">
        <v>0</v>
      </c>
      <c r="V190" s="2">
        <f t="shared" si="24"/>
        <v>0</v>
      </c>
      <c r="W190" s="2">
        <v>378.5</v>
      </c>
      <c r="X190" s="2">
        <v>0</v>
      </c>
      <c r="Y190">
        <v>0</v>
      </c>
      <c r="Z190" s="2">
        <v>0</v>
      </c>
      <c r="AA190" s="2">
        <v>125.5</v>
      </c>
      <c r="AB190" s="2">
        <f t="shared" si="25"/>
        <v>125.5</v>
      </c>
      <c r="AC190" s="2">
        <v>100.25</v>
      </c>
      <c r="AD190" s="2">
        <v>0</v>
      </c>
      <c r="AE190" s="2">
        <v>0</v>
      </c>
      <c r="AF190" s="2">
        <v>0</v>
      </c>
      <c r="AG190" s="2">
        <f t="shared" si="26"/>
        <v>2896.25</v>
      </c>
      <c r="AH190" s="2">
        <f t="shared" si="27"/>
        <v>2896.25</v>
      </c>
      <c r="AI190" s="2">
        <v>11343</v>
      </c>
      <c r="AJ190" s="2">
        <v>11343</v>
      </c>
      <c r="AK190" s="2">
        <v>2665.75</v>
      </c>
      <c r="AL190" s="2">
        <v>0</v>
      </c>
      <c r="AM190" s="2">
        <v>2430.25</v>
      </c>
      <c r="AN190" s="2">
        <v>0</v>
      </c>
      <c r="AO190" s="2">
        <v>0</v>
      </c>
      <c r="AP190" s="2">
        <v>160</v>
      </c>
      <c r="AQ190" s="2">
        <v>0</v>
      </c>
      <c r="AR190" s="2">
        <v>0</v>
      </c>
      <c r="AS190" s="2">
        <v>0</v>
      </c>
      <c r="AT190" s="2">
        <v>0</v>
      </c>
      <c r="AU190" s="2">
        <v>-18</v>
      </c>
      <c r="AV190" s="2">
        <v>-72</v>
      </c>
      <c r="AW190" s="2">
        <v>0</v>
      </c>
      <c r="AX190" s="2">
        <v>0</v>
      </c>
      <c r="AY190" s="2">
        <v>0</v>
      </c>
      <c r="AZ190" s="2">
        <v>0</v>
      </c>
      <c r="BA190" s="2">
        <f t="shared" si="28"/>
        <v>8134.25</v>
      </c>
      <c r="BB190" s="2">
        <f t="shared" si="29"/>
        <v>8134.25</v>
      </c>
      <c r="BC190" s="2">
        <v>32295</v>
      </c>
      <c r="BD190" s="2">
        <v>32295</v>
      </c>
      <c r="BE190" s="2">
        <v>0</v>
      </c>
      <c r="BF190" s="2">
        <v>0</v>
      </c>
      <c r="BG190" s="2">
        <v>0</v>
      </c>
      <c r="BH190" s="2">
        <v>0</v>
      </c>
      <c r="BI190" s="2">
        <v>18.75</v>
      </c>
      <c r="BJ190" s="2">
        <v>76</v>
      </c>
      <c r="BK190" s="2">
        <v>-37</v>
      </c>
      <c r="BL190" s="2">
        <v>-148</v>
      </c>
    </row>
    <row r="191" spans="1:64" x14ac:dyDescent="0.25">
      <c r="A191" s="1" t="s">
        <v>186</v>
      </c>
      <c r="B191" t="s">
        <v>632</v>
      </c>
      <c r="C191" t="s">
        <v>972</v>
      </c>
      <c r="D191" s="2">
        <v>24</v>
      </c>
      <c r="E191" s="2">
        <v>1477</v>
      </c>
      <c r="F191" s="2">
        <f t="shared" si="20"/>
        <v>1501</v>
      </c>
      <c r="G191" s="2">
        <v>9</v>
      </c>
      <c r="H191" s="2">
        <v>103</v>
      </c>
      <c r="I191" s="2">
        <v>0</v>
      </c>
      <c r="J191" s="2">
        <f t="shared" si="21"/>
        <v>103</v>
      </c>
      <c r="K191" s="2">
        <v>-250</v>
      </c>
      <c r="L191" s="2">
        <v>0</v>
      </c>
      <c r="M191" s="2">
        <v>242</v>
      </c>
      <c r="N191" s="2">
        <f t="shared" si="22"/>
        <v>-8</v>
      </c>
      <c r="O191" s="2">
        <v>689</v>
      </c>
      <c r="P191" s="2">
        <v>73</v>
      </c>
      <c r="Q191" s="2">
        <v>19</v>
      </c>
      <c r="R191" s="2">
        <v>174</v>
      </c>
      <c r="S191" s="2">
        <f t="shared" si="23"/>
        <v>266</v>
      </c>
      <c r="T191" s="2">
        <v>0</v>
      </c>
      <c r="U191" s="2">
        <v>0</v>
      </c>
      <c r="V191" s="2">
        <f t="shared" si="24"/>
        <v>0</v>
      </c>
      <c r="W191" s="2">
        <v>536</v>
      </c>
      <c r="X191" s="2">
        <v>0</v>
      </c>
      <c r="Y191">
        <v>0</v>
      </c>
      <c r="Z191" s="2">
        <v>0</v>
      </c>
      <c r="AA191" s="2">
        <v>382</v>
      </c>
      <c r="AB191" s="2">
        <f t="shared" si="25"/>
        <v>382</v>
      </c>
      <c r="AC191" s="2">
        <v>27</v>
      </c>
      <c r="AD191" s="2">
        <v>0</v>
      </c>
      <c r="AE191" s="2">
        <v>0</v>
      </c>
      <c r="AF191" s="2">
        <v>0</v>
      </c>
      <c r="AG191" s="2">
        <f t="shared" si="26"/>
        <v>3505</v>
      </c>
      <c r="AH191" s="2">
        <f t="shared" si="27"/>
        <v>3505</v>
      </c>
      <c r="AI191" s="2">
        <v>12234</v>
      </c>
      <c r="AJ191" s="2">
        <v>12234</v>
      </c>
      <c r="AK191" s="2">
        <v>3375</v>
      </c>
      <c r="AL191" s="2">
        <v>0</v>
      </c>
      <c r="AM191" s="2">
        <v>3000</v>
      </c>
      <c r="AN191" s="2">
        <v>0</v>
      </c>
      <c r="AO191" s="2">
        <v>0</v>
      </c>
      <c r="AP191" s="2">
        <v>359</v>
      </c>
      <c r="AQ191" s="2">
        <v>0</v>
      </c>
      <c r="AR191" s="2">
        <v>0</v>
      </c>
      <c r="AS191" s="2">
        <v>0</v>
      </c>
      <c r="AT191" s="2">
        <v>0</v>
      </c>
      <c r="AU191" s="2">
        <v>-118</v>
      </c>
      <c r="AV191" s="2">
        <v>-494</v>
      </c>
      <c r="AW191" s="2">
        <v>0</v>
      </c>
      <c r="AX191" s="2">
        <v>0</v>
      </c>
      <c r="AY191" s="2">
        <v>0</v>
      </c>
      <c r="AZ191" s="2">
        <v>0</v>
      </c>
      <c r="BA191" s="2">
        <f t="shared" si="28"/>
        <v>10121</v>
      </c>
      <c r="BB191" s="2">
        <f t="shared" si="29"/>
        <v>10121</v>
      </c>
      <c r="BC191" s="2">
        <v>39169</v>
      </c>
      <c r="BD191" s="2">
        <v>39169</v>
      </c>
      <c r="BE191" s="2">
        <v>28</v>
      </c>
      <c r="BF191" s="2">
        <v>112</v>
      </c>
      <c r="BG191" s="2">
        <v>0</v>
      </c>
      <c r="BH191" s="2">
        <v>0</v>
      </c>
      <c r="BI191" s="2">
        <v>5</v>
      </c>
      <c r="BJ191" s="2">
        <v>20</v>
      </c>
      <c r="BK191" s="2">
        <v>-32</v>
      </c>
      <c r="BL191" s="2">
        <v>-205</v>
      </c>
    </row>
    <row r="192" spans="1:64" x14ac:dyDescent="0.25">
      <c r="A192" s="1" t="s">
        <v>187</v>
      </c>
      <c r="B192" t="s">
        <v>633</v>
      </c>
      <c r="C192" t="s">
        <v>972</v>
      </c>
      <c r="D192" s="2">
        <v>26</v>
      </c>
      <c r="E192" s="2">
        <v>1308</v>
      </c>
      <c r="F192" s="2">
        <f t="shared" si="20"/>
        <v>1334</v>
      </c>
      <c r="G192" s="2">
        <v>11</v>
      </c>
      <c r="H192" s="2">
        <v>107</v>
      </c>
      <c r="I192" s="2">
        <v>0</v>
      </c>
      <c r="J192" s="2">
        <f t="shared" si="21"/>
        <v>107</v>
      </c>
      <c r="K192" s="2">
        <v>-30</v>
      </c>
      <c r="L192" s="2">
        <v>0</v>
      </c>
      <c r="M192" s="2">
        <v>236</v>
      </c>
      <c r="N192" s="2">
        <f t="shared" si="22"/>
        <v>206</v>
      </c>
      <c r="O192" s="2">
        <v>719</v>
      </c>
      <c r="P192" s="2">
        <v>12</v>
      </c>
      <c r="Q192" s="2">
        <v>98</v>
      </c>
      <c r="R192" s="2">
        <v>135</v>
      </c>
      <c r="S192" s="2">
        <f t="shared" si="23"/>
        <v>245</v>
      </c>
      <c r="T192" s="2">
        <v>0</v>
      </c>
      <c r="U192" s="2">
        <v>0</v>
      </c>
      <c r="V192" s="2">
        <f t="shared" si="24"/>
        <v>0</v>
      </c>
      <c r="W192" s="2">
        <v>249</v>
      </c>
      <c r="X192" s="2">
        <v>0</v>
      </c>
      <c r="Y192">
        <v>0</v>
      </c>
      <c r="Z192" s="2">
        <v>0</v>
      </c>
      <c r="AA192" s="2">
        <v>183</v>
      </c>
      <c r="AB192" s="2">
        <f t="shared" si="25"/>
        <v>183</v>
      </c>
      <c r="AC192" s="2">
        <v>0</v>
      </c>
      <c r="AD192" s="2">
        <v>0</v>
      </c>
      <c r="AE192" s="2">
        <v>0</v>
      </c>
      <c r="AF192" s="2">
        <v>3</v>
      </c>
      <c r="AG192" s="2">
        <f t="shared" si="26"/>
        <v>3057</v>
      </c>
      <c r="AH192" s="2">
        <f t="shared" si="27"/>
        <v>3057</v>
      </c>
      <c r="AI192" s="2">
        <v>12459</v>
      </c>
      <c r="AJ192" s="2">
        <v>12459</v>
      </c>
      <c r="AK192" s="2">
        <v>5633</v>
      </c>
      <c r="AL192" s="2">
        <v>0</v>
      </c>
      <c r="AM192" s="2">
        <v>0</v>
      </c>
      <c r="AN192" s="2">
        <v>0</v>
      </c>
      <c r="AO192" s="2">
        <v>0</v>
      </c>
      <c r="AP192" s="2">
        <v>388</v>
      </c>
      <c r="AQ192" s="2">
        <v>0</v>
      </c>
      <c r="AR192" s="2">
        <v>0</v>
      </c>
      <c r="AS192" s="2">
        <v>0</v>
      </c>
      <c r="AT192" s="2">
        <v>0</v>
      </c>
      <c r="AU192" s="2">
        <v>0</v>
      </c>
      <c r="AV192" s="2">
        <v>0</v>
      </c>
      <c r="AW192" s="2">
        <v>0</v>
      </c>
      <c r="AX192" s="2">
        <v>0</v>
      </c>
      <c r="AY192" s="2">
        <v>0</v>
      </c>
      <c r="AZ192" s="2">
        <v>0</v>
      </c>
      <c r="BA192" s="2">
        <f t="shared" si="28"/>
        <v>9078</v>
      </c>
      <c r="BB192" s="2">
        <f t="shared" si="29"/>
        <v>9078</v>
      </c>
      <c r="BC192" s="2">
        <v>36464</v>
      </c>
      <c r="BD192" s="2">
        <v>36464</v>
      </c>
      <c r="BE192" s="2">
        <v>0</v>
      </c>
      <c r="BF192" s="2">
        <v>0</v>
      </c>
      <c r="BG192" s="2">
        <v>0</v>
      </c>
      <c r="BH192" s="2">
        <v>0</v>
      </c>
      <c r="BI192" s="2">
        <v>10</v>
      </c>
      <c r="BJ192" s="2">
        <v>41</v>
      </c>
      <c r="BK192" s="2">
        <v>-70</v>
      </c>
      <c r="BL192" s="2">
        <v>-211</v>
      </c>
    </row>
    <row r="193" spans="1:64" x14ac:dyDescent="0.25">
      <c r="A193" s="1" t="s">
        <v>188</v>
      </c>
      <c r="B193" t="s">
        <v>634</v>
      </c>
      <c r="C193" t="s">
        <v>971</v>
      </c>
      <c r="D193" s="2">
        <v>354</v>
      </c>
      <c r="E193" s="2">
        <v>1099</v>
      </c>
      <c r="F193" s="2">
        <f t="shared" si="20"/>
        <v>1453</v>
      </c>
      <c r="G193" s="2">
        <v>21</v>
      </c>
      <c r="H193" s="2">
        <v>436</v>
      </c>
      <c r="I193" s="2">
        <v>6668</v>
      </c>
      <c r="J193" s="2">
        <f t="shared" si="21"/>
        <v>7104</v>
      </c>
      <c r="K193" s="2">
        <v>9335</v>
      </c>
      <c r="L193" s="2">
        <v>0</v>
      </c>
      <c r="M193" s="2">
        <v>1654</v>
      </c>
      <c r="N193" s="2">
        <f t="shared" si="22"/>
        <v>10989</v>
      </c>
      <c r="O193" s="2">
        <v>6910</v>
      </c>
      <c r="P193" s="2">
        <v>2284</v>
      </c>
      <c r="Q193" s="2">
        <v>24</v>
      </c>
      <c r="R193" s="2">
        <v>214</v>
      </c>
      <c r="S193" s="2">
        <f t="shared" si="23"/>
        <v>2522</v>
      </c>
      <c r="T193" s="2">
        <v>3438</v>
      </c>
      <c r="U193" s="2">
        <v>4927</v>
      </c>
      <c r="V193" s="2">
        <f t="shared" si="24"/>
        <v>8365</v>
      </c>
      <c r="W193" s="2">
        <v>4044</v>
      </c>
      <c r="X193" s="2">
        <v>69734</v>
      </c>
      <c r="Y193">
        <v>30540.49926761154</v>
      </c>
      <c r="Z193" s="2">
        <v>107958</v>
      </c>
      <c r="AA193" s="2">
        <v>2971</v>
      </c>
      <c r="AB193" s="2">
        <f t="shared" si="25"/>
        <v>110929</v>
      </c>
      <c r="AC193" s="2">
        <v>2768</v>
      </c>
      <c r="AD193" s="2">
        <v>0</v>
      </c>
      <c r="AE193" s="2">
        <v>0</v>
      </c>
      <c r="AF193" s="2">
        <v>920</v>
      </c>
      <c r="AG193" s="2">
        <f t="shared" si="26"/>
        <v>225759</v>
      </c>
      <c r="AH193" s="2">
        <f t="shared" si="27"/>
        <v>256299.49926761154</v>
      </c>
      <c r="AI193" s="2">
        <v>1011119</v>
      </c>
      <c r="AJ193" s="2">
        <v>1091684.1669791192</v>
      </c>
      <c r="AK193" s="2">
        <v>0</v>
      </c>
      <c r="AL193" s="2">
        <v>0</v>
      </c>
      <c r="AM193" s="2">
        <v>0</v>
      </c>
      <c r="AN193" s="2">
        <v>0</v>
      </c>
      <c r="AO193" s="2">
        <v>0</v>
      </c>
      <c r="AP193" s="2">
        <v>0</v>
      </c>
      <c r="AQ193" s="2">
        <v>0</v>
      </c>
      <c r="AR193" s="2">
        <v>0</v>
      </c>
      <c r="AS193" s="2">
        <v>0</v>
      </c>
      <c r="AT193" s="2">
        <v>0</v>
      </c>
      <c r="AU193" s="2">
        <v>39</v>
      </c>
      <c r="AV193" s="2">
        <v>194</v>
      </c>
      <c r="AW193" s="2">
        <v>-276</v>
      </c>
      <c r="AX193" s="2">
        <v>-517</v>
      </c>
      <c r="AY193" s="2">
        <v>0</v>
      </c>
      <c r="AZ193" s="2">
        <v>0</v>
      </c>
      <c r="BA193" s="2">
        <f t="shared" si="28"/>
        <v>225522</v>
      </c>
      <c r="BB193" s="2">
        <f t="shared" si="29"/>
        <v>256062.49926761154</v>
      </c>
      <c r="BC193" s="2">
        <v>1011665</v>
      </c>
      <c r="BD193" s="2">
        <v>1092230.1669791192</v>
      </c>
      <c r="BE193" s="2">
        <v>0</v>
      </c>
      <c r="BF193" s="2">
        <v>0</v>
      </c>
      <c r="BG193" s="2">
        <v>0</v>
      </c>
      <c r="BH193" s="2">
        <v>0</v>
      </c>
      <c r="BI193" s="2">
        <v>7734</v>
      </c>
      <c r="BJ193" s="2">
        <v>30940</v>
      </c>
      <c r="BK193" s="2">
        <v>0</v>
      </c>
      <c r="BL193" s="2">
        <v>-1877</v>
      </c>
    </row>
    <row r="194" spans="1:64" x14ac:dyDescent="0.25">
      <c r="A194" s="1" t="s">
        <v>189</v>
      </c>
      <c r="B194" t="s">
        <v>635</v>
      </c>
      <c r="C194" t="s">
        <v>972</v>
      </c>
      <c r="D194" s="2">
        <v>0</v>
      </c>
      <c r="E194" s="2">
        <v>964</v>
      </c>
      <c r="F194" s="2">
        <f t="shared" si="20"/>
        <v>964</v>
      </c>
      <c r="G194" s="2">
        <v>4</v>
      </c>
      <c r="H194" s="2">
        <v>76</v>
      </c>
      <c r="I194" s="2">
        <v>0</v>
      </c>
      <c r="J194" s="2">
        <f t="shared" si="21"/>
        <v>76</v>
      </c>
      <c r="K194" s="2">
        <v>54</v>
      </c>
      <c r="L194" s="2">
        <v>0</v>
      </c>
      <c r="M194" s="2">
        <v>529</v>
      </c>
      <c r="N194" s="2">
        <f t="shared" si="22"/>
        <v>583</v>
      </c>
      <c r="O194" s="2">
        <v>672</v>
      </c>
      <c r="P194" s="2">
        <v>21</v>
      </c>
      <c r="Q194" s="2">
        <v>140</v>
      </c>
      <c r="R194" s="2">
        <v>246</v>
      </c>
      <c r="S194" s="2">
        <f t="shared" si="23"/>
        <v>407</v>
      </c>
      <c r="T194" s="2">
        <v>0</v>
      </c>
      <c r="U194" s="2">
        <v>0</v>
      </c>
      <c r="V194" s="2">
        <f t="shared" si="24"/>
        <v>0</v>
      </c>
      <c r="W194" s="2">
        <v>794</v>
      </c>
      <c r="X194" s="2">
        <v>0</v>
      </c>
      <c r="Y194">
        <v>0</v>
      </c>
      <c r="Z194" s="2">
        <v>0</v>
      </c>
      <c r="AA194" s="2">
        <v>382</v>
      </c>
      <c r="AB194" s="2">
        <f t="shared" si="25"/>
        <v>382</v>
      </c>
      <c r="AC194" s="2">
        <v>227</v>
      </c>
      <c r="AD194" s="2">
        <v>0</v>
      </c>
      <c r="AE194" s="2">
        <v>0</v>
      </c>
      <c r="AF194" s="2">
        <v>45</v>
      </c>
      <c r="AG194" s="2">
        <f t="shared" si="26"/>
        <v>4154</v>
      </c>
      <c r="AH194" s="2">
        <f t="shared" si="27"/>
        <v>4154</v>
      </c>
      <c r="AI194" s="2">
        <v>17985</v>
      </c>
      <c r="AJ194" s="2">
        <v>17985</v>
      </c>
      <c r="AK194" s="2">
        <v>7913</v>
      </c>
      <c r="AL194" s="2">
        <v>0</v>
      </c>
      <c r="AM194" s="2">
        <v>0</v>
      </c>
      <c r="AN194" s="2">
        <v>0</v>
      </c>
      <c r="AO194" s="2">
        <v>0</v>
      </c>
      <c r="AP194" s="2">
        <v>749</v>
      </c>
      <c r="AQ194" s="2">
        <v>0</v>
      </c>
      <c r="AR194" s="2">
        <v>0</v>
      </c>
      <c r="AS194" s="2">
        <v>0</v>
      </c>
      <c r="AT194" s="2">
        <v>0</v>
      </c>
      <c r="AU194" s="2">
        <v>-686</v>
      </c>
      <c r="AV194" s="2">
        <v>-1937</v>
      </c>
      <c r="AW194" s="2">
        <v>0</v>
      </c>
      <c r="AX194" s="2">
        <v>0</v>
      </c>
      <c r="AY194" s="2">
        <v>0</v>
      </c>
      <c r="AZ194" s="2">
        <v>0</v>
      </c>
      <c r="BA194" s="2">
        <f t="shared" si="28"/>
        <v>12130</v>
      </c>
      <c r="BB194" s="2">
        <f t="shared" si="29"/>
        <v>12130</v>
      </c>
      <c r="BC194" s="2">
        <v>54023</v>
      </c>
      <c r="BD194" s="2">
        <v>54023</v>
      </c>
      <c r="BE194" s="2">
        <v>0</v>
      </c>
      <c r="BF194" s="2">
        <v>0</v>
      </c>
      <c r="BG194" s="2">
        <v>0</v>
      </c>
      <c r="BH194" s="2">
        <v>0</v>
      </c>
      <c r="BI194" s="2">
        <v>0</v>
      </c>
      <c r="BJ194" s="2">
        <v>0</v>
      </c>
      <c r="BK194" s="2">
        <v>-84</v>
      </c>
      <c r="BL194" s="2">
        <v>-668</v>
      </c>
    </row>
    <row r="195" spans="1:64" x14ac:dyDescent="0.25">
      <c r="A195" s="1" t="s">
        <v>190</v>
      </c>
      <c r="B195" t="s">
        <v>636</v>
      </c>
      <c r="C195" t="s">
        <v>972</v>
      </c>
      <c r="D195" s="2">
        <v>15</v>
      </c>
      <c r="E195" s="2">
        <v>869</v>
      </c>
      <c r="F195" s="2">
        <f t="shared" si="20"/>
        <v>884</v>
      </c>
      <c r="G195" s="2">
        <v>17</v>
      </c>
      <c r="H195" s="2">
        <v>28</v>
      </c>
      <c r="I195" s="2">
        <v>0</v>
      </c>
      <c r="J195" s="2">
        <f t="shared" si="21"/>
        <v>28</v>
      </c>
      <c r="K195" s="2">
        <v>16</v>
      </c>
      <c r="L195" s="2">
        <v>0</v>
      </c>
      <c r="M195" s="2">
        <v>452</v>
      </c>
      <c r="N195" s="2">
        <f t="shared" si="22"/>
        <v>468</v>
      </c>
      <c r="O195" s="2">
        <v>869</v>
      </c>
      <c r="P195" s="2">
        <v>46</v>
      </c>
      <c r="Q195" s="2">
        <v>207</v>
      </c>
      <c r="R195" s="2">
        <v>429</v>
      </c>
      <c r="S195" s="2">
        <f t="shared" si="23"/>
        <v>682</v>
      </c>
      <c r="T195" s="2">
        <v>0</v>
      </c>
      <c r="U195" s="2">
        <v>0</v>
      </c>
      <c r="V195" s="2">
        <f t="shared" si="24"/>
        <v>0</v>
      </c>
      <c r="W195" s="2">
        <v>142</v>
      </c>
      <c r="X195" s="2">
        <v>0</v>
      </c>
      <c r="Y195">
        <v>0</v>
      </c>
      <c r="Z195" s="2">
        <v>0</v>
      </c>
      <c r="AA195" s="2">
        <v>193</v>
      </c>
      <c r="AB195" s="2">
        <f t="shared" si="25"/>
        <v>193</v>
      </c>
      <c r="AC195" s="2">
        <v>114</v>
      </c>
      <c r="AD195" s="2">
        <v>1</v>
      </c>
      <c r="AE195" s="2">
        <v>0</v>
      </c>
      <c r="AF195" s="2">
        <v>0</v>
      </c>
      <c r="AG195" s="2">
        <f t="shared" si="26"/>
        <v>3398</v>
      </c>
      <c r="AH195" s="2">
        <f t="shared" si="27"/>
        <v>3398</v>
      </c>
      <c r="AI195" s="2">
        <v>11964</v>
      </c>
      <c r="AJ195" s="2">
        <v>11964</v>
      </c>
      <c r="AK195" s="2">
        <v>5659</v>
      </c>
      <c r="AL195" s="2">
        <v>0</v>
      </c>
      <c r="AM195" s="2">
        <v>0</v>
      </c>
      <c r="AN195" s="2">
        <v>0</v>
      </c>
      <c r="AO195" s="2">
        <v>0</v>
      </c>
      <c r="AP195" s="2">
        <v>735</v>
      </c>
      <c r="AQ195" s="2">
        <v>0</v>
      </c>
      <c r="AR195" s="2">
        <v>0</v>
      </c>
      <c r="AS195" s="2">
        <v>0</v>
      </c>
      <c r="AT195" s="2">
        <v>0</v>
      </c>
      <c r="AU195" s="2">
        <v>33</v>
      </c>
      <c r="AV195" s="2">
        <v>18</v>
      </c>
      <c r="AW195" s="2">
        <v>0</v>
      </c>
      <c r="AX195" s="2">
        <v>0</v>
      </c>
      <c r="AY195" s="2">
        <v>0</v>
      </c>
      <c r="AZ195" s="2">
        <v>0</v>
      </c>
      <c r="BA195" s="2">
        <f t="shared" si="28"/>
        <v>9825</v>
      </c>
      <c r="BB195" s="2">
        <f t="shared" si="29"/>
        <v>9825</v>
      </c>
      <c r="BC195" s="2">
        <v>35185</v>
      </c>
      <c r="BD195" s="2">
        <v>35185</v>
      </c>
      <c r="BE195" s="2">
        <v>0</v>
      </c>
      <c r="BF195" s="2">
        <v>0</v>
      </c>
      <c r="BG195" s="2">
        <v>0</v>
      </c>
      <c r="BH195" s="2">
        <v>0</v>
      </c>
      <c r="BI195" s="2">
        <v>0</v>
      </c>
      <c r="BJ195" s="2">
        <v>0</v>
      </c>
      <c r="BK195" s="2">
        <v>-68</v>
      </c>
      <c r="BL195" s="2">
        <v>-28</v>
      </c>
    </row>
    <row r="196" spans="1:64" x14ac:dyDescent="0.25">
      <c r="A196" s="1" t="s">
        <v>191</v>
      </c>
      <c r="B196" t="s">
        <v>637</v>
      </c>
      <c r="C196" t="s">
        <v>972</v>
      </c>
      <c r="D196" s="2">
        <v>60</v>
      </c>
      <c r="E196" s="2">
        <v>-110</v>
      </c>
      <c r="F196" s="2">
        <f t="shared" si="20"/>
        <v>-50</v>
      </c>
      <c r="G196" s="2">
        <v>1</v>
      </c>
      <c r="H196" s="2">
        <v>-61</v>
      </c>
      <c r="I196" s="2">
        <v>0</v>
      </c>
      <c r="J196" s="2">
        <f t="shared" si="21"/>
        <v>-61</v>
      </c>
      <c r="K196" s="2">
        <v>-204</v>
      </c>
      <c r="L196" s="2">
        <v>0</v>
      </c>
      <c r="M196" s="2">
        <v>1160</v>
      </c>
      <c r="N196" s="2">
        <f t="shared" si="22"/>
        <v>956</v>
      </c>
      <c r="O196" s="2">
        <v>716</v>
      </c>
      <c r="P196" s="2">
        <v>229</v>
      </c>
      <c r="Q196" s="2">
        <v>62</v>
      </c>
      <c r="R196" s="2">
        <v>256</v>
      </c>
      <c r="S196" s="2">
        <f t="shared" si="23"/>
        <v>547</v>
      </c>
      <c r="T196" s="2">
        <v>0</v>
      </c>
      <c r="U196" s="2">
        <v>0</v>
      </c>
      <c r="V196" s="2">
        <f t="shared" si="24"/>
        <v>0</v>
      </c>
      <c r="W196" s="2">
        <v>772</v>
      </c>
      <c r="X196" s="2">
        <v>0</v>
      </c>
      <c r="Y196">
        <v>0</v>
      </c>
      <c r="Z196" s="2">
        <v>0</v>
      </c>
      <c r="AA196" s="2">
        <v>345</v>
      </c>
      <c r="AB196" s="2">
        <f t="shared" si="25"/>
        <v>345</v>
      </c>
      <c r="AC196" s="2">
        <v>616</v>
      </c>
      <c r="AD196" s="2">
        <v>0</v>
      </c>
      <c r="AE196" s="2">
        <v>0</v>
      </c>
      <c r="AF196" s="2">
        <v>0</v>
      </c>
      <c r="AG196" s="2">
        <f t="shared" si="26"/>
        <v>3842</v>
      </c>
      <c r="AH196" s="2">
        <f t="shared" si="27"/>
        <v>3842</v>
      </c>
      <c r="AI196" s="2">
        <v>11423</v>
      </c>
      <c r="AJ196" s="2">
        <v>11423</v>
      </c>
      <c r="AK196" s="2">
        <v>6398</v>
      </c>
      <c r="AL196" s="2">
        <v>123</v>
      </c>
      <c r="AM196" s="2">
        <v>4334</v>
      </c>
      <c r="AN196" s="2">
        <v>0</v>
      </c>
      <c r="AO196" s="2">
        <v>0</v>
      </c>
      <c r="AP196" s="2">
        <v>-23</v>
      </c>
      <c r="AQ196" s="2">
        <v>0</v>
      </c>
      <c r="AR196" s="2">
        <v>0</v>
      </c>
      <c r="AS196" s="2">
        <v>0</v>
      </c>
      <c r="AT196" s="2">
        <v>0</v>
      </c>
      <c r="AU196" s="2">
        <v>631</v>
      </c>
      <c r="AV196" s="2">
        <v>-998</v>
      </c>
      <c r="AW196" s="2">
        <v>0</v>
      </c>
      <c r="AX196" s="2">
        <v>0</v>
      </c>
      <c r="AY196" s="2">
        <v>0</v>
      </c>
      <c r="AZ196" s="2">
        <v>0</v>
      </c>
      <c r="BA196" s="2">
        <f t="shared" si="28"/>
        <v>15305</v>
      </c>
      <c r="BB196" s="2">
        <f t="shared" si="29"/>
        <v>15305</v>
      </c>
      <c r="BC196" s="2">
        <v>42337</v>
      </c>
      <c r="BD196" s="2">
        <v>42337</v>
      </c>
      <c r="BE196" s="2">
        <v>0</v>
      </c>
      <c r="BF196" s="2">
        <v>0</v>
      </c>
      <c r="BG196" s="2">
        <v>0</v>
      </c>
      <c r="BH196" s="2">
        <v>0</v>
      </c>
      <c r="BI196" s="2">
        <v>-73</v>
      </c>
      <c r="BJ196" s="2">
        <v>0</v>
      </c>
      <c r="BK196" s="2">
        <v>0</v>
      </c>
      <c r="BL196" s="2">
        <v>0</v>
      </c>
    </row>
    <row r="197" spans="1:64" x14ac:dyDescent="0.25">
      <c r="A197" s="1" t="s">
        <v>192</v>
      </c>
      <c r="B197" t="s">
        <v>638</v>
      </c>
      <c r="C197" t="s">
        <v>972</v>
      </c>
      <c r="D197" s="2">
        <v>-193</v>
      </c>
      <c r="E197" s="2">
        <v>2183</v>
      </c>
      <c r="F197" s="2">
        <f t="shared" si="20"/>
        <v>1990</v>
      </c>
      <c r="G197" s="2">
        <v>24</v>
      </c>
      <c r="H197" s="2">
        <v>107</v>
      </c>
      <c r="I197" s="2">
        <v>0</v>
      </c>
      <c r="J197" s="2">
        <f t="shared" si="21"/>
        <v>107</v>
      </c>
      <c r="K197" s="2">
        <v>-857</v>
      </c>
      <c r="L197" s="2">
        <v>0</v>
      </c>
      <c r="M197" s="2">
        <v>952</v>
      </c>
      <c r="N197" s="2">
        <f t="shared" si="22"/>
        <v>95</v>
      </c>
      <c r="O197" s="2">
        <v>670</v>
      </c>
      <c r="P197" s="2">
        <v>7</v>
      </c>
      <c r="Q197" s="2">
        <v>268</v>
      </c>
      <c r="R197" s="2">
        <v>440</v>
      </c>
      <c r="S197" s="2">
        <f t="shared" si="23"/>
        <v>715</v>
      </c>
      <c r="T197" s="2">
        <v>0</v>
      </c>
      <c r="U197" s="2">
        <v>0</v>
      </c>
      <c r="V197" s="2">
        <f t="shared" si="24"/>
        <v>0</v>
      </c>
      <c r="W197" s="2">
        <v>843</v>
      </c>
      <c r="X197" s="2">
        <v>0</v>
      </c>
      <c r="Y197">
        <v>0</v>
      </c>
      <c r="Z197" s="2">
        <v>0</v>
      </c>
      <c r="AA197" s="2">
        <v>461</v>
      </c>
      <c r="AB197" s="2">
        <f t="shared" si="25"/>
        <v>461</v>
      </c>
      <c r="AC197" s="2">
        <v>0</v>
      </c>
      <c r="AD197" s="2">
        <v>0</v>
      </c>
      <c r="AE197" s="2">
        <v>0</v>
      </c>
      <c r="AF197" s="2">
        <v>0</v>
      </c>
      <c r="AG197" s="2">
        <f t="shared" si="26"/>
        <v>4905</v>
      </c>
      <c r="AH197" s="2">
        <f t="shared" si="27"/>
        <v>4905</v>
      </c>
      <c r="AI197" s="2">
        <v>20401</v>
      </c>
      <c r="AJ197" s="2">
        <v>20401</v>
      </c>
      <c r="AK197" s="2">
        <v>10285</v>
      </c>
      <c r="AL197" s="2">
        <v>0</v>
      </c>
      <c r="AM197" s="2">
        <v>0</v>
      </c>
      <c r="AN197" s="2">
        <v>0</v>
      </c>
      <c r="AO197" s="2">
        <v>0</v>
      </c>
      <c r="AP197" s="2">
        <v>522</v>
      </c>
      <c r="AQ197" s="2">
        <v>0</v>
      </c>
      <c r="AR197" s="2">
        <v>0</v>
      </c>
      <c r="AS197" s="2">
        <v>0</v>
      </c>
      <c r="AT197" s="2">
        <v>0</v>
      </c>
      <c r="AU197" s="2">
        <v>-113</v>
      </c>
      <c r="AV197" s="2">
        <v>-1406</v>
      </c>
      <c r="AW197" s="2">
        <v>0</v>
      </c>
      <c r="AX197" s="2">
        <v>0</v>
      </c>
      <c r="AY197" s="2">
        <v>0</v>
      </c>
      <c r="AZ197" s="2">
        <v>0</v>
      </c>
      <c r="BA197" s="2">
        <f t="shared" si="28"/>
        <v>15599</v>
      </c>
      <c r="BB197" s="2">
        <f t="shared" si="29"/>
        <v>15599</v>
      </c>
      <c r="BC197" s="2">
        <v>59954</v>
      </c>
      <c r="BD197" s="2">
        <v>59954</v>
      </c>
      <c r="BE197" s="2">
        <v>20</v>
      </c>
      <c r="BF197" s="2">
        <v>82</v>
      </c>
      <c r="BG197" s="2">
        <v>0</v>
      </c>
      <c r="BH197" s="2">
        <v>0</v>
      </c>
      <c r="BI197" s="2">
        <v>117</v>
      </c>
      <c r="BJ197" s="2">
        <v>465</v>
      </c>
      <c r="BK197" s="2">
        <v>-88</v>
      </c>
      <c r="BL197" s="2">
        <v>-288</v>
      </c>
    </row>
    <row r="198" spans="1:64" x14ac:dyDescent="0.25">
      <c r="A198" s="1" t="s">
        <v>193</v>
      </c>
      <c r="B198" t="s">
        <v>639</v>
      </c>
      <c r="C198" t="s">
        <v>972</v>
      </c>
      <c r="D198" s="2">
        <v>11</v>
      </c>
      <c r="E198" s="2">
        <v>811</v>
      </c>
      <c r="F198" s="2">
        <f t="shared" ref="F198:F261" si="30">SUM(D198:E198)</f>
        <v>822</v>
      </c>
      <c r="G198" s="2">
        <v>27</v>
      </c>
      <c r="H198" s="2">
        <v>5</v>
      </c>
      <c r="I198" s="2">
        <v>0</v>
      </c>
      <c r="J198" s="2">
        <f t="shared" ref="J198:J261" si="31">SUM(H198:I198)</f>
        <v>5</v>
      </c>
      <c r="K198" s="2">
        <v>-723</v>
      </c>
      <c r="L198" s="2">
        <v>0</v>
      </c>
      <c r="M198" s="2">
        <v>520</v>
      </c>
      <c r="N198" s="2">
        <f t="shared" ref="N198:N261" si="32">SUM(K198:M198)</f>
        <v>-203</v>
      </c>
      <c r="O198" s="2">
        <v>784</v>
      </c>
      <c r="P198" s="2">
        <v>0</v>
      </c>
      <c r="Q198" s="2">
        <v>72</v>
      </c>
      <c r="R198" s="2">
        <v>202</v>
      </c>
      <c r="S198" s="2">
        <f t="shared" ref="S198:S261" si="33">SUM(P198:R198)</f>
        <v>274</v>
      </c>
      <c r="T198" s="2">
        <v>0</v>
      </c>
      <c r="U198" s="2">
        <v>0</v>
      </c>
      <c r="V198" s="2">
        <f t="shared" ref="V198:V261" si="34">SUM(T198:U198)</f>
        <v>0</v>
      </c>
      <c r="W198" s="2">
        <v>504</v>
      </c>
      <c r="X198" s="2">
        <v>0</v>
      </c>
      <c r="Y198">
        <v>0</v>
      </c>
      <c r="Z198" s="2">
        <v>0</v>
      </c>
      <c r="AA198" s="2">
        <v>425</v>
      </c>
      <c r="AB198" s="2">
        <f t="shared" ref="AB198:AB261" si="35">SUM(Z198:AA198)</f>
        <v>425</v>
      </c>
      <c r="AC198" s="2">
        <v>67</v>
      </c>
      <c r="AD198" s="2">
        <v>0</v>
      </c>
      <c r="AE198" s="2">
        <v>0</v>
      </c>
      <c r="AF198" s="2">
        <v>0</v>
      </c>
      <c r="AG198" s="2">
        <f t="shared" ref="AG198:AG261" si="36">AF198+AE198+AD198+AC198+AB198+X198+W198+V198+S198+O198+N198+J198+G198+F198</f>
        <v>2705</v>
      </c>
      <c r="AH198" s="2">
        <f t="shared" ref="AH198:AH261" si="37">AG198+Y198</f>
        <v>2705</v>
      </c>
      <c r="AI198" s="2">
        <v>13254</v>
      </c>
      <c r="AJ198" s="2">
        <v>13254</v>
      </c>
      <c r="AK198" s="2">
        <v>6488</v>
      </c>
      <c r="AL198" s="2">
        <v>0</v>
      </c>
      <c r="AM198" s="2">
        <v>0</v>
      </c>
      <c r="AN198" s="2">
        <v>0</v>
      </c>
      <c r="AO198" s="2">
        <v>0</v>
      </c>
      <c r="AP198" s="2">
        <v>880</v>
      </c>
      <c r="AQ198" s="2">
        <v>0</v>
      </c>
      <c r="AR198" s="2">
        <v>0</v>
      </c>
      <c r="AS198" s="2">
        <v>0</v>
      </c>
      <c r="AT198" s="2">
        <v>0</v>
      </c>
      <c r="AU198" s="2">
        <v>4</v>
      </c>
      <c r="AV198" s="2">
        <v>23</v>
      </c>
      <c r="AW198" s="2">
        <v>0</v>
      </c>
      <c r="AX198" s="2">
        <v>0</v>
      </c>
      <c r="AY198" s="2">
        <v>0</v>
      </c>
      <c r="AZ198" s="2">
        <v>0</v>
      </c>
      <c r="BA198" s="2">
        <f t="shared" ref="BA198:BA261" si="38">AG198+AK198+AL198+AM198+AN198+AO198+AP198+AQ198+AR198+AS198+AT198+AY198+AZ198+AW198+AU198</f>
        <v>10077</v>
      </c>
      <c r="BB198" s="2">
        <f t="shared" ref="BB198:BB261" si="39">AH198+AK198+AL198+AM198+AN198+AO198+AP198+AQ198+AR198+AS198+AT198+AY198+AZ198+AU198+AW198</f>
        <v>10077</v>
      </c>
      <c r="BC198" s="2">
        <v>35990</v>
      </c>
      <c r="BD198" s="2">
        <v>35990</v>
      </c>
      <c r="BE198" s="2">
        <v>9</v>
      </c>
      <c r="BF198" s="2">
        <v>36</v>
      </c>
      <c r="BG198" s="2">
        <v>0</v>
      </c>
      <c r="BH198" s="2">
        <v>0</v>
      </c>
      <c r="BI198" s="2">
        <v>4</v>
      </c>
      <c r="BJ198" s="2">
        <v>15</v>
      </c>
      <c r="BK198" s="2">
        <v>-112</v>
      </c>
      <c r="BL198" s="2">
        <v>-456</v>
      </c>
    </row>
    <row r="199" spans="1:64" x14ac:dyDescent="0.25">
      <c r="A199" s="1" t="s">
        <v>194</v>
      </c>
      <c r="B199" t="s">
        <v>640</v>
      </c>
      <c r="C199" t="s">
        <v>972</v>
      </c>
      <c r="D199" s="2">
        <v>116</v>
      </c>
      <c r="E199" s="2">
        <v>6802</v>
      </c>
      <c r="F199" s="2">
        <f t="shared" si="30"/>
        <v>6918</v>
      </c>
      <c r="G199" s="2">
        <v>24</v>
      </c>
      <c r="H199" s="2">
        <v>434</v>
      </c>
      <c r="I199" s="2">
        <v>0</v>
      </c>
      <c r="J199" s="2">
        <f t="shared" si="31"/>
        <v>434</v>
      </c>
      <c r="K199" s="2">
        <v>110</v>
      </c>
      <c r="L199" s="2">
        <v>0</v>
      </c>
      <c r="M199" s="2">
        <v>318</v>
      </c>
      <c r="N199" s="2">
        <f t="shared" si="32"/>
        <v>428</v>
      </c>
      <c r="O199" s="2">
        <v>1643</v>
      </c>
      <c r="P199" s="2">
        <v>26</v>
      </c>
      <c r="Q199" s="2">
        <v>500</v>
      </c>
      <c r="R199" s="2">
        <v>274</v>
      </c>
      <c r="S199" s="2">
        <f t="shared" si="33"/>
        <v>800</v>
      </c>
      <c r="T199" s="2">
        <v>0</v>
      </c>
      <c r="U199" s="2">
        <v>0</v>
      </c>
      <c r="V199" s="2">
        <f t="shared" si="34"/>
        <v>0</v>
      </c>
      <c r="W199" s="2">
        <v>1024</v>
      </c>
      <c r="X199" s="2">
        <v>0</v>
      </c>
      <c r="Y199">
        <v>0</v>
      </c>
      <c r="Z199" s="2">
        <v>0</v>
      </c>
      <c r="AA199" s="2">
        <v>225</v>
      </c>
      <c r="AB199" s="2">
        <f t="shared" si="35"/>
        <v>225</v>
      </c>
      <c r="AC199" s="2">
        <v>0</v>
      </c>
      <c r="AD199" s="2">
        <v>0</v>
      </c>
      <c r="AE199" s="2">
        <v>0</v>
      </c>
      <c r="AF199" s="2">
        <v>0</v>
      </c>
      <c r="AG199" s="2">
        <f t="shared" si="36"/>
        <v>11496</v>
      </c>
      <c r="AH199" s="2">
        <f t="shared" si="37"/>
        <v>11496</v>
      </c>
      <c r="AI199" s="2">
        <v>22536</v>
      </c>
      <c r="AJ199" s="2">
        <v>22536</v>
      </c>
      <c r="AK199" s="2">
        <v>9052</v>
      </c>
      <c r="AL199" s="2">
        <v>0</v>
      </c>
      <c r="AM199" s="2">
        <v>6930</v>
      </c>
      <c r="AN199" s="2">
        <v>0</v>
      </c>
      <c r="AO199" s="2">
        <v>0</v>
      </c>
      <c r="AP199" s="2">
        <v>0</v>
      </c>
      <c r="AQ199" s="2">
        <v>0</v>
      </c>
      <c r="AR199" s="2">
        <v>0</v>
      </c>
      <c r="AS199" s="2">
        <v>0</v>
      </c>
      <c r="AT199" s="2">
        <v>0</v>
      </c>
      <c r="AU199" s="2">
        <v>30</v>
      </c>
      <c r="AV199" s="2">
        <v>-1615</v>
      </c>
      <c r="AW199" s="2">
        <v>0</v>
      </c>
      <c r="AX199" s="2">
        <v>0</v>
      </c>
      <c r="AY199" s="2">
        <v>0</v>
      </c>
      <c r="AZ199" s="2">
        <v>0</v>
      </c>
      <c r="BA199" s="2">
        <f t="shared" si="38"/>
        <v>27508</v>
      </c>
      <c r="BB199" s="2">
        <f t="shared" si="39"/>
        <v>27508</v>
      </c>
      <c r="BC199" s="2">
        <v>90011</v>
      </c>
      <c r="BD199" s="2">
        <v>90011</v>
      </c>
      <c r="BE199" s="2">
        <v>0</v>
      </c>
      <c r="BF199" s="2">
        <v>0</v>
      </c>
      <c r="BG199" s="2">
        <v>0</v>
      </c>
      <c r="BH199" s="2">
        <v>0</v>
      </c>
      <c r="BI199" s="2">
        <v>4837</v>
      </c>
      <c r="BJ199" s="2">
        <v>9616</v>
      </c>
      <c r="BK199" s="2">
        <v>-103</v>
      </c>
      <c r="BL199" s="2">
        <v>-768</v>
      </c>
    </row>
    <row r="200" spans="1:64" x14ac:dyDescent="0.25">
      <c r="A200" s="1" t="s">
        <v>195</v>
      </c>
      <c r="B200" t="s">
        <v>641</v>
      </c>
      <c r="C200" t="s">
        <v>972</v>
      </c>
      <c r="D200" s="2">
        <v>14</v>
      </c>
      <c r="E200" s="2">
        <v>917</v>
      </c>
      <c r="F200" s="2">
        <f t="shared" si="30"/>
        <v>931</v>
      </c>
      <c r="G200" s="2">
        <v>12</v>
      </c>
      <c r="H200" s="2">
        <v>22</v>
      </c>
      <c r="I200" s="2">
        <v>0</v>
      </c>
      <c r="J200" s="2">
        <f t="shared" si="31"/>
        <v>22</v>
      </c>
      <c r="K200" s="2">
        <v>-6</v>
      </c>
      <c r="L200" s="2">
        <v>0</v>
      </c>
      <c r="M200" s="2">
        <v>193</v>
      </c>
      <c r="N200" s="2">
        <f t="shared" si="32"/>
        <v>187</v>
      </c>
      <c r="O200" s="2">
        <v>895</v>
      </c>
      <c r="P200" s="2">
        <v>20</v>
      </c>
      <c r="Q200" s="2">
        <v>378</v>
      </c>
      <c r="R200" s="2">
        <v>363</v>
      </c>
      <c r="S200" s="2">
        <f t="shared" si="33"/>
        <v>761</v>
      </c>
      <c r="T200" s="2">
        <v>0</v>
      </c>
      <c r="U200" s="2">
        <v>0</v>
      </c>
      <c r="V200" s="2">
        <f t="shared" si="34"/>
        <v>0</v>
      </c>
      <c r="W200" s="2">
        <v>565</v>
      </c>
      <c r="X200" s="2">
        <v>0</v>
      </c>
      <c r="Y200">
        <v>0</v>
      </c>
      <c r="Z200" s="2">
        <v>0</v>
      </c>
      <c r="AA200" s="2">
        <v>-76</v>
      </c>
      <c r="AB200" s="2">
        <f t="shared" si="35"/>
        <v>-76</v>
      </c>
      <c r="AC200" s="2">
        <v>172</v>
      </c>
      <c r="AD200" s="2">
        <v>38</v>
      </c>
      <c r="AE200" s="2">
        <v>0</v>
      </c>
      <c r="AF200" s="2">
        <v>5</v>
      </c>
      <c r="AG200" s="2">
        <f t="shared" si="36"/>
        <v>3512</v>
      </c>
      <c r="AH200" s="2">
        <f t="shared" si="37"/>
        <v>3512</v>
      </c>
      <c r="AI200" s="2">
        <v>13703</v>
      </c>
      <c r="AJ200" s="2">
        <v>13703</v>
      </c>
      <c r="AK200" s="2">
        <v>6516</v>
      </c>
      <c r="AL200" s="2">
        <v>0</v>
      </c>
      <c r="AM200" s="2">
        <v>0</v>
      </c>
      <c r="AN200" s="2">
        <v>0</v>
      </c>
      <c r="AO200" s="2">
        <v>0</v>
      </c>
      <c r="AP200" s="2">
        <v>726</v>
      </c>
      <c r="AQ200" s="2">
        <v>0</v>
      </c>
      <c r="AR200" s="2">
        <v>0</v>
      </c>
      <c r="AS200" s="2">
        <v>0</v>
      </c>
      <c r="AT200" s="2">
        <v>0</v>
      </c>
      <c r="AU200" s="2">
        <v>-29</v>
      </c>
      <c r="AV200" s="2">
        <v>-104</v>
      </c>
      <c r="AW200" s="2">
        <v>0</v>
      </c>
      <c r="AX200" s="2">
        <v>0</v>
      </c>
      <c r="AY200" s="2">
        <v>0</v>
      </c>
      <c r="AZ200" s="2">
        <v>0</v>
      </c>
      <c r="BA200" s="2">
        <f t="shared" si="38"/>
        <v>10725</v>
      </c>
      <c r="BB200" s="2">
        <f t="shared" si="39"/>
        <v>10725</v>
      </c>
      <c r="BC200" s="2">
        <v>43081</v>
      </c>
      <c r="BD200" s="2">
        <v>43081</v>
      </c>
      <c r="BE200" s="2">
        <v>0</v>
      </c>
      <c r="BF200" s="2">
        <v>0</v>
      </c>
      <c r="BG200" s="2">
        <v>0</v>
      </c>
      <c r="BH200" s="2">
        <v>0</v>
      </c>
      <c r="BI200" s="2">
        <v>0</v>
      </c>
      <c r="BJ200" s="2">
        <v>90</v>
      </c>
      <c r="BK200" s="2">
        <v>-9</v>
      </c>
      <c r="BL200" s="2">
        <v>-274</v>
      </c>
    </row>
    <row r="201" spans="1:64" x14ac:dyDescent="0.25">
      <c r="A201" s="1" t="s">
        <v>196</v>
      </c>
      <c r="B201" t="s">
        <v>642</v>
      </c>
      <c r="C201" t="s">
        <v>970</v>
      </c>
      <c r="D201" s="2">
        <v>-275</v>
      </c>
      <c r="E201" s="2">
        <v>1390</v>
      </c>
      <c r="F201" s="2">
        <f t="shared" si="30"/>
        <v>1115</v>
      </c>
      <c r="G201" s="2">
        <v>-18</v>
      </c>
      <c r="H201" s="2">
        <v>291</v>
      </c>
      <c r="I201" s="2">
        <v>80</v>
      </c>
      <c r="J201" s="2">
        <f t="shared" si="31"/>
        <v>371</v>
      </c>
      <c r="K201" s="2">
        <v>1415</v>
      </c>
      <c r="L201" s="2">
        <v>0</v>
      </c>
      <c r="M201" s="2">
        <v>1209</v>
      </c>
      <c r="N201" s="2">
        <f t="shared" si="32"/>
        <v>2624</v>
      </c>
      <c r="O201" s="2">
        <v>4073</v>
      </c>
      <c r="P201" s="2">
        <v>229</v>
      </c>
      <c r="Q201" s="2">
        <v>26</v>
      </c>
      <c r="R201" s="2">
        <v>731</v>
      </c>
      <c r="S201" s="2">
        <f t="shared" si="33"/>
        <v>986</v>
      </c>
      <c r="T201" s="2">
        <v>631</v>
      </c>
      <c r="U201" s="2">
        <v>1063</v>
      </c>
      <c r="V201" s="2">
        <f t="shared" si="34"/>
        <v>1694</v>
      </c>
      <c r="W201" s="2">
        <v>1454</v>
      </c>
      <c r="X201" s="2">
        <v>23651</v>
      </c>
      <c r="Y201">
        <v>6812.2614485609556</v>
      </c>
      <c r="Z201" s="2">
        <v>17764</v>
      </c>
      <c r="AA201" s="2">
        <v>551</v>
      </c>
      <c r="AB201" s="2">
        <f t="shared" si="35"/>
        <v>18315</v>
      </c>
      <c r="AC201" s="2">
        <v>0</v>
      </c>
      <c r="AD201" s="2">
        <v>45</v>
      </c>
      <c r="AE201" s="2">
        <v>0</v>
      </c>
      <c r="AF201" s="2">
        <v>0</v>
      </c>
      <c r="AG201" s="2">
        <f t="shared" si="36"/>
        <v>54310</v>
      </c>
      <c r="AH201" s="2">
        <f t="shared" si="37"/>
        <v>61122.261448560952</v>
      </c>
      <c r="AI201" s="2">
        <v>217000</v>
      </c>
      <c r="AJ201" s="2">
        <v>244324.50116475674</v>
      </c>
      <c r="AK201" s="2">
        <v>6554</v>
      </c>
      <c r="AL201" s="2">
        <v>175</v>
      </c>
      <c r="AM201" s="2">
        <v>4588</v>
      </c>
      <c r="AN201" s="2">
        <v>0</v>
      </c>
      <c r="AO201" s="2">
        <v>0</v>
      </c>
      <c r="AP201" s="2">
        <v>0</v>
      </c>
      <c r="AQ201" s="2">
        <v>0</v>
      </c>
      <c r="AR201" s="2">
        <v>0</v>
      </c>
      <c r="AS201" s="2">
        <v>0</v>
      </c>
      <c r="AT201" s="2">
        <v>0</v>
      </c>
      <c r="AU201" s="2">
        <v>-700</v>
      </c>
      <c r="AV201" s="2">
        <v>-447</v>
      </c>
      <c r="AW201" s="2">
        <v>-286</v>
      </c>
      <c r="AX201" s="2">
        <v>-1115</v>
      </c>
      <c r="AY201" s="2">
        <v>0</v>
      </c>
      <c r="AZ201" s="2">
        <v>0</v>
      </c>
      <c r="BA201" s="2">
        <f t="shared" si="38"/>
        <v>64641</v>
      </c>
      <c r="BB201" s="2">
        <f t="shared" si="39"/>
        <v>71453.261448560952</v>
      </c>
      <c r="BC201" s="2">
        <v>259000</v>
      </c>
      <c r="BD201" s="2">
        <v>286324.50116475672</v>
      </c>
      <c r="BE201" s="2">
        <v>0</v>
      </c>
      <c r="BF201" s="2">
        <v>0</v>
      </c>
      <c r="BG201" s="2">
        <v>0</v>
      </c>
      <c r="BH201" s="2">
        <v>0</v>
      </c>
      <c r="BI201" s="2">
        <v>2827</v>
      </c>
      <c r="BJ201" s="2">
        <v>11400</v>
      </c>
      <c r="BK201" s="2">
        <v>-59</v>
      </c>
      <c r="BL201" s="2">
        <v>-236</v>
      </c>
    </row>
    <row r="202" spans="1:64" x14ac:dyDescent="0.25">
      <c r="A202" s="1" t="s">
        <v>197</v>
      </c>
      <c r="B202" t="s">
        <v>643</v>
      </c>
      <c r="C202" t="s">
        <v>971</v>
      </c>
      <c r="D202" s="2">
        <v>159</v>
      </c>
      <c r="E202" s="2">
        <v>1787</v>
      </c>
      <c r="F202" s="2">
        <f t="shared" si="30"/>
        <v>1946</v>
      </c>
      <c r="G202" s="2">
        <v>77</v>
      </c>
      <c r="H202" s="2">
        <v>0</v>
      </c>
      <c r="I202" s="2">
        <v>193</v>
      </c>
      <c r="J202" s="2">
        <f t="shared" si="31"/>
        <v>193</v>
      </c>
      <c r="K202" s="2">
        <v>8831</v>
      </c>
      <c r="L202" s="2">
        <v>0</v>
      </c>
      <c r="M202" s="2">
        <v>2279</v>
      </c>
      <c r="N202" s="2">
        <f t="shared" si="32"/>
        <v>11110</v>
      </c>
      <c r="O202" s="2">
        <v>7524</v>
      </c>
      <c r="P202" s="2">
        <v>993</v>
      </c>
      <c r="Q202" s="2">
        <v>-13</v>
      </c>
      <c r="R202" s="2">
        <v>468</v>
      </c>
      <c r="S202" s="2">
        <f t="shared" si="33"/>
        <v>1448</v>
      </c>
      <c r="T202" s="2">
        <v>2425</v>
      </c>
      <c r="U202" s="2">
        <v>3821</v>
      </c>
      <c r="V202" s="2">
        <f t="shared" si="34"/>
        <v>6246</v>
      </c>
      <c r="W202" s="2">
        <v>2302</v>
      </c>
      <c r="X202" s="2">
        <v>71875</v>
      </c>
      <c r="Y202">
        <v>20699.315913810187</v>
      </c>
      <c r="Z202" s="2">
        <v>49604</v>
      </c>
      <c r="AA202" s="2">
        <v>2315</v>
      </c>
      <c r="AB202" s="2">
        <f t="shared" si="35"/>
        <v>51919</v>
      </c>
      <c r="AC202" s="2">
        <v>-7</v>
      </c>
      <c r="AD202" s="2">
        <v>189</v>
      </c>
      <c r="AE202" s="2">
        <v>0</v>
      </c>
      <c r="AF202" s="2">
        <v>1235</v>
      </c>
      <c r="AG202" s="2">
        <f t="shared" si="36"/>
        <v>156057</v>
      </c>
      <c r="AH202" s="2">
        <f t="shared" si="37"/>
        <v>176756.31591381019</v>
      </c>
      <c r="AI202" s="2">
        <v>624904</v>
      </c>
      <c r="AJ202" s="2">
        <v>687174.45795423305</v>
      </c>
      <c r="AK202" s="2">
        <v>0</v>
      </c>
      <c r="AL202" s="2">
        <v>0</v>
      </c>
      <c r="AM202" s="2">
        <v>0</v>
      </c>
      <c r="AN202" s="2">
        <v>0</v>
      </c>
      <c r="AO202" s="2">
        <v>0</v>
      </c>
      <c r="AP202" s="2">
        <v>0</v>
      </c>
      <c r="AQ202" s="2">
        <v>0</v>
      </c>
      <c r="AR202" s="2">
        <v>0</v>
      </c>
      <c r="AS202" s="2">
        <v>0</v>
      </c>
      <c r="AT202" s="2">
        <v>149</v>
      </c>
      <c r="AU202" s="2">
        <v>0</v>
      </c>
      <c r="AV202" s="2">
        <v>0</v>
      </c>
      <c r="AW202" s="2">
        <v>0</v>
      </c>
      <c r="AX202" s="2">
        <v>0</v>
      </c>
      <c r="AY202" s="2">
        <v>0</v>
      </c>
      <c r="AZ202" s="2">
        <v>0</v>
      </c>
      <c r="BA202" s="2">
        <f t="shared" si="38"/>
        <v>156206</v>
      </c>
      <c r="BB202" s="2">
        <f t="shared" si="39"/>
        <v>176905.31591381019</v>
      </c>
      <c r="BC202" s="2">
        <v>624904</v>
      </c>
      <c r="BD202" s="2">
        <v>687174.45795423305</v>
      </c>
      <c r="BE202" s="2">
        <v>0</v>
      </c>
      <c r="BF202" s="2">
        <v>0</v>
      </c>
      <c r="BG202" s="2">
        <v>0</v>
      </c>
      <c r="BH202" s="2">
        <v>0</v>
      </c>
      <c r="BI202" s="2">
        <v>3532</v>
      </c>
      <c r="BJ202" s="2">
        <v>14180</v>
      </c>
      <c r="BK202" s="2">
        <v>-605</v>
      </c>
      <c r="BL202" s="2">
        <v>-2436</v>
      </c>
    </row>
    <row r="203" spans="1:64" x14ac:dyDescent="0.25">
      <c r="A203" s="1" t="s">
        <v>198</v>
      </c>
      <c r="B203" t="s">
        <v>644</v>
      </c>
      <c r="C203" t="s">
        <v>972</v>
      </c>
      <c r="D203" s="2">
        <v>-85</v>
      </c>
      <c r="E203" s="2">
        <v>726</v>
      </c>
      <c r="F203" s="2">
        <f t="shared" si="30"/>
        <v>641</v>
      </c>
      <c r="G203" s="2">
        <v>0</v>
      </c>
      <c r="H203" s="2">
        <v>0</v>
      </c>
      <c r="I203" s="2">
        <v>0</v>
      </c>
      <c r="J203" s="2">
        <f t="shared" si="31"/>
        <v>0</v>
      </c>
      <c r="K203" s="2">
        <v>-384</v>
      </c>
      <c r="L203" s="2">
        <v>0</v>
      </c>
      <c r="M203" s="2">
        <v>121</v>
      </c>
      <c r="N203" s="2">
        <f t="shared" si="32"/>
        <v>-263</v>
      </c>
      <c r="O203" s="2">
        <v>212</v>
      </c>
      <c r="P203" s="2">
        <v>0</v>
      </c>
      <c r="Q203" s="2">
        <v>18</v>
      </c>
      <c r="R203" s="2">
        <v>58</v>
      </c>
      <c r="S203" s="2">
        <f t="shared" si="33"/>
        <v>76</v>
      </c>
      <c r="T203" s="2">
        <v>0</v>
      </c>
      <c r="U203" s="2">
        <v>0</v>
      </c>
      <c r="V203" s="2">
        <f t="shared" si="34"/>
        <v>0</v>
      </c>
      <c r="W203" s="2">
        <v>-43</v>
      </c>
      <c r="X203" s="2">
        <v>0</v>
      </c>
      <c r="Y203">
        <v>0</v>
      </c>
      <c r="Z203" s="2">
        <v>0</v>
      </c>
      <c r="AA203" s="2">
        <v>108</v>
      </c>
      <c r="AB203" s="2">
        <f t="shared" si="35"/>
        <v>108</v>
      </c>
      <c r="AC203" s="2">
        <v>48</v>
      </c>
      <c r="AD203" s="2">
        <v>0</v>
      </c>
      <c r="AE203" s="2">
        <v>0</v>
      </c>
      <c r="AF203" s="2">
        <v>0</v>
      </c>
      <c r="AG203" s="2">
        <f t="shared" si="36"/>
        <v>779</v>
      </c>
      <c r="AH203" s="2">
        <f t="shared" si="37"/>
        <v>779</v>
      </c>
      <c r="AI203" s="2">
        <v>5731</v>
      </c>
      <c r="AJ203" s="2">
        <v>5731</v>
      </c>
      <c r="AK203" s="2">
        <v>2924</v>
      </c>
      <c r="AL203" s="2">
        <v>0</v>
      </c>
      <c r="AM203" s="2">
        <v>0</v>
      </c>
      <c r="AN203" s="2">
        <v>0</v>
      </c>
      <c r="AO203" s="2">
        <v>0</v>
      </c>
      <c r="AP203" s="2">
        <v>295</v>
      </c>
      <c r="AQ203" s="2">
        <v>0</v>
      </c>
      <c r="AR203" s="2">
        <v>0</v>
      </c>
      <c r="AS203" s="2">
        <v>0</v>
      </c>
      <c r="AT203" s="2">
        <v>0</v>
      </c>
      <c r="AU203" s="2">
        <v>0</v>
      </c>
      <c r="AV203" s="2">
        <v>0</v>
      </c>
      <c r="AW203" s="2">
        <v>0</v>
      </c>
      <c r="AX203" s="2">
        <v>0</v>
      </c>
      <c r="AY203" s="2">
        <v>0</v>
      </c>
      <c r="AZ203" s="2">
        <v>0</v>
      </c>
      <c r="BA203" s="2">
        <f t="shared" si="38"/>
        <v>3998</v>
      </c>
      <c r="BB203" s="2">
        <f t="shared" si="39"/>
        <v>3998</v>
      </c>
      <c r="BC203" s="2">
        <v>16531</v>
      </c>
      <c r="BD203" s="2">
        <v>16531</v>
      </c>
      <c r="BE203" s="2">
        <v>0</v>
      </c>
      <c r="BF203" s="2">
        <v>0</v>
      </c>
      <c r="BG203" s="2">
        <v>0</v>
      </c>
      <c r="BH203" s="2">
        <v>0</v>
      </c>
      <c r="BI203" s="2">
        <v>112</v>
      </c>
      <c r="BJ203" s="2">
        <v>256</v>
      </c>
      <c r="BK203" s="2">
        <v>-4</v>
      </c>
      <c r="BL203" s="2">
        <v>-61</v>
      </c>
    </row>
    <row r="204" spans="1:64" x14ac:dyDescent="0.25">
      <c r="A204" s="1" t="s">
        <v>199</v>
      </c>
      <c r="B204" t="s">
        <v>645</v>
      </c>
      <c r="C204" t="s">
        <v>972</v>
      </c>
      <c r="D204" s="2">
        <v>-6</v>
      </c>
      <c r="E204" s="2">
        <v>1255</v>
      </c>
      <c r="F204" s="2">
        <f t="shared" si="30"/>
        <v>1249</v>
      </c>
      <c r="G204" s="2">
        <v>5</v>
      </c>
      <c r="H204" s="2">
        <v>99</v>
      </c>
      <c r="I204" s="2">
        <v>0</v>
      </c>
      <c r="J204" s="2">
        <f t="shared" si="31"/>
        <v>99</v>
      </c>
      <c r="K204" s="2">
        <v>-122</v>
      </c>
      <c r="L204" s="2">
        <v>0</v>
      </c>
      <c r="M204" s="2">
        <v>33</v>
      </c>
      <c r="N204" s="2">
        <f t="shared" si="32"/>
        <v>-89</v>
      </c>
      <c r="O204" s="2">
        <v>515</v>
      </c>
      <c r="P204" s="2">
        <v>0</v>
      </c>
      <c r="Q204" s="2">
        <v>14</v>
      </c>
      <c r="R204" s="2">
        <v>31</v>
      </c>
      <c r="S204" s="2">
        <f t="shared" si="33"/>
        <v>45</v>
      </c>
      <c r="T204" s="2">
        <v>0</v>
      </c>
      <c r="U204" s="2">
        <v>0</v>
      </c>
      <c r="V204" s="2">
        <f t="shared" si="34"/>
        <v>0</v>
      </c>
      <c r="W204" s="2">
        <v>110</v>
      </c>
      <c r="X204" s="2">
        <v>0</v>
      </c>
      <c r="Y204">
        <v>0</v>
      </c>
      <c r="Z204" s="2">
        <v>0</v>
      </c>
      <c r="AA204" s="2">
        <v>173</v>
      </c>
      <c r="AB204" s="2">
        <f t="shared" si="35"/>
        <v>173</v>
      </c>
      <c r="AC204" s="2">
        <v>0</v>
      </c>
      <c r="AD204" s="2">
        <v>0</v>
      </c>
      <c r="AE204" s="2">
        <v>0</v>
      </c>
      <c r="AF204" s="2">
        <v>0</v>
      </c>
      <c r="AG204" s="2">
        <f t="shared" si="36"/>
        <v>2107</v>
      </c>
      <c r="AH204" s="2">
        <f t="shared" si="37"/>
        <v>2107</v>
      </c>
      <c r="AI204" s="2">
        <v>8410</v>
      </c>
      <c r="AJ204" s="2">
        <v>8410</v>
      </c>
      <c r="AK204" s="2">
        <v>4753</v>
      </c>
      <c r="AL204" s="2">
        <v>0</v>
      </c>
      <c r="AM204" s="2">
        <v>0</v>
      </c>
      <c r="AN204" s="2">
        <v>0</v>
      </c>
      <c r="AO204" s="2">
        <v>0</v>
      </c>
      <c r="AP204" s="2">
        <v>0</v>
      </c>
      <c r="AQ204" s="2">
        <v>0</v>
      </c>
      <c r="AR204" s="2">
        <v>0</v>
      </c>
      <c r="AS204" s="2">
        <v>0</v>
      </c>
      <c r="AT204" s="2">
        <v>0</v>
      </c>
      <c r="AU204" s="2">
        <v>-97</v>
      </c>
      <c r="AV204" s="2">
        <v>-171</v>
      </c>
      <c r="AW204" s="2">
        <v>0</v>
      </c>
      <c r="AX204" s="2">
        <v>0</v>
      </c>
      <c r="AY204" s="2">
        <v>0</v>
      </c>
      <c r="AZ204" s="2">
        <v>0</v>
      </c>
      <c r="BA204" s="2">
        <f t="shared" si="38"/>
        <v>6763</v>
      </c>
      <c r="BB204" s="2">
        <f t="shared" si="39"/>
        <v>6763</v>
      </c>
      <c r="BC204" s="2">
        <v>28254</v>
      </c>
      <c r="BD204" s="2">
        <v>28254</v>
      </c>
      <c r="BE204" s="2">
        <v>0</v>
      </c>
      <c r="BF204" s="2">
        <v>0</v>
      </c>
      <c r="BG204" s="2">
        <v>0</v>
      </c>
      <c r="BH204" s="2">
        <v>0</v>
      </c>
      <c r="BI204" s="2">
        <v>1</v>
      </c>
      <c r="BJ204" s="2">
        <v>4</v>
      </c>
      <c r="BK204" s="2">
        <v>-286</v>
      </c>
      <c r="BL204" s="2">
        <v>-595</v>
      </c>
    </row>
    <row r="205" spans="1:64" x14ac:dyDescent="0.25">
      <c r="A205" s="1" t="s">
        <v>200</v>
      </c>
      <c r="B205" t="s">
        <v>646</v>
      </c>
      <c r="C205" t="s">
        <v>972</v>
      </c>
      <c r="D205" s="2">
        <v>27</v>
      </c>
      <c r="E205" s="2">
        <v>418</v>
      </c>
      <c r="F205" s="2">
        <f t="shared" si="30"/>
        <v>445</v>
      </c>
      <c r="G205" s="2">
        <v>5</v>
      </c>
      <c r="H205" s="2">
        <v>11</v>
      </c>
      <c r="I205" s="2">
        <v>0</v>
      </c>
      <c r="J205" s="2">
        <f t="shared" si="31"/>
        <v>11</v>
      </c>
      <c r="K205" s="2">
        <v>-44</v>
      </c>
      <c r="L205" s="2">
        <v>0</v>
      </c>
      <c r="M205" s="2">
        <v>155</v>
      </c>
      <c r="N205" s="2">
        <f t="shared" si="32"/>
        <v>111</v>
      </c>
      <c r="O205" s="2">
        <v>484</v>
      </c>
      <c r="P205" s="2">
        <v>36</v>
      </c>
      <c r="Q205" s="2">
        <v>29</v>
      </c>
      <c r="R205" s="2">
        <v>94</v>
      </c>
      <c r="S205" s="2">
        <f t="shared" si="33"/>
        <v>159</v>
      </c>
      <c r="T205" s="2">
        <v>0</v>
      </c>
      <c r="U205" s="2">
        <v>0</v>
      </c>
      <c r="V205" s="2">
        <f t="shared" si="34"/>
        <v>0</v>
      </c>
      <c r="W205" s="2">
        <v>144</v>
      </c>
      <c r="X205" s="2">
        <v>0</v>
      </c>
      <c r="Y205">
        <v>0</v>
      </c>
      <c r="Z205" s="2">
        <v>11</v>
      </c>
      <c r="AA205" s="2">
        <v>144</v>
      </c>
      <c r="AB205" s="2">
        <f t="shared" si="35"/>
        <v>155</v>
      </c>
      <c r="AC205" s="2">
        <v>0</v>
      </c>
      <c r="AD205" s="2">
        <v>0</v>
      </c>
      <c r="AE205" s="2">
        <v>0</v>
      </c>
      <c r="AF205" s="2">
        <v>0</v>
      </c>
      <c r="AG205" s="2">
        <f t="shared" si="36"/>
        <v>1514</v>
      </c>
      <c r="AH205" s="2">
        <f t="shared" si="37"/>
        <v>1514</v>
      </c>
      <c r="AI205" s="2">
        <v>6050</v>
      </c>
      <c r="AJ205" s="2">
        <v>6050</v>
      </c>
      <c r="AK205" s="2">
        <v>1471</v>
      </c>
      <c r="AL205" s="2">
        <v>17</v>
      </c>
      <c r="AM205" s="2">
        <v>785</v>
      </c>
      <c r="AN205" s="2">
        <v>0</v>
      </c>
      <c r="AO205" s="2">
        <v>0</v>
      </c>
      <c r="AP205" s="2">
        <v>0</v>
      </c>
      <c r="AQ205" s="2">
        <v>0</v>
      </c>
      <c r="AR205" s="2">
        <v>0</v>
      </c>
      <c r="AS205" s="2">
        <v>0</v>
      </c>
      <c r="AT205" s="2">
        <v>0</v>
      </c>
      <c r="AU205" s="2">
        <v>0</v>
      </c>
      <c r="AV205" s="2">
        <v>0</v>
      </c>
      <c r="AW205" s="2">
        <v>0</v>
      </c>
      <c r="AX205" s="2">
        <v>0</v>
      </c>
      <c r="AY205" s="2">
        <v>0</v>
      </c>
      <c r="AZ205" s="2">
        <v>0</v>
      </c>
      <c r="BA205" s="2">
        <f t="shared" si="38"/>
        <v>3787</v>
      </c>
      <c r="BB205" s="2">
        <f t="shared" si="39"/>
        <v>3787</v>
      </c>
      <c r="BC205" s="2">
        <v>15660</v>
      </c>
      <c r="BD205" s="2">
        <v>15660</v>
      </c>
      <c r="BE205" s="2">
        <v>0</v>
      </c>
      <c r="BF205" s="2">
        <v>0</v>
      </c>
      <c r="BG205" s="2">
        <v>0</v>
      </c>
      <c r="BH205" s="2">
        <v>0</v>
      </c>
      <c r="BI205" s="2">
        <v>19</v>
      </c>
      <c r="BJ205" s="2">
        <v>-75</v>
      </c>
      <c r="BK205" s="2">
        <v>-11</v>
      </c>
      <c r="BL205" s="2">
        <v>-45</v>
      </c>
    </row>
    <row r="206" spans="1:64" x14ac:dyDescent="0.25">
      <c r="A206" s="1" t="s">
        <v>201</v>
      </c>
      <c r="B206" t="s">
        <v>647</v>
      </c>
      <c r="C206" t="s">
        <v>972</v>
      </c>
      <c r="D206" s="2">
        <v>-104</v>
      </c>
      <c r="E206" s="2">
        <v>1284</v>
      </c>
      <c r="F206" s="2">
        <f t="shared" si="30"/>
        <v>1180</v>
      </c>
      <c r="G206" s="2">
        <v>19</v>
      </c>
      <c r="H206" s="2">
        <v>156</v>
      </c>
      <c r="I206" s="2">
        <v>0</v>
      </c>
      <c r="J206" s="2">
        <f t="shared" si="31"/>
        <v>156</v>
      </c>
      <c r="K206" s="2">
        <v>-2002</v>
      </c>
      <c r="L206" s="2">
        <v>0</v>
      </c>
      <c r="M206" s="2">
        <v>-14</v>
      </c>
      <c r="N206" s="2">
        <f t="shared" si="32"/>
        <v>-2016</v>
      </c>
      <c r="O206" s="2">
        <v>402</v>
      </c>
      <c r="P206" s="2">
        <v>11</v>
      </c>
      <c r="Q206" s="2">
        <v>31</v>
      </c>
      <c r="R206" s="2">
        <v>226</v>
      </c>
      <c r="S206" s="2">
        <f t="shared" si="33"/>
        <v>268</v>
      </c>
      <c r="T206" s="2">
        <v>0</v>
      </c>
      <c r="U206" s="2">
        <v>0</v>
      </c>
      <c r="V206" s="2">
        <f t="shared" si="34"/>
        <v>0</v>
      </c>
      <c r="W206" s="2">
        <v>620</v>
      </c>
      <c r="X206" s="2">
        <v>0</v>
      </c>
      <c r="Y206">
        <v>0</v>
      </c>
      <c r="Z206" s="2">
        <v>0</v>
      </c>
      <c r="AA206" s="2">
        <v>321</v>
      </c>
      <c r="AB206" s="2">
        <f t="shared" si="35"/>
        <v>321</v>
      </c>
      <c r="AC206" s="2">
        <v>1</v>
      </c>
      <c r="AD206" s="2">
        <v>0</v>
      </c>
      <c r="AE206" s="2">
        <v>0</v>
      </c>
      <c r="AF206" s="2">
        <v>8</v>
      </c>
      <c r="AG206" s="2">
        <f t="shared" si="36"/>
        <v>959</v>
      </c>
      <c r="AH206" s="2">
        <f t="shared" si="37"/>
        <v>959</v>
      </c>
      <c r="AI206" s="2">
        <v>18085</v>
      </c>
      <c r="AJ206" s="2">
        <v>18085</v>
      </c>
      <c r="AK206" s="2">
        <v>11418</v>
      </c>
      <c r="AL206" s="2">
        <v>12</v>
      </c>
      <c r="AM206" s="2">
        <v>0</v>
      </c>
      <c r="AN206" s="2">
        <v>0</v>
      </c>
      <c r="AO206" s="2">
        <v>0</v>
      </c>
      <c r="AP206" s="2">
        <v>386</v>
      </c>
      <c r="AQ206" s="2">
        <v>0</v>
      </c>
      <c r="AR206" s="2">
        <v>0</v>
      </c>
      <c r="AS206" s="2">
        <v>0</v>
      </c>
      <c r="AT206" s="2">
        <v>0</v>
      </c>
      <c r="AU206" s="2">
        <v>-363</v>
      </c>
      <c r="AV206" s="2">
        <v>-542</v>
      </c>
      <c r="AW206" s="2">
        <v>0</v>
      </c>
      <c r="AX206" s="2">
        <v>0</v>
      </c>
      <c r="AY206" s="2">
        <v>0</v>
      </c>
      <c r="AZ206" s="2">
        <v>0</v>
      </c>
      <c r="BA206" s="2">
        <f t="shared" si="38"/>
        <v>12412</v>
      </c>
      <c r="BB206" s="2">
        <f t="shared" si="39"/>
        <v>12412</v>
      </c>
      <c r="BC206" s="2">
        <v>57386</v>
      </c>
      <c r="BD206" s="2">
        <v>57386</v>
      </c>
      <c r="BE206" s="2">
        <v>0</v>
      </c>
      <c r="BF206" s="2">
        <v>-435</v>
      </c>
      <c r="BG206" s="2">
        <v>0</v>
      </c>
      <c r="BH206" s="2">
        <v>0</v>
      </c>
      <c r="BI206" s="2">
        <v>104</v>
      </c>
      <c r="BJ206" s="2">
        <v>506</v>
      </c>
      <c r="BK206" s="2">
        <v>-36</v>
      </c>
      <c r="BL206" s="2">
        <v>-119</v>
      </c>
    </row>
    <row r="207" spans="1:64" x14ac:dyDescent="0.25">
      <c r="A207" s="1" t="s">
        <v>202</v>
      </c>
      <c r="B207" t="s">
        <v>648</v>
      </c>
      <c r="C207" t="s">
        <v>972</v>
      </c>
      <c r="D207" s="2">
        <v>-130</v>
      </c>
      <c r="E207" s="2">
        <v>1020</v>
      </c>
      <c r="F207" s="2">
        <f t="shared" si="30"/>
        <v>890</v>
      </c>
      <c r="G207" s="2">
        <v>40</v>
      </c>
      <c r="H207" s="2">
        <v>50</v>
      </c>
      <c r="I207" s="2">
        <v>0</v>
      </c>
      <c r="J207" s="2">
        <f t="shared" si="31"/>
        <v>50</v>
      </c>
      <c r="K207" s="2">
        <v>-460</v>
      </c>
      <c r="L207" s="2">
        <v>0</v>
      </c>
      <c r="M207" s="2">
        <v>700</v>
      </c>
      <c r="N207" s="2">
        <f t="shared" si="32"/>
        <v>240</v>
      </c>
      <c r="O207" s="2">
        <v>1610</v>
      </c>
      <c r="P207" s="2">
        <v>50</v>
      </c>
      <c r="Q207" s="2">
        <v>150</v>
      </c>
      <c r="R207" s="2">
        <v>490</v>
      </c>
      <c r="S207" s="2">
        <f t="shared" si="33"/>
        <v>690</v>
      </c>
      <c r="T207" s="2">
        <v>0</v>
      </c>
      <c r="U207" s="2">
        <v>0</v>
      </c>
      <c r="V207" s="2">
        <f t="shared" si="34"/>
        <v>0</v>
      </c>
      <c r="W207" s="2">
        <v>1390</v>
      </c>
      <c r="X207" s="2">
        <v>0</v>
      </c>
      <c r="Y207">
        <v>0</v>
      </c>
      <c r="Z207" s="2">
        <v>0</v>
      </c>
      <c r="AA207" s="2">
        <v>350</v>
      </c>
      <c r="AB207" s="2">
        <f t="shared" si="35"/>
        <v>350</v>
      </c>
      <c r="AC207" s="2">
        <v>10</v>
      </c>
      <c r="AD207" s="2">
        <v>40</v>
      </c>
      <c r="AE207" s="2">
        <v>0</v>
      </c>
      <c r="AF207" s="2">
        <v>100</v>
      </c>
      <c r="AG207" s="2">
        <f t="shared" si="36"/>
        <v>5410</v>
      </c>
      <c r="AH207" s="2">
        <f t="shared" si="37"/>
        <v>5410</v>
      </c>
      <c r="AI207" s="2">
        <v>21279</v>
      </c>
      <c r="AJ207" s="2">
        <v>21279</v>
      </c>
      <c r="AK207" s="2">
        <v>6954</v>
      </c>
      <c r="AL207" s="2">
        <v>9</v>
      </c>
      <c r="AM207" s="2">
        <v>2293</v>
      </c>
      <c r="AN207" s="2">
        <v>0</v>
      </c>
      <c r="AO207" s="2">
        <v>30</v>
      </c>
      <c r="AP207" s="2">
        <v>162</v>
      </c>
      <c r="AQ207" s="2">
        <v>0</v>
      </c>
      <c r="AR207" s="2">
        <v>0</v>
      </c>
      <c r="AS207" s="2">
        <v>0</v>
      </c>
      <c r="AT207" s="2">
        <v>0</v>
      </c>
      <c r="AU207" s="2">
        <v>0</v>
      </c>
      <c r="AV207" s="2">
        <v>0</v>
      </c>
      <c r="AW207" s="2">
        <v>0</v>
      </c>
      <c r="AX207" s="2">
        <v>0</v>
      </c>
      <c r="AY207" s="2">
        <v>0</v>
      </c>
      <c r="AZ207" s="2">
        <v>0</v>
      </c>
      <c r="BA207" s="2">
        <f t="shared" si="38"/>
        <v>14858</v>
      </c>
      <c r="BB207" s="2">
        <f t="shared" si="39"/>
        <v>14858</v>
      </c>
      <c r="BC207" s="2">
        <v>54985</v>
      </c>
      <c r="BD207" s="2">
        <v>54985</v>
      </c>
      <c r="BE207" s="2">
        <v>0</v>
      </c>
      <c r="BF207" s="2">
        <v>0</v>
      </c>
      <c r="BG207" s="2">
        <v>0</v>
      </c>
      <c r="BH207" s="2">
        <v>0</v>
      </c>
      <c r="BI207" s="2">
        <v>420</v>
      </c>
      <c r="BJ207" s="2">
        <v>1676</v>
      </c>
      <c r="BK207" s="2">
        <v>-145</v>
      </c>
      <c r="BL207" s="2">
        <v>-552</v>
      </c>
    </row>
    <row r="208" spans="1:64" x14ac:dyDescent="0.25">
      <c r="A208" s="1" t="s">
        <v>203</v>
      </c>
      <c r="B208" t="s">
        <v>649</v>
      </c>
      <c r="C208" t="s">
        <v>972</v>
      </c>
      <c r="D208" s="2">
        <v>2</v>
      </c>
      <c r="E208" s="2">
        <v>493</v>
      </c>
      <c r="F208" s="2">
        <f t="shared" si="30"/>
        <v>495</v>
      </c>
      <c r="G208" s="2">
        <v>14</v>
      </c>
      <c r="H208" s="2">
        <v>20</v>
      </c>
      <c r="I208" s="2">
        <v>0</v>
      </c>
      <c r="J208" s="2">
        <f t="shared" si="31"/>
        <v>20</v>
      </c>
      <c r="K208" s="2">
        <v>-196</v>
      </c>
      <c r="L208" s="2">
        <v>0</v>
      </c>
      <c r="M208" s="2">
        <v>180</v>
      </c>
      <c r="N208" s="2">
        <f t="shared" si="32"/>
        <v>-16</v>
      </c>
      <c r="O208" s="2">
        <v>425</v>
      </c>
      <c r="P208" s="2">
        <v>1</v>
      </c>
      <c r="Q208" s="2">
        <v>60</v>
      </c>
      <c r="R208" s="2">
        <v>236</v>
      </c>
      <c r="S208" s="2">
        <f t="shared" si="33"/>
        <v>297</v>
      </c>
      <c r="T208" s="2">
        <v>0</v>
      </c>
      <c r="U208" s="2">
        <v>0</v>
      </c>
      <c r="V208" s="2">
        <f t="shared" si="34"/>
        <v>0</v>
      </c>
      <c r="W208" s="2">
        <v>162</v>
      </c>
      <c r="X208" s="2">
        <v>0</v>
      </c>
      <c r="Y208">
        <v>0</v>
      </c>
      <c r="Z208" s="2">
        <v>0</v>
      </c>
      <c r="AA208" s="2">
        <v>115</v>
      </c>
      <c r="AB208" s="2">
        <f t="shared" si="35"/>
        <v>115</v>
      </c>
      <c r="AC208" s="2">
        <v>0</v>
      </c>
      <c r="AD208" s="2">
        <v>0</v>
      </c>
      <c r="AE208" s="2">
        <v>0</v>
      </c>
      <c r="AF208" s="2">
        <v>-3</v>
      </c>
      <c r="AG208" s="2">
        <f t="shared" si="36"/>
        <v>1509</v>
      </c>
      <c r="AH208" s="2">
        <f t="shared" si="37"/>
        <v>1509</v>
      </c>
      <c r="AI208" s="2">
        <v>7854</v>
      </c>
      <c r="AJ208" s="2">
        <v>7854</v>
      </c>
      <c r="AK208" s="2">
        <v>3052</v>
      </c>
      <c r="AL208" s="2">
        <v>31</v>
      </c>
      <c r="AM208" s="2">
        <v>0</v>
      </c>
      <c r="AN208" s="2">
        <v>0</v>
      </c>
      <c r="AO208" s="2">
        <v>0</v>
      </c>
      <c r="AP208" s="2">
        <v>187</v>
      </c>
      <c r="AQ208" s="2">
        <v>0</v>
      </c>
      <c r="AR208" s="2">
        <v>0</v>
      </c>
      <c r="AS208" s="2">
        <v>0</v>
      </c>
      <c r="AT208" s="2">
        <v>0</v>
      </c>
      <c r="AU208" s="2">
        <v>0</v>
      </c>
      <c r="AV208" s="2">
        <v>0</v>
      </c>
      <c r="AW208" s="2">
        <v>0</v>
      </c>
      <c r="AX208" s="2">
        <v>0</v>
      </c>
      <c r="AY208" s="2">
        <v>0</v>
      </c>
      <c r="AZ208" s="2">
        <v>0</v>
      </c>
      <c r="BA208" s="2">
        <f t="shared" si="38"/>
        <v>4779</v>
      </c>
      <c r="BB208" s="2">
        <f t="shared" si="39"/>
        <v>4779</v>
      </c>
      <c r="BC208" s="2">
        <v>20337</v>
      </c>
      <c r="BD208" s="2">
        <v>20337</v>
      </c>
      <c r="BE208" s="2">
        <v>0</v>
      </c>
      <c r="BF208" s="2">
        <v>0</v>
      </c>
      <c r="BG208" s="2">
        <v>0</v>
      </c>
      <c r="BH208" s="2">
        <v>0</v>
      </c>
      <c r="BI208" s="2">
        <v>9</v>
      </c>
      <c r="BJ208" s="2">
        <v>104</v>
      </c>
      <c r="BK208" s="2">
        <v>-11</v>
      </c>
      <c r="BL208" s="2">
        <v>-59</v>
      </c>
    </row>
    <row r="209" spans="1:64" x14ac:dyDescent="0.25">
      <c r="A209" s="1" t="s">
        <v>204</v>
      </c>
      <c r="B209" t="s">
        <v>650</v>
      </c>
      <c r="C209" t="s">
        <v>972</v>
      </c>
      <c r="D209" s="2">
        <v>9</v>
      </c>
      <c r="E209" s="2">
        <v>584</v>
      </c>
      <c r="F209" s="2">
        <f t="shared" si="30"/>
        <v>593</v>
      </c>
      <c r="G209" s="2">
        <v>13</v>
      </c>
      <c r="H209" s="2">
        <v>15</v>
      </c>
      <c r="I209" s="2">
        <v>0</v>
      </c>
      <c r="J209" s="2">
        <f t="shared" si="31"/>
        <v>15</v>
      </c>
      <c r="K209" s="2">
        <v>-59</v>
      </c>
      <c r="L209" s="2">
        <v>0</v>
      </c>
      <c r="M209" s="2">
        <v>-68</v>
      </c>
      <c r="N209" s="2">
        <f t="shared" si="32"/>
        <v>-127</v>
      </c>
      <c r="O209" s="2">
        <v>756</v>
      </c>
      <c r="P209" s="2">
        <v>0</v>
      </c>
      <c r="Q209" s="2">
        <v>12</v>
      </c>
      <c r="R209" s="2">
        <v>589</v>
      </c>
      <c r="S209" s="2">
        <f t="shared" si="33"/>
        <v>601</v>
      </c>
      <c r="T209" s="2">
        <v>0</v>
      </c>
      <c r="U209" s="2">
        <v>0</v>
      </c>
      <c r="V209" s="2">
        <f t="shared" si="34"/>
        <v>0</v>
      </c>
      <c r="W209" s="2">
        <v>106</v>
      </c>
      <c r="X209" s="2">
        <v>0</v>
      </c>
      <c r="Y209">
        <v>0</v>
      </c>
      <c r="Z209" s="2">
        <v>0</v>
      </c>
      <c r="AA209" s="2">
        <v>112</v>
      </c>
      <c r="AB209" s="2">
        <f t="shared" si="35"/>
        <v>112</v>
      </c>
      <c r="AC209" s="2">
        <v>133</v>
      </c>
      <c r="AD209" s="2">
        <v>4</v>
      </c>
      <c r="AE209" s="2">
        <v>0</v>
      </c>
      <c r="AF209" s="2">
        <v>0</v>
      </c>
      <c r="AG209" s="2">
        <f t="shared" si="36"/>
        <v>2206</v>
      </c>
      <c r="AH209" s="2">
        <f t="shared" si="37"/>
        <v>2206</v>
      </c>
      <c r="AI209" s="2">
        <v>10613</v>
      </c>
      <c r="AJ209" s="2">
        <v>10613</v>
      </c>
      <c r="AK209" s="2">
        <v>2311</v>
      </c>
      <c r="AL209" s="2">
        <v>0</v>
      </c>
      <c r="AM209" s="2">
        <v>1785</v>
      </c>
      <c r="AN209" s="2">
        <v>0</v>
      </c>
      <c r="AO209" s="2">
        <v>0</v>
      </c>
      <c r="AP209" s="2">
        <v>409</v>
      </c>
      <c r="AQ209" s="2">
        <v>0</v>
      </c>
      <c r="AR209" s="2">
        <v>0</v>
      </c>
      <c r="AS209" s="2">
        <v>0</v>
      </c>
      <c r="AT209" s="2">
        <v>0</v>
      </c>
      <c r="AU209" s="2">
        <v>0</v>
      </c>
      <c r="AV209" s="2">
        <v>0</v>
      </c>
      <c r="AW209" s="2">
        <v>0</v>
      </c>
      <c r="AX209" s="2">
        <v>0</v>
      </c>
      <c r="AY209" s="2">
        <v>0</v>
      </c>
      <c r="AZ209" s="2">
        <v>0</v>
      </c>
      <c r="BA209" s="2">
        <f t="shared" si="38"/>
        <v>6711</v>
      </c>
      <c r="BB209" s="2">
        <f t="shared" si="39"/>
        <v>6711</v>
      </c>
      <c r="BC209" s="2">
        <v>29051</v>
      </c>
      <c r="BD209" s="2">
        <v>29051</v>
      </c>
      <c r="BE209" s="2">
        <v>0</v>
      </c>
      <c r="BF209" s="2">
        <v>0</v>
      </c>
      <c r="BG209" s="2">
        <v>0</v>
      </c>
      <c r="BH209" s="2">
        <v>0</v>
      </c>
      <c r="BI209" s="2">
        <v>47</v>
      </c>
      <c r="BJ209" s="2">
        <v>189</v>
      </c>
      <c r="BK209" s="2">
        <v>-66</v>
      </c>
      <c r="BL209" s="2">
        <v>-202</v>
      </c>
    </row>
    <row r="210" spans="1:64" x14ac:dyDescent="0.25">
      <c r="A210" s="1" t="s">
        <v>205</v>
      </c>
      <c r="B210" t="s">
        <v>651</v>
      </c>
      <c r="C210" t="s">
        <v>971</v>
      </c>
      <c r="D210" s="2">
        <v>205</v>
      </c>
      <c r="E210" s="2">
        <v>-5911</v>
      </c>
      <c r="F210" s="2">
        <f t="shared" si="30"/>
        <v>-5706</v>
      </c>
      <c r="G210" s="2">
        <v>83</v>
      </c>
      <c r="H210" s="2">
        <v>0</v>
      </c>
      <c r="I210" s="2">
        <v>6254</v>
      </c>
      <c r="J210" s="2">
        <f t="shared" si="31"/>
        <v>6254</v>
      </c>
      <c r="K210" s="2">
        <v>3868</v>
      </c>
      <c r="L210" s="2">
        <v>0</v>
      </c>
      <c r="M210" s="2">
        <v>659</v>
      </c>
      <c r="N210" s="2">
        <f t="shared" si="32"/>
        <v>4527</v>
      </c>
      <c r="O210" s="2">
        <v>6920</v>
      </c>
      <c r="P210" s="2">
        <v>1720</v>
      </c>
      <c r="Q210" s="2">
        <v>0</v>
      </c>
      <c r="R210" s="2">
        <v>1503</v>
      </c>
      <c r="S210" s="2">
        <f t="shared" si="33"/>
        <v>3223</v>
      </c>
      <c r="T210" s="2">
        <v>2469</v>
      </c>
      <c r="U210" s="2">
        <v>7281</v>
      </c>
      <c r="V210" s="2">
        <f t="shared" si="34"/>
        <v>9750</v>
      </c>
      <c r="W210" s="2">
        <v>2203</v>
      </c>
      <c r="X210" s="2">
        <v>68187</v>
      </c>
      <c r="Y210">
        <v>19329.24732366002</v>
      </c>
      <c r="Z210" s="2">
        <v>69540</v>
      </c>
      <c r="AA210" s="2">
        <v>0</v>
      </c>
      <c r="AB210" s="2">
        <f t="shared" si="35"/>
        <v>69540</v>
      </c>
      <c r="AC210" s="2">
        <v>0</v>
      </c>
      <c r="AD210" s="2">
        <v>0</v>
      </c>
      <c r="AE210" s="2">
        <v>0</v>
      </c>
      <c r="AF210" s="2">
        <v>0</v>
      </c>
      <c r="AG210" s="2">
        <f t="shared" si="36"/>
        <v>164981</v>
      </c>
      <c r="AH210" s="2">
        <f t="shared" si="37"/>
        <v>184310.24732366001</v>
      </c>
      <c r="AI210" s="2">
        <v>659915</v>
      </c>
      <c r="AJ210" s="2">
        <v>738692.88511780766</v>
      </c>
      <c r="AK210" s="2">
        <v>0</v>
      </c>
      <c r="AL210" s="2">
        <v>0</v>
      </c>
      <c r="AM210" s="2">
        <v>0</v>
      </c>
      <c r="AN210" s="2">
        <v>0</v>
      </c>
      <c r="AO210" s="2">
        <v>0</v>
      </c>
      <c r="AP210" s="2">
        <v>0</v>
      </c>
      <c r="AQ210" s="2">
        <v>0</v>
      </c>
      <c r="AR210" s="2">
        <v>0</v>
      </c>
      <c r="AS210" s="2">
        <v>0</v>
      </c>
      <c r="AT210" s="2">
        <v>0</v>
      </c>
      <c r="AU210" s="2">
        <v>0</v>
      </c>
      <c r="AV210" s="2">
        <v>0</v>
      </c>
      <c r="AW210" s="2">
        <v>0</v>
      </c>
      <c r="AX210" s="2">
        <v>0</v>
      </c>
      <c r="AY210" s="2">
        <v>0</v>
      </c>
      <c r="AZ210" s="2">
        <v>0</v>
      </c>
      <c r="BA210" s="2">
        <f t="shared" si="38"/>
        <v>164981</v>
      </c>
      <c r="BB210" s="2">
        <f t="shared" si="39"/>
        <v>184310.24732366001</v>
      </c>
      <c r="BC210" s="2">
        <v>659915</v>
      </c>
      <c r="BD210" s="2">
        <v>738692.88511780766</v>
      </c>
      <c r="BE210" s="2">
        <v>0</v>
      </c>
      <c r="BF210" s="2">
        <v>0</v>
      </c>
      <c r="BG210" s="2">
        <v>0</v>
      </c>
      <c r="BH210" s="2">
        <v>0</v>
      </c>
      <c r="BI210" s="2">
        <v>5950</v>
      </c>
      <c r="BJ210" s="2">
        <v>18779</v>
      </c>
      <c r="BK210" s="2">
        <v>154</v>
      </c>
      <c r="BL210" s="2">
        <v>776</v>
      </c>
    </row>
    <row r="211" spans="1:64" x14ac:dyDescent="0.25">
      <c r="A211" s="1" t="s">
        <v>206</v>
      </c>
      <c r="B211" t="s">
        <v>652</v>
      </c>
      <c r="C211" t="s">
        <v>972</v>
      </c>
      <c r="D211" s="2">
        <v>50</v>
      </c>
      <c r="E211" s="2">
        <v>60</v>
      </c>
      <c r="F211" s="2">
        <f t="shared" si="30"/>
        <v>110</v>
      </c>
      <c r="G211" s="2">
        <v>3</v>
      </c>
      <c r="H211" s="2">
        <v>163</v>
      </c>
      <c r="I211" s="2">
        <v>0</v>
      </c>
      <c r="J211" s="2">
        <f t="shared" si="31"/>
        <v>163</v>
      </c>
      <c r="K211" s="2">
        <v>3</v>
      </c>
      <c r="L211" s="2">
        <v>0</v>
      </c>
      <c r="M211" s="2">
        <v>-120</v>
      </c>
      <c r="N211" s="2">
        <f t="shared" si="32"/>
        <v>-117</v>
      </c>
      <c r="O211" s="2">
        <v>541</v>
      </c>
      <c r="P211" s="2">
        <v>0</v>
      </c>
      <c r="Q211" s="2">
        <v>185</v>
      </c>
      <c r="R211" s="2">
        <v>124</v>
      </c>
      <c r="S211" s="2">
        <f t="shared" si="33"/>
        <v>309</v>
      </c>
      <c r="T211" s="2">
        <v>0</v>
      </c>
      <c r="U211" s="2">
        <v>0</v>
      </c>
      <c r="V211" s="2">
        <f t="shared" si="34"/>
        <v>0</v>
      </c>
      <c r="W211" s="2">
        <v>437</v>
      </c>
      <c r="X211" s="2">
        <v>0</v>
      </c>
      <c r="Y211">
        <v>0</v>
      </c>
      <c r="Z211" s="2">
        <v>0</v>
      </c>
      <c r="AA211" s="2">
        <v>2</v>
      </c>
      <c r="AB211" s="2">
        <f t="shared" si="35"/>
        <v>2</v>
      </c>
      <c r="AC211" s="2">
        <v>0</v>
      </c>
      <c r="AD211" s="2">
        <v>0</v>
      </c>
      <c r="AE211" s="2">
        <v>0</v>
      </c>
      <c r="AF211" s="2">
        <v>0</v>
      </c>
      <c r="AG211" s="2">
        <f t="shared" si="36"/>
        <v>1448</v>
      </c>
      <c r="AH211" s="2">
        <f t="shared" si="37"/>
        <v>1448</v>
      </c>
      <c r="AI211" s="2">
        <v>10493</v>
      </c>
      <c r="AJ211" s="2">
        <v>10493</v>
      </c>
      <c r="AK211" s="2">
        <v>2528</v>
      </c>
      <c r="AL211" s="2">
        <v>0</v>
      </c>
      <c r="AM211" s="2">
        <v>2610</v>
      </c>
      <c r="AN211" s="2">
        <v>0</v>
      </c>
      <c r="AO211" s="2">
        <v>0</v>
      </c>
      <c r="AP211" s="2">
        <v>24</v>
      </c>
      <c r="AQ211" s="2">
        <v>0</v>
      </c>
      <c r="AR211" s="2">
        <v>0</v>
      </c>
      <c r="AS211" s="2">
        <v>0</v>
      </c>
      <c r="AT211" s="2">
        <v>0</v>
      </c>
      <c r="AU211" s="2">
        <v>-605</v>
      </c>
      <c r="AV211" s="2">
        <v>-1600</v>
      </c>
      <c r="AW211" s="2">
        <v>0</v>
      </c>
      <c r="AX211" s="2">
        <v>0</v>
      </c>
      <c r="AY211" s="2">
        <v>0</v>
      </c>
      <c r="AZ211" s="2">
        <v>0</v>
      </c>
      <c r="BA211" s="2">
        <f t="shared" si="38"/>
        <v>6005</v>
      </c>
      <c r="BB211" s="2">
        <f t="shared" si="39"/>
        <v>6005</v>
      </c>
      <c r="BC211" s="2">
        <v>29183</v>
      </c>
      <c r="BD211" s="2">
        <v>29183</v>
      </c>
      <c r="BE211" s="2">
        <v>0</v>
      </c>
      <c r="BF211" s="2">
        <v>0</v>
      </c>
      <c r="BG211" s="2">
        <v>0</v>
      </c>
      <c r="BH211" s="2">
        <v>0</v>
      </c>
      <c r="BI211" s="2">
        <v>40</v>
      </c>
      <c r="BJ211" s="2">
        <v>160</v>
      </c>
      <c r="BK211" s="2">
        <v>10</v>
      </c>
      <c r="BL211" s="2">
        <v>40</v>
      </c>
    </row>
    <row r="212" spans="1:64" x14ac:dyDescent="0.25">
      <c r="A212" s="1" t="s">
        <v>207</v>
      </c>
      <c r="B212" t="s">
        <v>653</v>
      </c>
      <c r="C212" t="s">
        <v>972</v>
      </c>
      <c r="D212" s="2">
        <v>-70</v>
      </c>
      <c r="E212" s="2">
        <v>175</v>
      </c>
      <c r="F212" s="2">
        <f t="shared" si="30"/>
        <v>105</v>
      </c>
      <c r="G212" s="2">
        <v>1</v>
      </c>
      <c r="H212" s="2">
        <v>0</v>
      </c>
      <c r="I212" s="2">
        <v>0</v>
      </c>
      <c r="J212" s="2">
        <f t="shared" si="31"/>
        <v>0</v>
      </c>
      <c r="K212" s="2">
        <v>81</v>
      </c>
      <c r="L212" s="2">
        <v>0</v>
      </c>
      <c r="M212" s="2">
        <v>46</v>
      </c>
      <c r="N212" s="2">
        <f t="shared" si="32"/>
        <v>127</v>
      </c>
      <c r="O212" s="2">
        <v>464</v>
      </c>
      <c r="P212" s="2">
        <v>0</v>
      </c>
      <c r="Q212" s="2">
        <v>45</v>
      </c>
      <c r="R212" s="2">
        <v>176</v>
      </c>
      <c r="S212" s="2">
        <f t="shared" si="33"/>
        <v>221</v>
      </c>
      <c r="T212" s="2">
        <v>0</v>
      </c>
      <c r="U212" s="2">
        <v>0</v>
      </c>
      <c r="V212" s="2">
        <f t="shared" si="34"/>
        <v>0</v>
      </c>
      <c r="W212" s="2">
        <v>69</v>
      </c>
      <c r="X212" s="2">
        <v>0</v>
      </c>
      <c r="Y212">
        <v>0</v>
      </c>
      <c r="Z212" s="2">
        <v>0</v>
      </c>
      <c r="AA212" s="2">
        <v>137</v>
      </c>
      <c r="AB212" s="2">
        <f t="shared" si="35"/>
        <v>137</v>
      </c>
      <c r="AC212" s="2">
        <v>38</v>
      </c>
      <c r="AD212" s="2">
        <v>0</v>
      </c>
      <c r="AE212" s="2">
        <v>0</v>
      </c>
      <c r="AF212" s="2">
        <v>149</v>
      </c>
      <c r="AG212" s="2">
        <f t="shared" si="36"/>
        <v>1311</v>
      </c>
      <c r="AH212" s="2">
        <f t="shared" si="37"/>
        <v>1311</v>
      </c>
      <c r="AI212" s="2">
        <v>9204</v>
      </c>
      <c r="AJ212" s="2">
        <v>9204</v>
      </c>
      <c r="AK212" s="2">
        <v>4157</v>
      </c>
      <c r="AL212" s="2">
        <v>0</v>
      </c>
      <c r="AM212" s="2">
        <v>0</v>
      </c>
      <c r="AN212" s="2">
        <v>0</v>
      </c>
      <c r="AO212" s="2">
        <v>0</v>
      </c>
      <c r="AP212" s="2">
        <v>898</v>
      </c>
      <c r="AQ212" s="2">
        <v>0</v>
      </c>
      <c r="AR212" s="2">
        <v>0</v>
      </c>
      <c r="AS212" s="2">
        <v>0</v>
      </c>
      <c r="AT212" s="2">
        <v>0</v>
      </c>
      <c r="AU212" s="2">
        <v>-418</v>
      </c>
      <c r="AV212" s="2">
        <v>-1268</v>
      </c>
      <c r="AW212" s="2">
        <v>0</v>
      </c>
      <c r="AX212" s="2">
        <v>0</v>
      </c>
      <c r="AY212" s="2">
        <v>0</v>
      </c>
      <c r="AZ212" s="2">
        <v>0</v>
      </c>
      <c r="BA212" s="2">
        <f t="shared" si="38"/>
        <v>5948</v>
      </c>
      <c r="BB212" s="2">
        <f t="shared" si="39"/>
        <v>5948</v>
      </c>
      <c r="BC212" s="2">
        <v>24237</v>
      </c>
      <c r="BD212" s="2">
        <v>24237</v>
      </c>
      <c r="BE212" s="2">
        <v>-6</v>
      </c>
      <c r="BF212" s="2">
        <v>-24</v>
      </c>
      <c r="BG212" s="2">
        <v>0</v>
      </c>
      <c r="BH212" s="2">
        <v>0</v>
      </c>
      <c r="BI212" s="2">
        <v>0</v>
      </c>
      <c r="BJ212" s="2">
        <v>0</v>
      </c>
      <c r="BK212" s="2">
        <v>8</v>
      </c>
      <c r="BL212" s="2">
        <v>-325</v>
      </c>
    </row>
    <row r="213" spans="1:64" x14ac:dyDescent="0.25">
      <c r="A213" s="1" t="s">
        <v>208</v>
      </c>
      <c r="B213" t="s">
        <v>654</v>
      </c>
      <c r="C213" t="s">
        <v>972</v>
      </c>
      <c r="D213" s="2">
        <v>15</v>
      </c>
      <c r="E213" s="2">
        <v>827</v>
      </c>
      <c r="F213" s="2">
        <f t="shared" si="30"/>
        <v>842</v>
      </c>
      <c r="G213" s="2">
        <v>8</v>
      </c>
      <c r="H213" s="2">
        <v>22</v>
      </c>
      <c r="I213" s="2">
        <v>0</v>
      </c>
      <c r="J213" s="2">
        <f t="shared" si="31"/>
        <v>22</v>
      </c>
      <c r="K213" s="2">
        <v>12</v>
      </c>
      <c r="L213" s="2">
        <v>0</v>
      </c>
      <c r="M213" s="2">
        <v>93</v>
      </c>
      <c r="N213" s="2">
        <f t="shared" si="32"/>
        <v>105</v>
      </c>
      <c r="O213" s="2">
        <v>539</v>
      </c>
      <c r="P213" s="2">
        <v>0</v>
      </c>
      <c r="Q213" s="2">
        <v>111</v>
      </c>
      <c r="R213" s="2">
        <v>600</v>
      </c>
      <c r="S213" s="2">
        <f t="shared" si="33"/>
        <v>711</v>
      </c>
      <c r="T213" s="2">
        <v>0</v>
      </c>
      <c r="U213" s="2">
        <v>0</v>
      </c>
      <c r="V213" s="2">
        <f t="shared" si="34"/>
        <v>0</v>
      </c>
      <c r="W213" s="2">
        <v>201</v>
      </c>
      <c r="X213" s="2">
        <v>0</v>
      </c>
      <c r="Y213">
        <v>0</v>
      </c>
      <c r="Z213" s="2">
        <v>0</v>
      </c>
      <c r="AA213" s="2">
        <v>318</v>
      </c>
      <c r="AB213" s="2">
        <f t="shared" si="35"/>
        <v>318</v>
      </c>
      <c r="AC213" s="2">
        <v>14</v>
      </c>
      <c r="AD213" s="2">
        <v>0</v>
      </c>
      <c r="AE213" s="2">
        <v>0</v>
      </c>
      <c r="AF213" s="2">
        <v>0</v>
      </c>
      <c r="AG213" s="2">
        <f t="shared" si="36"/>
        <v>2760</v>
      </c>
      <c r="AH213" s="2">
        <f t="shared" si="37"/>
        <v>2760</v>
      </c>
      <c r="AI213" s="2">
        <v>9105</v>
      </c>
      <c r="AJ213" s="2">
        <v>9105</v>
      </c>
      <c r="AK213" s="2">
        <v>5361</v>
      </c>
      <c r="AL213" s="2">
        <v>0</v>
      </c>
      <c r="AM213" s="2">
        <v>0</v>
      </c>
      <c r="AN213" s="2">
        <v>0</v>
      </c>
      <c r="AO213" s="2">
        <v>0</v>
      </c>
      <c r="AP213" s="2">
        <v>648</v>
      </c>
      <c r="AQ213" s="2">
        <v>0</v>
      </c>
      <c r="AR213" s="2">
        <v>0</v>
      </c>
      <c r="AS213" s="2">
        <v>0</v>
      </c>
      <c r="AT213" s="2">
        <v>0</v>
      </c>
      <c r="AU213" s="2">
        <v>0</v>
      </c>
      <c r="AV213" s="2">
        <v>0</v>
      </c>
      <c r="AW213" s="2">
        <v>0</v>
      </c>
      <c r="AX213" s="2">
        <v>0</v>
      </c>
      <c r="AY213" s="2">
        <v>0</v>
      </c>
      <c r="AZ213" s="2">
        <v>0</v>
      </c>
      <c r="BA213" s="2">
        <f t="shared" si="38"/>
        <v>8769</v>
      </c>
      <c r="BB213" s="2">
        <f t="shared" si="39"/>
        <v>8769</v>
      </c>
      <c r="BC213" s="2">
        <v>32358</v>
      </c>
      <c r="BD213" s="2">
        <v>32358</v>
      </c>
      <c r="BE213" s="2">
        <v>0</v>
      </c>
      <c r="BF213" s="2">
        <v>0</v>
      </c>
      <c r="BG213" s="2">
        <v>0</v>
      </c>
      <c r="BH213" s="2">
        <v>0</v>
      </c>
      <c r="BI213" s="2">
        <v>0</v>
      </c>
      <c r="BJ213" s="2">
        <v>0</v>
      </c>
      <c r="BK213" s="2">
        <v>-1</v>
      </c>
      <c r="BL213" s="2">
        <v>-78</v>
      </c>
    </row>
    <row r="214" spans="1:64" x14ac:dyDescent="0.25">
      <c r="A214" s="1" t="s">
        <v>209</v>
      </c>
      <c r="B214" t="s">
        <v>655</v>
      </c>
      <c r="C214" t="s">
        <v>972</v>
      </c>
      <c r="D214" s="2">
        <v>-405</v>
      </c>
      <c r="E214" s="2">
        <v>1481</v>
      </c>
      <c r="F214" s="2">
        <f t="shared" si="30"/>
        <v>1076</v>
      </c>
      <c r="G214" s="2">
        <v>23</v>
      </c>
      <c r="H214" s="2">
        <v>49</v>
      </c>
      <c r="I214" s="2">
        <v>0</v>
      </c>
      <c r="J214" s="2">
        <f t="shared" si="31"/>
        <v>49</v>
      </c>
      <c r="K214" s="2">
        <v>-79</v>
      </c>
      <c r="L214" s="2">
        <v>0</v>
      </c>
      <c r="M214" s="2">
        <v>236</v>
      </c>
      <c r="N214" s="2">
        <f t="shared" si="32"/>
        <v>157</v>
      </c>
      <c r="O214" s="2">
        <v>523</v>
      </c>
      <c r="P214" s="2">
        <v>0</v>
      </c>
      <c r="Q214" s="2">
        <v>112</v>
      </c>
      <c r="R214" s="2">
        <v>251</v>
      </c>
      <c r="S214" s="2">
        <f t="shared" si="33"/>
        <v>363</v>
      </c>
      <c r="T214" s="2">
        <v>0</v>
      </c>
      <c r="U214" s="2">
        <v>0</v>
      </c>
      <c r="V214" s="2">
        <f t="shared" si="34"/>
        <v>0</v>
      </c>
      <c r="W214" s="2">
        <v>229</v>
      </c>
      <c r="X214" s="2">
        <v>0</v>
      </c>
      <c r="Y214">
        <v>0</v>
      </c>
      <c r="Z214" s="2">
        <v>0</v>
      </c>
      <c r="AA214" s="2">
        <v>280</v>
      </c>
      <c r="AB214" s="2">
        <f t="shared" si="35"/>
        <v>280</v>
      </c>
      <c r="AC214" s="2">
        <v>30</v>
      </c>
      <c r="AD214" s="2">
        <v>0</v>
      </c>
      <c r="AE214" s="2">
        <v>0</v>
      </c>
      <c r="AF214" s="2">
        <v>0</v>
      </c>
      <c r="AG214" s="2">
        <f t="shared" si="36"/>
        <v>2730</v>
      </c>
      <c r="AH214" s="2">
        <f t="shared" si="37"/>
        <v>2730</v>
      </c>
      <c r="AI214" s="2">
        <v>14003</v>
      </c>
      <c r="AJ214" s="2">
        <v>14003</v>
      </c>
      <c r="AK214" s="2">
        <v>3675</v>
      </c>
      <c r="AL214" s="2">
        <v>18</v>
      </c>
      <c r="AM214" s="2">
        <v>2484</v>
      </c>
      <c r="AN214" s="2">
        <v>0</v>
      </c>
      <c r="AO214" s="2">
        <v>0</v>
      </c>
      <c r="AP214" s="2">
        <v>0</v>
      </c>
      <c r="AQ214" s="2">
        <v>0</v>
      </c>
      <c r="AR214" s="2">
        <v>0</v>
      </c>
      <c r="AS214" s="2">
        <v>0</v>
      </c>
      <c r="AT214" s="2">
        <v>0</v>
      </c>
      <c r="AU214" s="2">
        <v>-207</v>
      </c>
      <c r="AV214" s="2">
        <v>-818</v>
      </c>
      <c r="AW214" s="2">
        <v>592</v>
      </c>
      <c r="AX214" s="2">
        <v>0</v>
      </c>
      <c r="AY214" s="2">
        <v>0</v>
      </c>
      <c r="AZ214" s="2">
        <v>0</v>
      </c>
      <c r="BA214" s="2">
        <f t="shared" si="38"/>
        <v>9292</v>
      </c>
      <c r="BB214" s="2">
        <f t="shared" si="39"/>
        <v>9292</v>
      </c>
      <c r="BC214" s="2">
        <v>39491</v>
      </c>
      <c r="BD214" s="2">
        <v>39491</v>
      </c>
      <c r="BE214" s="2">
        <v>0</v>
      </c>
      <c r="BF214" s="2">
        <v>-42</v>
      </c>
      <c r="BG214" s="2">
        <v>0</v>
      </c>
      <c r="BH214" s="2">
        <v>-36</v>
      </c>
      <c r="BI214" s="2">
        <v>0</v>
      </c>
      <c r="BJ214" s="2">
        <v>0</v>
      </c>
      <c r="BK214" s="2">
        <v>-9</v>
      </c>
      <c r="BL214" s="2">
        <v>-140</v>
      </c>
    </row>
    <row r="215" spans="1:64" x14ac:dyDescent="0.25">
      <c r="A215" s="1" t="s">
        <v>210</v>
      </c>
      <c r="B215" t="s">
        <v>656</v>
      </c>
      <c r="C215" t="s">
        <v>972</v>
      </c>
      <c r="D215" s="2">
        <v>-3</v>
      </c>
      <c r="E215" s="2">
        <v>998</v>
      </c>
      <c r="F215" s="2">
        <f t="shared" si="30"/>
        <v>995</v>
      </c>
      <c r="G215" s="2">
        <v>13</v>
      </c>
      <c r="H215" s="2">
        <v>295</v>
      </c>
      <c r="I215" s="2">
        <v>0</v>
      </c>
      <c r="J215" s="2">
        <f t="shared" si="31"/>
        <v>295</v>
      </c>
      <c r="K215" s="2">
        <v>-31</v>
      </c>
      <c r="L215" s="2">
        <v>0</v>
      </c>
      <c r="M215" s="2">
        <v>555</v>
      </c>
      <c r="N215" s="2">
        <f t="shared" si="32"/>
        <v>524</v>
      </c>
      <c r="O215" s="2">
        <v>997</v>
      </c>
      <c r="P215" s="2">
        <v>0</v>
      </c>
      <c r="Q215" s="2">
        <v>350</v>
      </c>
      <c r="R215" s="2">
        <v>502</v>
      </c>
      <c r="S215" s="2">
        <f t="shared" si="33"/>
        <v>852</v>
      </c>
      <c r="T215" s="2">
        <v>0</v>
      </c>
      <c r="U215" s="2">
        <v>0</v>
      </c>
      <c r="V215" s="2">
        <f t="shared" si="34"/>
        <v>0</v>
      </c>
      <c r="W215" s="2">
        <v>1278</v>
      </c>
      <c r="X215" s="2">
        <v>0</v>
      </c>
      <c r="Y215">
        <v>0</v>
      </c>
      <c r="Z215" s="2">
        <v>0</v>
      </c>
      <c r="AA215" s="2">
        <v>1022</v>
      </c>
      <c r="AB215" s="2">
        <f t="shared" si="35"/>
        <v>1022</v>
      </c>
      <c r="AC215" s="2">
        <v>1268</v>
      </c>
      <c r="AD215" s="2">
        <v>0</v>
      </c>
      <c r="AE215" s="2">
        <v>0</v>
      </c>
      <c r="AF215" s="2">
        <v>0</v>
      </c>
      <c r="AG215" s="2">
        <f t="shared" si="36"/>
        <v>7244</v>
      </c>
      <c r="AH215" s="2">
        <f t="shared" si="37"/>
        <v>7244</v>
      </c>
      <c r="AI215" s="2">
        <v>29059</v>
      </c>
      <c r="AJ215" s="2">
        <v>29059</v>
      </c>
      <c r="AK215" s="2">
        <v>10527</v>
      </c>
      <c r="AL215" s="2">
        <v>146</v>
      </c>
      <c r="AM215" s="2">
        <v>7642</v>
      </c>
      <c r="AN215" s="2">
        <v>0</v>
      </c>
      <c r="AO215" s="2">
        <v>0</v>
      </c>
      <c r="AP215" s="2">
        <v>263</v>
      </c>
      <c r="AQ215" s="2">
        <v>0</v>
      </c>
      <c r="AR215" s="2">
        <v>0</v>
      </c>
      <c r="AS215" s="2">
        <v>0</v>
      </c>
      <c r="AT215" s="2">
        <v>0</v>
      </c>
      <c r="AU215" s="2">
        <v>-349</v>
      </c>
      <c r="AV215" s="2">
        <v>-1394</v>
      </c>
      <c r="AW215" s="2">
        <v>0</v>
      </c>
      <c r="AX215" s="2">
        <v>0</v>
      </c>
      <c r="AY215" s="2">
        <v>0</v>
      </c>
      <c r="AZ215" s="2">
        <v>0</v>
      </c>
      <c r="BA215" s="2">
        <f t="shared" si="38"/>
        <v>25473</v>
      </c>
      <c r="BB215" s="2">
        <f t="shared" si="39"/>
        <v>25473</v>
      </c>
      <c r="BC215" s="2">
        <v>101977</v>
      </c>
      <c r="BD215" s="2">
        <v>101977</v>
      </c>
      <c r="BE215" s="2">
        <v>0</v>
      </c>
      <c r="BF215" s="2">
        <v>0</v>
      </c>
      <c r="BG215" s="2">
        <v>0</v>
      </c>
      <c r="BH215" s="2">
        <v>0</v>
      </c>
      <c r="BI215" s="2">
        <v>215</v>
      </c>
      <c r="BJ215" s="2">
        <v>885</v>
      </c>
      <c r="BK215" s="2">
        <v>-282</v>
      </c>
      <c r="BL215" s="2">
        <v>-1116</v>
      </c>
    </row>
    <row r="216" spans="1:64" x14ac:dyDescent="0.25">
      <c r="A216" s="1" t="s">
        <v>211</v>
      </c>
      <c r="B216" t="s">
        <v>657</v>
      </c>
      <c r="C216" t="s">
        <v>972</v>
      </c>
      <c r="D216" s="2">
        <v>10</v>
      </c>
      <c r="E216" s="2">
        <v>1212</v>
      </c>
      <c r="F216" s="2">
        <f t="shared" si="30"/>
        <v>1222</v>
      </c>
      <c r="G216" s="2">
        <v>3</v>
      </c>
      <c r="H216" s="2">
        <v>4</v>
      </c>
      <c r="I216" s="2">
        <v>0</v>
      </c>
      <c r="J216" s="2">
        <f t="shared" si="31"/>
        <v>4</v>
      </c>
      <c r="K216" s="2">
        <v>16</v>
      </c>
      <c r="L216" s="2">
        <v>0</v>
      </c>
      <c r="M216" s="2">
        <v>105</v>
      </c>
      <c r="N216" s="2">
        <f t="shared" si="32"/>
        <v>121</v>
      </c>
      <c r="O216" s="2">
        <v>165</v>
      </c>
      <c r="P216" s="2">
        <v>0</v>
      </c>
      <c r="Q216" s="2">
        <v>51</v>
      </c>
      <c r="R216" s="2">
        <v>340</v>
      </c>
      <c r="S216" s="2">
        <f t="shared" si="33"/>
        <v>391</v>
      </c>
      <c r="T216" s="2">
        <v>0</v>
      </c>
      <c r="U216" s="2">
        <v>0</v>
      </c>
      <c r="V216" s="2">
        <f t="shared" si="34"/>
        <v>0</v>
      </c>
      <c r="W216" s="2">
        <v>77</v>
      </c>
      <c r="X216" s="2">
        <v>0</v>
      </c>
      <c r="Y216">
        <v>0</v>
      </c>
      <c r="Z216" s="2">
        <v>0</v>
      </c>
      <c r="AA216" s="2">
        <v>103</v>
      </c>
      <c r="AB216" s="2">
        <f t="shared" si="35"/>
        <v>103</v>
      </c>
      <c r="AC216" s="2">
        <v>296</v>
      </c>
      <c r="AD216" s="2">
        <v>0</v>
      </c>
      <c r="AE216" s="2">
        <v>0</v>
      </c>
      <c r="AF216" s="2">
        <v>0</v>
      </c>
      <c r="AG216" s="2">
        <f t="shared" si="36"/>
        <v>2382</v>
      </c>
      <c r="AH216" s="2">
        <f t="shared" si="37"/>
        <v>2382</v>
      </c>
      <c r="AI216" s="2">
        <v>10598</v>
      </c>
      <c r="AJ216" s="2">
        <v>10598</v>
      </c>
      <c r="AK216" s="2">
        <v>4121</v>
      </c>
      <c r="AL216" s="2">
        <v>0</v>
      </c>
      <c r="AM216" s="2">
        <v>0</v>
      </c>
      <c r="AN216" s="2">
        <v>0</v>
      </c>
      <c r="AO216" s="2">
        <v>0</v>
      </c>
      <c r="AP216" s="2">
        <v>1178</v>
      </c>
      <c r="AQ216" s="2">
        <v>0</v>
      </c>
      <c r="AR216" s="2">
        <v>0</v>
      </c>
      <c r="AS216" s="2">
        <v>0</v>
      </c>
      <c r="AT216" s="2">
        <v>0</v>
      </c>
      <c r="AU216" s="2">
        <v>0</v>
      </c>
      <c r="AV216" s="2">
        <v>0</v>
      </c>
      <c r="AW216" s="2">
        <v>0</v>
      </c>
      <c r="AX216" s="2">
        <v>0</v>
      </c>
      <c r="AY216" s="2">
        <v>0</v>
      </c>
      <c r="AZ216" s="2">
        <v>0</v>
      </c>
      <c r="BA216" s="2">
        <f t="shared" si="38"/>
        <v>7681</v>
      </c>
      <c r="BB216" s="2">
        <f t="shared" si="39"/>
        <v>7681</v>
      </c>
      <c r="BC216" s="2">
        <v>26849</v>
      </c>
      <c r="BD216" s="2">
        <v>26849</v>
      </c>
      <c r="BE216" s="2">
        <v>0</v>
      </c>
      <c r="BF216" s="2">
        <v>0</v>
      </c>
      <c r="BG216" s="2">
        <v>0</v>
      </c>
      <c r="BH216" s="2">
        <v>0</v>
      </c>
      <c r="BI216" s="2">
        <v>0</v>
      </c>
      <c r="BJ216" s="2">
        <v>0</v>
      </c>
      <c r="BK216" s="2">
        <v>-73</v>
      </c>
      <c r="BL216" s="2">
        <v>-156</v>
      </c>
    </row>
    <row r="217" spans="1:64" x14ac:dyDescent="0.25">
      <c r="A217" s="1" t="s">
        <v>212</v>
      </c>
      <c r="B217" t="s">
        <v>658</v>
      </c>
      <c r="C217" t="s">
        <v>972</v>
      </c>
      <c r="D217" s="2">
        <v>30</v>
      </c>
      <c r="E217" s="2">
        <v>988</v>
      </c>
      <c r="F217" s="2">
        <f t="shared" si="30"/>
        <v>1018</v>
      </c>
      <c r="G217" s="2">
        <v>1</v>
      </c>
      <c r="H217" s="2">
        <v>-5</v>
      </c>
      <c r="I217" s="2">
        <v>0</v>
      </c>
      <c r="J217" s="2">
        <f t="shared" si="31"/>
        <v>-5</v>
      </c>
      <c r="K217" s="2">
        <v>89</v>
      </c>
      <c r="L217" s="2">
        <v>0</v>
      </c>
      <c r="M217" s="2">
        <v>26</v>
      </c>
      <c r="N217" s="2">
        <f t="shared" si="32"/>
        <v>115</v>
      </c>
      <c r="O217" s="2">
        <v>954</v>
      </c>
      <c r="P217" s="2">
        <v>0</v>
      </c>
      <c r="Q217" s="2">
        <v>16</v>
      </c>
      <c r="R217" s="2">
        <v>-21</v>
      </c>
      <c r="S217" s="2">
        <f t="shared" si="33"/>
        <v>-5</v>
      </c>
      <c r="T217" s="2">
        <v>0</v>
      </c>
      <c r="U217" s="2">
        <v>0</v>
      </c>
      <c r="V217" s="2">
        <f t="shared" si="34"/>
        <v>0</v>
      </c>
      <c r="W217" s="2">
        <v>432</v>
      </c>
      <c r="X217" s="2">
        <v>0</v>
      </c>
      <c r="Y217">
        <v>0</v>
      </c>
      <c r="Z217" s="2">
        <v>0</v>
      </c>
      <c r="AA217" s="2">
        <v>104</v>
      </c>
      <c r="AB217" s="2">
        <f t="shared" si="35"/>
        <v>104</v>
      </c>
      <c r="AC217" s="2">
        <v>432</v>
      </c>
      <c r="AD217" s="2">
        <v>0</v>
      </c>
      <c r="AE217" s="2">
        <v>0</v>
      </c>
      <c r="AF217" s="2">
        <v>0</v>
      </c>
      <c r="AG217" s="2">
        <f t="shared" si="36"/>
        <v>3046</v>
      </c>
      <c r="AH217" s="2">
        <f t="shared" si="37"/>
        <v>3046</v>
      </c>
      <c r="AI217" s="2">
        <v>12566</v>
      </c>
      <c r="AJ217" s="2">
        <v>12566</v>
      </c>
      <c r="AK217" s="2">
        <v>5308</v>
      </c>
      <c r="AL217" s="2">
        <v>0</v>
      </c>
      <c r="AM217" s="2">
        <v>0</v>
      </c>
      <c r="AN217" s="2">
        <v>0</v>
      </c>
      <c r="AO217" s="2">
        <v>0</v>
      </c>
      <c r="AP217" s="2">
        <v>183</v>
      </c>
      <c r="AQ217" s="2">
        <v>0</v>
      </c>
      <c r="AR217" s="2">
        <v>0</v>
      </c>
      <c r="AS217" s="2">
        <v>0</v>
      </c>
      <c r="AT217" s="2">
        <v>0</v>
      </c>
      <c r="AU217" s="2">
        <v>-422</v>
      </c>
      <c r="AV217" s="2">
        <v>-1100</v>
      </c>
      <c r="AW217" s="2">
        <v>0</v>
      </c>
      <c r="AX217" s="2">
        <v>0</v>
      </c>
      <c r="AY217" s="2">
        <v>0</v>
      </c>
      <c r="AZ217" s="2">
        <v>0</v>
      </c>
      <c r="BA217" s="2">
        <f t="shared" si="38"/>
        <v>8115</v>
      </c>
      <c r="BB217" s="2">
        <f t="shared" si="39"/>
        <v>8115</v>
      </c>
      <c r="BC217" s="2">
        <v>35533</v>
      </c>
      <c r="BD217" s="2">
        <v>35533</v>
      </c>
      <c r="BE217" s="2">
        <v>8</v>
      </c>
      <c r="BF217" s="2">
        <v>32</v>
      </c>
      <c r="BG217" s="2">
        <v>0</v>
      </c>
      <c r="BH217" s="2">
        <v>0</v>
      </c>
      <c r="BI217" s="2">
        <v>0</v>
      </c>
      <c r="BJ217" s="2">
        <v>0</v>
      </c>
      <c r="BK217" s="2">
        <v>0</v>
      </c>
      <c r="BL217" s="2">
        <v>5</v>
      </c>
    </row>
    <row r="218" spans="1:64" x14ac:dyDescent="0.25">
      <c r="A218" s="1" t="s">
        <v>213</v>
      </c>
      <c r="B218" t="s">
        <v>659</v>
      </c>
      <c r="C218" t="s">
        <v>970</v>
      </c>
      <c r="D218" s="2">
        <v>148</v>
      </c>
      <c r="E218" s="2">
        <v>4518</v>
      </c>
      <c r="F218" s="2">
        <f t="shared" si="30"/>
        <v>4666</v>
      </c>
      <c r="G218" s="2">
        <v>49</v>
      </c>
      <c r="H218" s="2">
        <v>126</v>
      </c>
      <c r="I218" s="2">
        <v>4015</v>
      </c>
      <c r="J218" s="2">
        <f t="shared" si="31"/>
        <v>4141</v>
      </c>
      <c r="K218" s="2">
        <v>2238</v>
      </c>
      <c r="L218" s="2">
        <v>0</v>
      </c>
      <c r="M218" s="2">
        <v>942</v>
      </c>
      <c r="N218" s="2">
        <f t="shared" si="32"/>
        <v>3180</v>
      </c>
      <c r="O218" s="2">
        <v>9148</v>
      </c>
      <c r="P218" s="2">
        <v>1059</v>
      </c>
      <c r="Q218" s="2">
        <v>511</v>
      </c>
      <c r="R218" s="2">
        <v>576</v>
      </c>
      <c r="S218" s="2">
        <f t="shared" si="33"/>
        <v>2146</v>
      </c>
      <c r="T218" s="2">
        <v>292</v>
      </c>
      <c r="U218" s="2">
        <v>3912</v>
      </c>
      <c r="V218" s="2">
        <f t="shared" si="34"/>
        <v>4204</v>
      </c>
      <c r="W218" s="2">
        <v>3372</v>
      </c>
      <c r="X218" s="2">
        <v>35548</v>
      </c>
      <c r="Y218">
        <v>10035.629811952796</v>
      </c>
      <c r="Z218" s="2">
        <v>27425</v>
      </c>
      <c r="AA218" s="2">
        <v>478</v>
      </c>
      <c r="AB218" s="2">
        <f t="shared" si="35"/>
        <v>27903</v>
      </c>
      <c r="AC218" s="2">
        <v>1345</v>
      </c>
      <c r="AD218" s="2">
        <v>0</v>
      </c>
      <c r="AE218" s="2">
        <v>180.47</v>
      </c>
      <c r="AF218" s="2">
        <v>0</v>
      </c>
      <c r="AG218" s="2">
        <f t="shared" si="36"/>
        <v>95882.47</v>
      </c>
      <c r="AH218" s="2">
        <f t="shared" si="37"/>
        <v>105918.09981195279</v>
      </c>
      <c r="AI218" s="2">
        <v>403707</v>
      </c>
      <c r="AJ218" s="2">
        <v>439005.31134472613</v>
      </c>
      <c r="AK218" s="2">
        <v>17670</v>
      </c>
      <c r="AL218" s="2">
        <v>0</v>
      </c>
      <c r="AM218" s="2">
        <v>4583</v>
      </c>
      <c r="AN218" s="2">
        <v>0</v>
      </c>
      <c r="AO218" s="2">
        <v>0</v>
      </c>
      <c r="AP218" s="2">
        <v>1837</v>
      </c>
      <c r="AQ218" s="2">
        <v>1475</v>
      </c>
      <c r="AR218" s="2">
        <v>0</v>
      </c>
      <c r="AS218" s="2">
        <v>0</v>
      </c>
      <c r="AT218" s="2">
        <v>164</v>
      </c>
      <c r="AU218" s="2">
        <v>83</v>
      </c>
      <c r="AV218" s="2">
        <v>62</v>
      </c>
      <c r="AW218" s="2">
        <v>-102</v>
      </c>
      <c r="AX218" s="2">
        <v>5419</v>
      </c>
      <c r="AY218" s="2">
        <v>0</v>
      </c>
      <c r="AZ218" s="2">
        <v>0</v>
      </c>
      <c r="BA218" s="2">
        <f t="shared" si="38"/>
        <v>121592.47</v>
      </c>
      <c r="BB218" s="2">
        <f t="shared" si="39"/>
        <v>131628.09981195279</v>
      </c>
      <c r="BC218" s="2">
        <v>505538</v>
      </c>
      <c r="BD218" s="2">
        <v>540836.31134472613</v>
      </c>
      <c r="BE218" s="2">
        <v>-27</v>
      </c>
      <c r="BF218" s="2">
        <v>-106</v>
      </c>
      <c r="BG218" s="2">
        <v>-529</v>
      </c>
      <c r="BH218" s="2">
        <v>-2116</v>
      </c>
      <c r="BI218" s="2">
        <v>4314</v>
      </c>
      <c r="BJ218" s="2">
        <v>30960</v>
      </c>
      <c r="BK218" s="2">
        <v>-4199</v>
      </c>
      <c r="BL218" s="2">
        <v>-15176</v>
      </c>
    </row>
    <row r="219" spans="1:64" x14ac:dyDescent="0.25">
      <c r="A219" s="1" t="s">
        <v>214</v>
      </c>
      <c r="B219" t="s">
        <v>660</v>
      </c>
      <c r="C219" t="s">
        <v>970</v>
      </c>
      <c r="D219" s="2">
        <v>-163</v>
      </c>
      <c r="E219" s="2">
        <v>2491</v>
      </c>
      <c r="F219" s="2">
        <f t="shared" si="30"/>
        <v>2328</v>
      </c>
      <c r="G219" s="2">
        <v>71</v>
      </c>
      <c r="H219" s="2">
        <v>1654</v>
      </c>
      <c r="I219" s="2">
        <v>382</v>
      </c>
      <c r="J219" s="2">
        <f t="shared" si="31"/>
        <v>2036</v>
      </c>
      <c r="K219" s="2">
        <v>5474</v>
      </c>
      <c r="L219" s="2">
        <v>0</v>
      </c>
      <c r="M219" s="2">
        <v>2428</v>
      </c>
      <c r="N219" s="2">
        <f t="shared" si="32"/>
        <v>7902</v>
      </c>
      <c r="O219" s="2">
        <v>2819</v>
      </c>
      <c r="P219" s="2">
        <v>1253</v>
      </c>
      <c r="Q219" s="2">
        <v>380</v>
      </c>
      <c r="R219" s="2">
        <v>982</v>
      </c>
      <c r="S219" s="2">
        <f t="shared" si="33"/>
        <v>2615</v>
      </c>
      <c r="T219" s="2">
        <v>1225</v>
      </c>
      <c r="U219" s="2">
        <v>3234</v>
      </c>
      <c r="V219" s="2">
        <f t="shared" si="34"/>
        <v>4459</v>
      </c>
      <c r="W219" s="2">
        <v>3589</v>
      </c>
      <c r="X219" s="2">
        <v>22356</v>
      </c>
      <c r="Y219">
        <v>9326.2175855516034</v>
      </c>
      <c r="Z219" s="2">
        <v>29247</v>
      </c>
      <c r="AA219" s="2">
        <v>3353</v>
      </c>
      <c r="AB219" s="2">
        <f t="shared" si="35"/>
        <v>32600</v>
      </c>
      <c r="AC219" s="2">
        <v>2956</v>
      </c>
      <c r="AD219" s="2">
        <v>-263</v>
      </c>
      <c r="AE219" s="2">
        <v>0</v>
      </c>
      <c r="AF219" s="2">
        <v>55</v>
      </c>
      <c r="AG219" s="2">
        <f t="shared" si="36"/>
        <v>83523</v>
      </c>
      <c r="AH219" s="2">
        <f t="shared" si="37"/>
        <v>92849.217585551611</v>
      </c>
      <c r="AI219" s="2">
        <v>420000</v>
      </c>
      <c r="AJ219" s="2">
        <v>445828.36024012946</v>
      </c>
      <c r="AK219" s="2">
        <v>19485</v>
      </c>
      <c r="AL219" s="2">
        <v>0</v>
      </c>
      <c r="AM219" s="2">
        <v>16265</v>
      </c>
      <c r="AN219" s="2">
        <v>0</v>
      </c>
      <c r="AO219" s="2">
        <v>950</v>
      </c>
      <c r="AP219" s="2">
        <v>0</v>
      </c>
      <c r="AQ219" s="2">
        <v>0</v>
      </c>
      <c r="AR219" s="2">
        <v>0</v>
      </c>
      <c r="AS219" s="2">
        <v>0</v>
      </c>
      <c r="AT219" s="2">
        <v>0</v>
      </c>
      <c r="AU219" s="2">
        <v>-2606</v>
      </c>
      <c r="AV219" s="2">
        <v>-5000</v>
      </c>
      <c r="AW219" s="2">
        <v>2794</v>
      </c>
      <c r="AX219" s="2">
        <v>5000</v>
      </c>
      <c r="AY219" s="2">
        <v>0</v>
      </c>
      <c r="AZ219" s="2">
        <v>0</v>
      </c>
      <c r="BA219" s="2">
        <f t="shared" si="38"/>
        <v>120411</v>
      </c>
      <c r="BB219" s="2">
        <f t="shared" si="39"/>
        <v>129737.21758555161</v>
      </c>
      <c r="BC219" s="2">
        <v>600000</v>
      </c>
      <c r="BD219" s="2">
        <v>625828.3602401294</v>
      </c>
      <c r="BE219" s="2">
        <v>0</v>
      </c>
      <c r="BF219" s="2">
        <v>3031</v>
      </c>
      <c r="BG219" s="2">
        <v>0</v>
      </c>
      <c r="BH219" s="2">
        <v>294</v>
      </c>
      <c r="BI219" s="2">
        <v>3735</v>
      </c>
      <c r="BJ219" s="2">
        <v>15000</v>
      </c>
      <c r="BK219" s="2">
        <v>-507</v>
      </c>
      <c r="BL219" s="2">
        <v>-2030</v>
      </c>
    </row>
    <row r="220" spans="1:64" x14ac:dyDescent="0.25">
      <c r="A220" s="1" t="s">
        <v>215</v>
      </c>
      <c r="B220" t="s">
        <v>661</v>
      </c>
      <c r="C220" t="s">
        <v>971</v>
      </c>
      <c r="D220" s="2">
        <v>128</v>
      </c>
      <c r="E220" s="2">
        <v>23175</v>
      </c>
      <c r="F220" s="2">
        <f t="shared" si="30"/>
        <v>23303</v>
      </c>
      <c r="G220" s="2">
        <v>309</v>
      </c>
      <c r="H220" s="2">
        <v>234</v>
      </c>
      <c r="I220" s="2">
        <v>199</v>
      </c>
      <c r="J220" s="2">
        <f t="shared" si="31"/>
        <v>433</v>
      </c>
      <c r="K220" s="2">
        <v>25188</v>
      </c>
      <c r="L220" s="2">
        <v>0</v>
      </c>
      <c r="M220" s="2">
        <v>375</v>
      </c>
      <c r="N220" s="2">
        <f t="shared" si="32"/>
        <v>25563</v>
      </c>
      <c r="O220" s="2">
        <v>5588</v>
      </c>
      <c r="P220" s="2">
        <v>1273</v>
      </c>
      <c r="Q220" s="2">
        <v>0</v>
      </c>
      <c r="R220" s="2">
        <v>627</v>
      </c>
      <c r="S220" s="2">
        <f t="shared" si="33"/>
        <v>1900</v>
      </c>
      <c r="T220" s="2">
        <v>1877</v>
      </c>
      <c r="U220" s="2">
        <v>4918</v>
      </c>
      <c r="V220" s="2">
        <f t="shared" si="34"/>
        <v>6795</v>
      </c>
      <c r="W220" s="2">
        <v>3098</v>
      </c>
      <c r="X220" s="2">
        <v>14769</v>
      </c>
      <c r="Y220">
        <v>101749</v>
      </c>
      <c r="Z220" s="2">
        <v>77034</v>
      </c>
      <c r="AA220" s="2">
        <v>0</v>
      </c>
      <c r="AB220" s="2">
        <f t="shared" si="35"/>
        <v>77034</v>
      </c>
      <c r="AC220" s="2">
        <v>-203</v>
      </c>
      <c r="AD220" s="2">
        <v>0</v>
      </c>
      <c r="AE220" s="2">
        <v>0</v>
      </c>
      <c r="AF220" s="2">
        <v>451</v>
      </c>
      <c r="AG220" s="2">
        <f t="shared" si="36"/>
        <v>159040</v>
      </c>
      <c r="AH220" s="2">
        <f t="shared" si="37"/>
        <v>260789</v>
      </c>
      <c r="AI220" s="2">
        <v>856382</v>
      </c>
      <c r="AJ220" s="2">
        <v>1266199.468849519</v>
      </c>
      <c r="AK220" s="2">
        <v>0</v>
      </c>
      <c r="AL220" s="2">
        <v>0</v>
      </c>
      <c r="AM220" s="2">
        <v>0</v>
      </c>
      <c r="AN220" s="2">
        <v>0</v>
      </c>
      <c r="AO220" s="2">
        <v>0</v>
      </c>
      <c r="AP220" s="2">
        <v>0</v>
      </c>
      <c r="AQ220" s="2">
        <v>0</v>
      </c>
      <c r="AR220" s="2">
        <v>0</v>
      </c>
      <c r="AS220" s="2">
        <v>0</v>
      </c>
      <c r="AT220" s="2">
        <v>0</v>
      </c>
      <c r="AU220" s="2">
        <v>170</v>
      </c>
      <c r="AV220" s="2">
        <v>0</v>
      </c>
      <c r="AW220" s="2">
        <v>1191</v>
      </c>
      <c r="AX220" s="2">
        <v>-74</v>
      </c>
      <c r="AY220" s="2">
        <v>0</v>
      </c>
      <c r="AZ220" s="2">
        <v>0</v>
      </c>
      <c r="BA220" s="2">
        <f t="shared" si="38"/>
        <v>160401</v>
      </c>
      <c r="BB220" s="2">
        <f t="shared" si="39"/>
        <v>262150</v>
      </c>
      <c r="BC220" s="2">
        <v>856309</v>
      </c>
      <c r="BD220" s="2">
        <v>1266126.468849519</v>
      </c>
      <c r="BE220" s="2">
        <v>0</v>
      </c>
      <c r="BF220" s="2">
        <v>0</v>
      </c>
      <c r="BG220" s="2">
        <v>0</v>
      </c>
      <c r="BH220" s="2">
        <v>0</v>
      </c>
      <c r="BI220" s="2">
        <v>396</v>
      </c>
      <c r="BJ220" s="2">
        <v>19781</v>
      </c>
      <c r="BK220" s="2">
        <v>-88</v>
      </c>
      <c r="BL220" s="2">
        <v>-488</v>
      </c>
    </row>
    <row r="221" spans="1:64" x14ac:dyDescent="0.25">
      <c r="A221" s="1" t="s">
        <v>216</v>
      </c>
      <c r="B221" t="s">
        <v>662</v>
      </c>
      <c r="C221" t="s">
        <v>972</v>
      </c>
      <c r="D221" s="2">
        <v>-332</v>
      </c>
      <c r="E221" s="2">
        <v>146</v>
      </c>
      <c r="F221" s="2">
        <f t="shared" si="30"/>
        <v>-186</v>
      </c>
      <c r="G221" s="2">
        <v>0</v>
      </c>
      <c r="H221" s="2">
        <v>285</v>
      </c>
      <c r="I221" s="2">
        <v>0</v>
      </c>
      <c r="J221" s="2">
        <f t="shared" si="31"/>
        <v>285</v>
      </c>
      <c r="K221" s="2">
        <v>45</v>
      </c>
      <c r="L221" s="2">
        <v>0</v>
      </c>
      <c r="M221" s="2">
        <v>61</v>
      </c>
      <c r="N221" s="2">
        <f t="shared" si="32"/>
        <v>106</v>
      </c>
      <c r="O221" s="2">
        <v>1258</v>
      </c>
      <c r="P221" s="2">
        <v>0</v>
      </c>
      <c r="Q221" s="2">
        <v>125</v>
      </c>
      <c r="R221" s="2">
        <v>170</v>
      </c>
      <c r="S221" s="2">
        <f t="shared" si="33"/>
        <v>295</v>
      </c>
      <c r="T221" s="2">
        <v>0</v>
      </c>
      <c r="U221" s="2">
        <v>0</v>
      </c>
      <c r="V221" s="2">
        <f t="shared" si="34"/>
        <v>0</v>
      </c>
      <c r="W221" s="2">
        <v>82</v>
      </c>
      <c r="X221" s="2">
        <v>0</v>
      </c>
      <c r="Y221">
        <v>0</v>
      </c>
      <c r="Z221" s="2">
        <v>0</v>
      </c>
      <c r="AA221" s="2">
        <v>-98</v>
      </c>
      <c r="AB221" s="2">
        <f t="shared" si="35"/>
        <v>-98</v>
      </c>
      <c r="AC221" s="2">
        <v>195</v>
      </c>
      <c r="AD221" s="2">
        <v>0</v>
      </c>
      <c r="AE221" s="2">
        <v>0</v>
      </c>
      <c r="AF221" s="2">
        <v>0</v>
      </c>
      <c r="AG221" s="2">
        <f t="shared" si="36"/>
        <v>1937</v>
      </c>
      <c r="AH221" s="2">
        <f t="shared" si="37"/>
        <v>1937</v>
      </c>
      <c r="AI221" s="2">
        <v>17592</v>
      </c>
      <c r="AJ221" s="2">
        <v>17592</v>
      </c>
      <c r="AK221" s="2">
        <v>4694</v>
      </c>
      <c r="AL221" s="2">
        <v>0</v>
      </c>
      <c r="AM221" s="2">
        <v>3853</v>
      </c>
      <c r="AN221" s="2">
        <v>0</v>
      </c>
      <c r="AO221" s="2">
        <v>0</v>
      </c>
      <c r="AP221" s="2">
        <v>58</v>
      </c>
      <c r="AQ221" s="2">
        <v>0</v>
      </c>
      <c r="AR221" s="2">
        <v>0</v>
      </c>
      <c r="AS221" s="2">
        <v>0</v>
      </c>
      <c r="AT221" s="2">
        <v>0</v>
      </c>
      <c r="AU221" s="2">
        <v>-108</v>
      </c>
      <c r="AV221" s="2">
        <v>-256</v>
      </c>
      <c r="AW221" s="2">
        <v>-5</v>
      </c>
      <c r="AX221" s="2">
        <v>113</v>
      </c>
      <c r="AY221" s="2">
        <v>0</v>
      </c>
      <c r="AZ221" s="2">
        <v>0</v>
      </c>
      <c r="BA221" s="2">
        <f t="shared" si="38"/>
        <v>10429</v>
      </c>
      <c r="BB221" s="2">
        <f t="shared" si="39"/>
        <v>10429</v>
      </c>
      <c r="BC221" s="2">
        <v>51714</v>
      </c>
      <c r="BD221" s="2">
        <v>51714</v>
      </c>
      <c r="BE221" s="2">
        <v>15</v>
      </c>
      <c r="BF221" s="2">
        <v>61</v>
      </c>
      <c r="BG221" s="2">
        <v>142</v>
      </c>
      <c r="BH221" s="2">
        <v>567</v>
      </c>
      <c r="BI221" s="2">
        <v>872</v>
      </c>
      <c r="BJ221" s="2">
        <v>3487</v>
      </c>
      <c r="BK221" s="2">
        <v>-15</v>
      </c>
      <c r="BL221" s="2">
        <v>-60</v>
      </c>
    </row>
    <row r="222" spans="1:64" x14ac:dyDescent="0.25">
      <c r="A222" s="1" t="s">
        <v>217</v>
      </c>
      <c r="B222" t="s">
        <v>663</v>
      </c>
      <c r="C222" t="s">
        <v>972</v>
      </c>
      <c r="D222" s="2">
        <v>16</v>
      </c>
      <c r="E222" s="2">
        <v>595</v>
      </c>
      <c r="F222" s="2">
        <f t="shared" si="30"/>
        <v>611</v>
      </c>
      <c r="G222" s="2">
        <v>12</v>
      </c>
      <c r="H222" s="2">
        <v>123</v>
      </c>
      <c r="I222" s="2">
        <v>0</v>
      </c>
      <c r="J222" s="2">
        <f t="shared" si="31"/>
        <v>123</v>
      </c>
      <c r="K222" s="2">
        <v>-26</v>
      </c>
      <c r="L222" s="2">
        <v>0</v>
      </c>
      <c r="M222" s="2">
        <v>360</v>
      </c>
      <c r="N222" s="2">
        <f t="shared" si="32"/>
        <v>334</v>
      </c>
      <c r="O222" s="2">
        <v>683</v>
      </c>
      <c r="P222" s="2">
        <v>14</v>
      </c>
      <c r="Q222" s="2">
        <v>43</v>
      </c>
      <c r="R222" s="2">
        <v>209</v>
      </c>
      <c r="S222" s="2">
        <f t="shared" si="33"/>
        <v>266</v>
      </c>
      <c r="T222" s="2">
        <v>0</v>
      </c>
      <c r="U222" s="2">
        <v>0</v>
      </c>
      <c r="V222" s="2">
        <f t="shared" si="34"/>
        <v>0</v>
      </c>
      <c r="W222" s="2">
        <v>490</v>
      </c>
      <c r="X222" s="2">
        <v>0</v>
      </c>
      <c r="Y222">
        <v>0</v>
      </c>
      <c r="Z222" s="2">
        <v>0</v>
      </c>
      <c r="AA222" s="2">
        <v>261</v>
      </c>
      <c r="AB222" s="2">
        <f t="shared" si="35"/>
        <v>261</v>
      </c>
      <c r="AC222" s="2">
        <v>231</v>
      </c>
      <c r="AD222" s="2">
        <v>14</v>
      </c>
      <c r="AE222" s="2">
        <v>0</v>
      </c>
      <c r="AF222" s="2">
        <v>0</v>
      </c>
      <c r="AG222" s="2">
        <f t="shared" si="36"/>
        <v>3025</v>
      </c>
      <c r="AH222" s="2">
        <f t="shared" si="37"/>
        <v>3025</v>
      </c>
      <c r="AI222" s="2">
        <v>12652</v>
      </c>
      <c r="AJ222" s="2">
        <v>12652</v>
      </c>
      <c r="AK222" s="2">
        <v>3684</v>
      </c>
      <c r="AL222" s="2">
        <v>0</v>
      </c>
      <c r="AM222" s="2">
        <v>3727</v>
      </c>
      <c r="AN222" s="2">
        <v>0</v>
      </c>
      <c r="AO222" s="2">
        <v>0</v>
      </c>
      <c r="AP222" s="2">
        <v>234</v>
      </c>
      <c r="AQ222" s="2">
        <v>0</v>
      </c>
      <c r="AR222" s="2">
        <v>0</v>
      </c>
      <c r="AS222" s="2">
        <v>0</v>
      </c>
      <c r="AT222" s="2">
        <v>0</v>
      </c>
      <c r="AU222" s="2">
        <v>-4</v>
      </c>
      <c r="AV222" s="2">
        <v>0</v>
      </c>
      <c r="AW222" s="2">
        <v>86</v>
      </c>
      <c r="AX222" s="2">
        <v>-10</v>
      </c>
      <c r="AY222" s="2">
        <v>0</v>
      </c>
      <c r="AZ222" s="2">
        <v>0</v>
      </c>
      <c r="BA222" s="2">
        <f t="shared" si="38"/>
        <v>10752</v>
      </c>
      <c r="BB222" s="2">
        <f t="shared" si="39"/>
        <v>10752</v>
      </c>
      <c r="BC222" s="2">
        <v>43057</v>
      </c>
      <c r="BD222" s="2">
        <v>43057</v>
      </c>
      <c r="BE222" s="2">
        <v>0</v>
      </c>
      <c r="BF222" s="2">
        <v>0</v>
      </c>
      <c r="BG222" s="2">
        <v>-41</v>
      </c>
      <c r="BH222" s="2">
        <v>-164</v>
      </c>
      <c r="BI222" s="2">
        <v>150</v>
      </c>
      <c r="BJ222" s="2">
        <v>889</v>
      </c>
      <c r="BK222" s="2">
        <v>-90</v>
      </c>
      <c r="BL222" s="2">
        <v>-129</v>
      </c>
    </row>
    <row r="223" spans="1:64" x14ac:dyDescent="0.25">
      <c r="A223" s="1" t="s">
        <v>218</v>
      </c>
      <c r="B223" t="s">
        <v>664</v>
      </c>
      <c r="C223" t="s">
        <v>972</v>
      </c>
      <c r="D223" s="2">
        <v>-166</v>
      </c>
      <c r="E223" s="2">
        <v>1002.015381922454</v>
      </c>
      <c r="F223" s="2">
        <f t="shared" si="30"/>
        <v>836.01538192245403</v>
      </c>
      <c r="G223" s="2">
        <v>0</v>
      </c>
      <c r="H223" s="2">
        <v>92.494399999999999</v>
      </c>
      <c r="I223" s="2">
        <v>0</v>
      </c>
      <c r="J223" s="2">
        <f t="shared" si="31"/>
        <v>92.494399999999999</v>
      </c>
      <c r="K223" s="2">
        <v>41.685230000000004</v>
      </c>
      <c r="L223" s="2">
        <v>0</v>
      </c>
      <c r="M223" s="2">
        <v>179.34028571156173</v>
      </c>
      <c r="N223" s="2">
        <f t="shared" si="32"/>
        <v>221.02551571156175</v>
      </c>
      <c r="O223" s="2">
        <v>772.98883428843828</v>
      </c>
      <c r="P223" s="2">
        <v>0</v>
      </c>
      <c r="Q223" s="2">
        <v>66.159052499999987</v>
      </c>
      <c r="R223" s="2">
        <v>165.10114999999999</v>
      </c>
      <c r="S223" s="2">
        <f t="shared" si="33"/>
        <v>231.26020249999999</v>
      </c>
      <c r="T223" s="2">
        <v>0</v>
      </c>
      <c r="U223" s="2">
        <v>0</v>
      </c>
      <c r="V223" s="2">
        <f t="shared" si="34"/>
        <v>0</v>
      </c>
      <c r="W223" s="2">
        <v>656.89042999999981</v>
      </c>
      <c r="X223" s="2">
        <v>0</v>
      </c>
      <c r="Y223">
        <v>0</v>
      </c>
      <c r="Z223" s="2">
        <v>0</v>
      </c>
      <c r="AA223" s="2">
        <v>180.79432152563095</v>
      </c>
      <c r="AB223" s="2">
        <f t="shared" si="35"/>
        <v>180.79432152563095</v>
      </c>
      <c r="AC223" s="2">
        <v>10.8</v>
      </c>
      <c r="AD223" s="2">
        <v>0</v>
      </c>
      <c r="AE223" s="2">
        <v>0</v>
      </c>
      <c r="AF223" s="2">
        <v>35.858430000000006</v>
      </c>
      <c r="AG223" s="2">
        <f t="shared" si="36"/>
        <v>3038.1275159480847</v>
      </c>
      <c r="AH223" s="2">
        <f t="shared" si="37"/>
        <v>3038.1275159480847</v>
      </c>
      <c r="AI223" s="2">
        <v>12000</v>
      </c>
      <c r="AJ223" s="2">
        <v>12000</v>
      </c>
      <c r="AK223" s="2">
        <v>3396.9202143749994</v>
      </c>
      <c r="AL223" s="2">
        <v>0</v>
      </c>
      <c r="AM223" s="2">
        <v>2275.8165049999998</v>
      </c>
      <c r="AN223" s="2">
        <v>0</v>
      </c>
      <c r="AO223" s="2">
        <v>0</v>
      </c>
      <c r="AP223" s="2">
        <v>183.33725000000001</v>
      </c>
      <c r="AQ223" s="2">
        <v>0</v>
      </c>
      <c r="AR223" s="2">
        <v>0</v>
      </c>
      <c r="AS223" s="2">
        <v>0</v>
      </c>
      <c r="AT223" s="2">
        <v>0</v>
      </c>
      <c r="AU223" s="2">
        <v>-42</v>
      </c>
      <c r="AV223" s="2">
        <v>-80</v>
      </c>
      <c r="AW223" s="2">
        <v>0</v>
      </c>
      <c r="AX223" s="2">
        <v>0</v>
      </c>
      <c r="AY223" s="2">
        <v>0</v>
      </c>
      <c r="AZ223" s="2">
        <v>0</v>
      </c>
      <c r="BA223" s="2">
        <f t="shared" si="38"/>
        <v>8852.201485323083</v>
      </c>
      <c r="BB223" s="2">
        <f t="shared" si="39"/>
        <v>8852.201485323083</v>
      </c>
      <c r="BC223" s="2">
        <v>35201</v>
      </c>
      <c r="BD223" s="2">
        <v>35201</v>
      </c>
      <c r="BE223" s="2">
        <v>4.5625</v>
      </c>
      <c r="BF223" s="2">
        <v>18</v>
      </c>
      <c r="BG223" s="2">
        <v>0</v>
      </c>
      <c r="BH223" s="2">
        <v>0</v>
      </c>
      <c r="BI223" s="2">
        <v>1291.96829</v>
      </c>
      <c r="BJ223" s="2">
        <v>2857</v>
      </c>
      <c r="BK223" s="2">
        <v>-33</v>
      </c>
      <c r="BL223" s="2">
        <v>-100</v>
      </c>
    </row>
    <row r="224" spans="1:64" x14ac:dyDescent="0.25">
      <c r="A224" s="1" t="s">
        <v>219</v>
      </c>
      <c r="B224" t="s">
        <v>665</v>
      </c>
      <c r="C224" t="s">
        <v>972</v>
      </c>
      <c r="D224" s="2">
        <v>-28</v>
      </c>
      <c r="E224" s="2">
        <v>1024</v>
      </c>
      <c r="F224" s="2">
        <f t="shared" si="30"/>
        <v>996</v>
      </c>
      <c r="G224" s="2">
        <v>1</v>
      </c>
      <c r="H224" s="2">
        <v>266</v>
      </c>
      <c r="I224" s="2">
        <v>0</v>
      </c>
      <c r="J224" s="2">
        <f t="shared" si="31"/>
        <v>266</v>
      </c>
      <c r="K224" s="2">
        <v>39</v>
      </c>
      <c r="L224" s="2">
        <v>0</v>
      </c>
      <c r="M224" s="2">
        <v>64</v>
      </c>
      <c r="N224" s="2">
        <f t="shared" si="32"/>
        <v>103</v>
      </c>
      <c r="O224" s="2">
        <v>507</v>
      </c>
      <c r="P224" s="2">
        <v>1</v>
      </c>
      <c r="Q224" s="2">
        <v>45</v>
      </c>
      <c r="R224" s="2">
        <v>116</v>
      </c>
      <c r="S224" s="2">
        <f t="shared" si="33"/>
        <v>162</v>
      </c>
      <c r="T224" s="2">
        <v>0</v>
      </c>
      <c r="U224" s="2">
        <v>0</v>
      </c>
      <c r="V224" s="2">
        <f t="shared" si="34"/>
        <v>0</v>
      </c>
      <c r="W224" s="2">
        <v>730</v>
      </c>
      <c r="X224" s="2">
        <v>0</v>
      </c>
      <c r="Y224">
        <v>0</v>
      </c>
      <c r="Z224" s="2">
        <v>0</v>
      </c>
      <c r="AA224" s="2">
        <v>221</v>
      </c>
      <c r="AB224" s="2">
        <f t="shared" si="35"/>
        <v>221</v>
      </c>
      <c r="AC224" s="2">
        <v>0</v>
      </c>
      <c r="AD224" s="2">
        <v>0</v>
      </c>
      <c r="AE224" s="2">
        <v>0</v>
      </c>
      <c r="AF224" s="2">
        <v>0</v>
      </c>
      <c r="AG224" s="2">
        <f t="shared" si="36"/>
        <v>2986</v>
      </c>
      <c r="AH224" s="2">
        <f t="shared" si="37"/>
        <v>2986</v>
      </c>
      <c r="AI224" s="2">
        <v>10999</v>
      </c>
      <c r="AJ224" s="2">
        <v>10999</v>
      </c>
      <c r="AK224" s="2">
        <v>6003</v>
      </c>
      <c r="AL224" s="2">
        <v>13</v>
      </c>
      <c r="AM224" s="2">
        <v>0</v>
      </c>
      <c r="AN224" s="2">
        <v>0</v>
      </c>
      <c r="AO224" s="2">
        <v>0</v>
      </c>
      <c r="AP224" s="2">
        <v>134</v>
      </c>
      <c r="AQ224" s="2">
        <v>0</v>
      </c>
      <c r="AR224" s="2">
        <v>0</v>
      </c>
      <c r="AS224" s="2">
        <v>0</v>
      </c>
      <c r="AT224" s="2">
        <v>0</v>
      </c>
      <c r="AU224" s="2">
        <v>0</v>
      </c>
      <c r="AV224" s="2">
        <v>0</v>
      </c>
      <c r="AW224" s="2">
        <v>0</v>
      </c>
      <c r="AX224" s="2">
        <v>0</v>
      </c>
      <c r="AY224" s="2">
        <v>0</v>
      </c>
      <c r="AZ224" s="2">
        <v>0</v>
      </c>
      <c r="BA224" s="2">
        <f t="shared" si="38"/>
        <v>9136</v>
      </c>
      <c r="BB224" s="2">
        <f t="shared" si="39"/>
        <v>9136</v>
      </c>
      <c r="BC224" s="2">
        <v>39366</v>
      </c>
      <c r="BD224" s="2">
        <v>39366</v>
      </c>
      <c r="BE224" s="2">
        <v>0</v>
      </c>
      <c r="BF224" s="2">
        <v>0</v>
      </c>
      <c r="BG224" s="2">
        <v>0</v>
      </c>
      <c r="BH224" s="2">
        <v>0</v>
      </c>
      <c r="BI224" s="2">
        <v>185</v>
      </c>
      <c r="BJ224" s="2">
        <v>361</v>
      </c>
      <c r="BK224" s="2">
        <v>-35</v>
      </c>
      <c r="BL224" s="2">
        <v>-152</v>
      </c>
    </row>
    <row r="225" spans="1:64" x14ac:dyDescent="0.25">
      <c r="A225" s="1" t="s">
        <v>220</v>
      </c>
      <c r="B225" t="s">
        <v>666</v>
      </c>
      <c r="C225" t="s">
        <v>972</v>
      </c>
      <c r="D225" s="2">
        <v>-42</v>
      </c>
      <c r="E225" s="2">
        <v>696</v>
      </c>
      <c r="F225" s="2">
        <f t="shared" si="30"/>
        <v>654</v>
      </c>
      <c r="G225" s="2">
        <v>0</v>
      </c>
      <c r="H225" s="2">
        <v>281</v>
      </c>
      <c r="I225" s="2">
        <v>0</v>
      </c>
      <c r="J225" s="2">
        <f t="shared" si="31"/>
        <v>281</v>
      </c>
      <c r="K225" s="2">
        <v>-155</v>
      </c>
      <c r="L225" s="2">
        <v>0</v>
      </c>
      <c r="M225" s="2">
        <v>-149</v>
      </c>
      <c r="N225" s="2">
        <f t="shared" si="32"/>
        <v>-304</v>
      </c>
      <c r="O225" s="2">
        <v>782</v>
      </c>
      <c r="P225" s="2">
        <v>0</v>
      </c>
      <c r="Q225" s="2">
        <v>42</v>
      </c>
      <c r="R225" s="2">
        <v>-90</v>
      </c>
      <c r="S225" s="2">
        <f t="shared" si="33"/>
        <v>-48</v>
      </c>
      <c r="T225" s="2">
        <v>0</v>
      </c>
      <c r="U225" s="2">
        <v>0</v>
      </c>
      <c r="V225" s="2">
        <f t="shared" si="34"/>
        <v>0</v>
      </c>
      <c r="W225" s="2">
        <v>493</v>
      </c>
      <c r="X225" s="2">
        <v>0</v>
      </c>
      <c r="Y225">
        <v>0</v>
      </c>
      <c r="Z225" s="2">
        <v>0</v>
      </c>
      <c r="AA225" s="2">
        <v>153</v>
      </c>
      <c r="AB225" s="2">
        <f t="shared" si="35"/>
        <v>153</v>
      </c>
      <c r="AC225" s="2">
        <v>409</v>
      </c>
      <c r="AD225" s="2">
        <v>0</v>
      </c>
      <c r="AE225" s="2">
        <v>0</v>
      </c>
      <c r="AF225" s="2">
        <v>0</v>
      </c>
      <c r="AG225" s="2">
        <f t="shared" si="36"/>
        <v>2420</v>
      </c>
      <c r="AH225" s="2">
        <f t="shared" si="37"/>
        <v>2420</v>
      </c>
      <c r="AI225" s="2">
        <v>13365</v>
      </c>
      <c r="AJ225" s="2">
        <v>13365</v>
      </c>
      <c r="AK225" s="2">
        <v>3048</v>
      </c>
      <c r="AL225" s="2">
        <v>0</v>
      </c>
      <c r="AM225" s="2">
        <v>4694</v>
      </c>
      <c r="AN225" s="2">
        <v>0</v>
      </c>
      <c r="AO225" s="2">
        <v>0</v>
      </c>
      <c r="AP225" s="2">
        <v>0</v>
      </c>
      <c r="AQ225" s="2">
        <v>0</v>
      </c>
      <c r="AR225" s="2">
        <v>0</v>
      </c>
      <c r="AS225" s="2">
        <v>0</v>
      </c>
      <c r="AT225" s="2">
        <v>0</v>
      </c>
      <c r="AU225" s="2">
        <v>0</v>
      </c>
      <c r="AV225" s="2">
        <v>0</v>
      </c>
      <c r="AW225" s="2">
        <v>0</v>
      </c>
      <c r="AX225" s="2">
        <v>0</v>
      </c>
      <c r="AY225" s="2">
        <v>0</v>
      </c>
      <c r="AZ225" s="2">
        <v>0</v>
      </c>
      <c r="BA225" s="2">
        <f t="shared" si="38"/>
        <v>10162</v>
      </c>
      <c r="BB225" s="2">
        <f t="shared" si="39"/>
        <v>10162</v>
      </c>
      <c r="BC225" s="2">
        <v>49462</v>
      </c>
      <c r="BD225" s="2">
        <v>49462</v>
      </c>
      <c r="BE225" s="2">
        <v>0</v>
      </c>
      <c r="BF225" s="2">
        <v>0</v>
      </c>
      <c r="BG225" s="2">
        <v>0</v>
      </c>
      <c r="BH225" s="2">
        <v>0</v>
      </c>
      <c r="BI225" s="2">
        <v>24</v>
      </c>
      <c r="BJ225" s="2">
        <v>177</v>
      </c>
      <c r="BK225" s="2">
        <v>-31</v>
      </c>
      <c r="BL225" s="2">
        <v>-278</v>
      </c>
    </row>
    <row r="226" spans="1:64" x14ac:dyDescent="0.25">
      <c r="A226" s="1" t="s">
        <v>221</v>
      </c>
      <c r="B226" t="s">
        <v>667</v>
      </c>
      <c r="C226" t="s">
        <v>972</v>
      </c>
      <c r="D226" s="2">
        <v>-4</v>
      </c>
      <c r="E226" s="2">
        <v>1305</v>
      </c>
      <c r="F226" s="2">
        <f t="shared" si="30"/>
        <v>1301</v>
      </c>
      <c r="G226" s="2">
        <v>7</v>
      </c>
      <c r="H226" s="2">
        <v>51</v>
      </c>
      <c r="I226" s="2">
        <v>0</v>
      </c>
      <c r="J226" s="2">
        <f t="shared" si="31"/>
        <v>51</v>
      </c>
      <c r="K226" s="2">
        <v>-209</v>
      </c>
      <c r="L226" s="2">
        <v>0</v>
      </c>
      <c r="M226" s="2">
        <v>398</v>
      </c>
      <c r="N226" s="2">
        <f t="shared" si="32"/>
        <v>189</v>
      </c>
      <c r="O226" s="2">
        <v>694</v>
      </c>
      <c r="P226" s="2">
        <v>0</v>
      </c>
      <c r="Q226" s="2">
        <v>34</v>
      </c>
      <c r="R226" s="2">
        <v>310</v>
      </c>
      <c r="S226" s="2">
        <f t="shared" si="33"/>
        <v>344</v>
      </c>
      <c r="T226" s="2">
        <v>0</v>
      </c>
      <c r="U226" s="2">
        <v>0</v>
      </c>
      <c r="V226" s="2">
        <f t="shared" si="34"/>
        <v>0</v>
      </c>
      <c r="W226" s="2">
        <v>58</v>
      </c>
      <c r="X226" s="2">
        <v>0</v>
      </c>
      <c r="Y226">
        <v>0</v>
      </c>
      <c r="Z226" s="2">
        <v>0</v>
      </c>
      <c r="AA226" s="2">
        <v>72</v>
      </c>
      <c r="AB226" s="2">
        <f t="shared" si="35"/>
        <v>72</v>
      </c>
      <c r="AC226" s="2">
        <v>0</v>
      </c>
      <c r="AD226" s="2">
        <v>0</v>
      </c>
      <c r="AE226" s="2">
        <v>0</v>
      </c>
      <c r="AF226" s="2">
        <v>179</v>
      </c>
      <c r="AG226" s="2">
        <f t="shared" si="36"/>
        <v>2895</v>
      </c>
      <c r="AH226" s="2">
        <f t="shared" si="37"/>
        <v>2895</v>
      </c>
      <c r="AI226" s="2">
        <v>13226</v>
      </c>
      <c r="AJ226" s="2">
        <v>13226</v>
      </c>
      <c r="AK226" s="2">
        <v>3520</v>
      </c>
      <c r="AL226" s="2">
        <v>0</v>
      </c>
      <c r="AM226" s="2">
        <v>2856</v>
      </c>
      <c r="AN226" s="2">
        <v>0</v>
      </c>
      <c r="AO226" s="2">
        <v>0</v>
      </c>
      <c r="AP226" s="2">
        <v>622</v>
      </c>
      <c r="AQ226" s="2">
        <v>0</v>
      </c>
      <c r="AR226" s="2">
        <v>0</v>
      </c>
      <c r="AS226" s="2">
        <v>0</v>
      </c>
      <c r="AT226" s="2">
        <v>0</v>
      </c>
      <c r="AU226" s="2">
        <v>-244</v>
      </c>
      <c r="AV226" s="2">
        <v>-115</v>
      </c>
      <c r="AW226" s="2">
        <v>0</v>
      </c>
      <c r="AX226" s="2">
        <v>0</v>
      </c>
      <c r="AY226" s="2">
        <v>0</v>
      </c>
      <c r="AZ226" s="2">
        <v>0</v>
      </c>
      <c r="BA226" s="2">
        <f t="shared" si="38"/>
        <v>9649</v>
      </c>
      <c r="BB226" s="2">
        <f t="shared" si="39"/>
        <v>9649</v>
      </c>
      <c r="BC226" s="2">
        <v>42801</v>
      </c>
      <c r="BD226" s="2">
        <v>42801</v>
      </c>
      <c r="BE226" s="2">
        <v>0</v>
      </c>
      <c r="BF226" s="2">
        <v>0</v>
      </c>
      <c r="BG226" s="2">
        <v>0</v>
      </c>
      <c r="BH226" s="2">
        <v>0</v>
      </c>
      <c r="BI226" s="2">
        <v>1335</v>
      </c>
      <c r="BJ226" s="2">
        <v>4024</v>
      </c>
      <c r="BK226" s="2">
        <v>-23</v>
      </c>
      <c r="BL226" s="2">
        <v>-27</v>
      </c>
    </row>
    <row r="227" spans="1:64" x14ac:dyDescent="0.25">
      <c r="A227" s="1" t="s">
        <v>222</v>
      </c>
      <c r="B227" t="s">
        <v>668</v>
      </c>
      <c r="C227" t="s">
        <v>972</v>
      </c>
      <c r="D227" s="2">
        <v>10</v>
      </c>
      <c r="E227" s="2">
        <v>547</v>
      </c>
      <c r="F227" s="2">
        <f t="shared" si="30"/>
        <v>557</v>
      </c>
      <c r="G227" s="2">
        <v>3</v>
      </c>
      <c r="H227" s="2">
        <v>74</v>
      </c>
      <c r="I227" s="2">
        <v>0</v>
      </c>
      <c r="J227" s="2">
        <f t="shared" si="31"/>
        <v>74</v>
      </c>
      <c r="K227" s="2">
        <v>-95</v>
      </c>
      <c r="L227" s="2">
        <v>0</v>
      </c>
      <c r="M227" s="2">
        <v>79</v>
      </c>
      <c r="N227" s="2">
        <f t="shared" si="32"/>
        <v>-16</v>
      </c>
      <c r="O227" s="2">
        <v>1073</v>
      </c>
      <c r="P227" s="2">
        <v>0</v>
      </c>
      <c r="Q227" s="2">
        <v>89</v>
      </c>
      <c r="R227" s="2">
        <v>126</v>
      </c>
      <c r="S227" s="2">
        <f t="shared" si="33"/>
        <v>215</v>
      </c>
      <c r="T227" s="2">
        <v>0</v>
      </c>
      <c r="U227" s="2">
        <v>0</v>
      </c>
      <c r="V227" s="2">
        <f t="shared" si="34"/>
        <v>0</v>
      </c>
      <c r="W227" s="2">
        <v>673</v>
      </c>
      <c r="X227" s="2">
        <v>0</v>
      </c>
      <c r="Y227">
        <v>0</v>
      </c>
      <c r="Z227" s="2">
        <v>0</v>
      </c>
      <c r="AA227" s="2">
        <v>30</v>
      </c>
      <c r="AB227" s="2">
        <f t="shared" si="35"/>
        <v>30</v>
      </c>
      <c r="AC227" s="2">
        <v>24</v>
      </c>
      <c r="AD227" s="2">
        <v>0</v>
      </c>
      <c r="AE227" s="2">
        <v>0</v>
      </c>
      <c r="AF227" s="2">
        <v>-32</v>
      </c>
      <c r="AG227" s="2">
        <f t="shared" si="36"/>
        <v>2601</v>
      </c>
      <c r="AH227" s="2">
        <f t="shared" si="37"/>
        <v>2601</v>
      </c>
      <c r="AI227" s="2">
        <v>10811</v>
      </c>
      <c r="AJ227" s="2">
        <v>10811</v>
      </c>
      <c r="AK227" s="2">
        <v>4500</v>
      </c>
      <c r="AL227" s="2">
        <v>47</v>
      </c>
      <c r="AM227" s="2">
        <v>0</v>
      </c>
      <c r="AN227" s="2">
        <v>0</v>
      </c>
      <c r="AO227" s="2">
        <v>0</v>
      </c>
      <c r="AP227" s="2">
        <v>437</v>
      </c>
      <c r="AQ227" s="2">
        <v>0</v>
      </c>
      <c r="AR227" s="2">
        <v>0</v>
      </c>
      <c r="AS227" s="2">
        <v>0</v>
      </c>
      <c r="AT227" s="2">
        <v>0</v>
      </c>
      <c r="AU227" s="2">
        <v>-297</v>
      </c>
      <c r="AV227" s="2">
        <v>-729</v>
      </c>
      <c r="AW227" s="2">
        <v>0</v>
      </c>
      <c r="AX227" s="2">
        <v>0</v>
      </c>
      <c r="AY227" s="2">
        <v>0</v>
      </c>
      <c r="AZ227" s="2">
        <v>0</v>
      </c>
      <c r="BA227" s="2">
        <f t="shared" si="38"/>
        <v>7288</v>
      </c>
      <c r="BB227" s="2">
        <f t="shared" si="39"/>
        <v>7288</v>
      </c>
      <c r="BC227" s="2">
        <v>29181</v>
      </c>
      <c r="BD227" s="2">
        <v>29181</v>
      </c>
      <c r="BE227" s="2">
        <v>0</v>
      </c>
      <c r="BF227" s="2">
        <v>0</v>
      </c>
      <c r="BG227" s="2">
        <v>0</v>
      </c>
      <c r="BH227" s="2">
        <v>0</v>
      </c>
      <c r="BI227" s="2">
        <v>0</v>
      </c>
      <c r="BJ227" s="2">
        <v>0</v>
      </c>
      <c r="BK227" s="2">
        <v>-91</v>
      </c>
      <c r="BL227" s="2">
        <v>-310</v>
      </c>
    </row>
    <row r="228" spans="1:64" x14ac:dyDescent="0.25">
      <c r="A228" s="1" t="s">
        <v>223</v>
      </c>
      <c r="B228" t="s">
        <v>669</v>
      </c>
      <c r="C228" t="s">
        <v>971</v>
      </c>
      <c r="D228" s="2">
        <v>124</v>
      </c>
      <c r="E228" s="2">
        <v>992</v>
      </c>
      <c r="F228" s="2">
        <f t="shared" si="30"/>
        <v>1116</v>
      </c>
      <c r="G228" s="2">
        <v>35</v>
      </c>
      <c r="H228" s="2">
        <v>0</v>
      </c>
      <c r="I228" s="2">
        <v>5248</v>
      </c>
      <c r="J228" s="2">
        <f t="shared" si="31"/>
        <v>5248</v>
      </c>
      <c r="K228" s="2">
        <v>12941</v>
      </c>
      <c r="L228" s="2">
        <v>0</v>
      </c>
      <c r="M228" s="2">
        <v>994</v>
      </c>
      <c r="N228" s="2">
        <f t="shared" si="32"/>
        <v>13935</v>
      </c>
      <c r="O228" s="2">
        <v>4997</v>
      </c>
      <c r="P228" s="2">
        <v>1401</v>
      </c>
      <c r="Q228" s="2">
        <v>18</v>
      </c>
      <c r="R228" s="2">
        <v>19</v>
      </c>
      <c r="S228" s="2">
        <f t="shared" si="33"/>
        <v>1438</v>
      </c>
      <c r="T228" s="2">
        <v>3157</v>
      </c>
      <c r="U228" s="2">
        <v>3871</v>
      </c>
      <c r="V228" s="2">
        <f t="shared" si="34"/>
        <v>7028</v>
      </c>
      <c r="W228" s="2">
        <v>2262</v>
      </c>
      <c r="X228" s="2">
        <v>56415</v>
      </c>
      <c r="Y228">
        <v>17755.500396039639</v>
      </c>
      <c r="Z228" s="2">
        <v>55786</v>
      </c>
      <c r="AA228" s="2">
        <v>1316</v>
      </c>
      <c r="AB228" s="2">
        <f t="shared" si="35"/>
        <v>57102</v>
      </c>
      <c r="AC228" s="2">
        <v>85</v>
      </c>
      <c r="AD228" s="2">
        <v>0</v>
      </c>
      <c r="AE228" s="2">
        <v>0</v>
      </c>
      <c r="AF228" s="2">
        <v>300</v>
      </c>
      <c r="AG228" s="2">
        <f t="shared" si="36"/>
        <v>149961</v>
      </c>
      <c r="AH228" s="2">
        <f t="shared" si="37"/>
        <v>167716.50039603963</v>
      </c>
      <c r="AI228" s="2">
        <v>777664</v>
      </c>
      <c r="AJ228" s="2">
        <v>842841.44421841577</v>
      </c>
      <c r="AK228" s="2">
        <v>0</v>
      </c>
      <c r="AL228" s="2">
        <v>0</v>
      </c>
      <c r="AM228" s="2">
        <v>0</v>
      </c>
      <c r="AN228" s="2">
        <v>0</v>
      </c>
      <c r="AO228" s="2">
        <v>0</v>
      </c>
      <c r="AP228" s="2">
        <v>0</v>
      </c>
      <c r="AQ228" s="2">
        <v>0</v>
      </c>
      <c r="AR228" s="2">
        <v>0</v>
      </c>
      <c r="AS228" s="2">
        <v>0</v>
      </c>
      <c r="AT228" s="2">
        <v>0</v>
      </c>
      <c r="AU228" s="2">
        <v>0</v>
      </c>
      <c r="AV228" s="2">
        <v>0</v>
      </c>
      <c r="AW228" s="2">
        <v>0</v>
      </c>
      <c r="AX228" s="2">
        <v>0</v>
      </c>
      <c r="AY228" s="2">
        <v>0</v>
      </c>
      <c r="AZ228" s="2">
        <v>0</v>
      </c>
      <c r="BA228" s="2">
        <f t="shared" si="38"/>
        <v>149961</v>
      </c>
      <c r="BB228" s="2">
        <f t="shared" si="39"/>
        <v>167716.50039603963</v>
      </c>
      <c r="BC228" s="2">
        <v>792446</v>
      </c>
      <c r="BD228" s="2">
        <v>857623.44421841577</v>
      </c>
      <c r="BE228" s="2">
        <v>0</v>
      </c>
      <c r="BF228" s="2">
        <v>0</v>
      </c>
      <c r="BG228" s="2">
        <v>0</v>
      </c>
      <c r="BH228" s="2">
        <v>0</v>
      </c>
      <c r="BI228" s="2">
        <v>5700</v>
      </c>
      <c r="BJ228" s="2">
        <v>18560</v>
      </c>
      <c r="BK228" s="2">
        <v>-950</v>
      </c>
      <c r="BL228" s="2">
        <v>-3778</v>
      </c>
    </row>
    <row r="229" spans="1:64" x14ac:dyDescent="0.25">
      <c r="A229" s="1" t="s">
        <v>224</v>
      </c>
      <c r="B229" t="s">
        <v>670</v>
      </c>
      <c r="C229" t="s">
        <v>972</v>
      </c>
      <c r="D229" s="2">
        <v>4</v>
      </c>
      <c r="E229" s="2">
        <v>1941</v>
      </c>
      <c r="F229" s="2">
        <f t="shared" si="30"/>
        <v>1945</v>
      </c>
      <c r="G229" s="2">
        <v>4</v>
      </c>
      <c r="H229" s="2">
        <v>123</v>
      </c>
      <c r="I229" s="2">
        <v>0</v>
      </c>
      <c r="J229" s="2">
        <f t="shared" si="31"/>
        <v>123</v>
      </c>
      <c r="K229" s="2">
        <v>-327</v>
      </c>
      <c r="L229" s="2">
        <v>0</v>
      </c>
      <c r="M229" s="2">
        <v>0</v>
      </c>
      <c r="N229" s="2">
        <f t="shared" si="32"/>
        <v>-327</v>
      </c>
      <c r="O229" s="2">
        <v>951</v>
      </c>
      <c r="P229" s="2">
        <v>8</v>
      </c>
      <c r="Q229" s="2">
        <v>139</v>
      </c>
      <c r="R229" s="2">
        <v>698</v>
      </c>
      <c r="S229" s="2">
        <f t="shared" si="33"/>
        <v>845</v>
      </c>
      <c r="T229" s="2">
        <v>0</v>
      </c>
      <c r="U229" s="2">
        <v>0</v>
      </c>
      <c r="V229" s="2">
        <f t="shared" si="34"/>
        <v>0</v>
      </c>
      <c r="W229" s="2">
        <v>849</v>
      </c>
      <c r="X229" s="2">
        <v>0</v>
      </c>
      <c r="Y229">
        <v>0</v>
      </c>
      <c r="Z229" s="2">
        <v>0</v>
      </c>
      <c r="AA229" s="2">
        <v>490</v>
      </c>
      <c r="AB229" s="2">
        <f t="shared" si="35"/>
        <v>490</v>
      </c>
      <c r="AC229" s="2">
        <v>382</v>
      </c>
      <c r="AD229" s="2">
        <v>0</v>
      </c>
      <c r="AE229" s="2">
        <v>0</v>
      </c>
      <c r="AF229" s="2">
        <v>0</v>
      </c>
      <c r="AG229" s="2">
        <f t="shared" si="36"/>
        <v>5262</v>
      </c>
      <c r="AH229" s="2">
        <f t="shared" si="37"/>
        <v>5262</v>
      </c>
      <c r="AI229" s="2">
        <v>15593</v>
      </c>
      <c r="AJ229" s="2">
        <v>15593</v>
      </c>
      <c r="AK229" s="2">
        <v>8940</v>
      </c>
      <c r="AL229" s="2">
        <v>0</v>
      </c>
      <c r="AM229" s="2">
        <v>0</v>
      </c>
      <c r="AN229" s="2">
        <v>0</v>
      </c>
      <c r="AO229" s="2">
        <v>0</v>
      </c>
      <c r="AP229" s="2">
        <v>398</v>
      </c>
      <c r="AQ229" s="2">
        <v>0</v>
      </c>
      <c r="AR229" s="2">
        <v>0</v>
      </c>
      <c r="AS229" s="2">
        <v>0</v>
      </c>
      <c r="AT229" s="2">
        <v>0</v>
      </c>
      <c r="AU229" s="2">
        <v>0</v>
      </c>
      <c r="AV229" s="2">
        <v>0</v>
      </c>
      <c r="AW229" s="2">
        <v>-380</v>
      </c>
      <c r="AX229" s="2">
        <v>-2669</v>
      </c>
      <c r="AY229" s="2">
        <v>0</v>
      </c>
      <c r="AZ229" s="2">
        <v>0</v>
      </c>
      <c r="BA229" s="2">
        <f t="shared" si="38"/>
        <v>14220</v>
      </c>
      <c r="BB229" s="2">
        <f t="shared" si="39"/>
        <v>14220</v>
      </c>
      <c r="BC229" s="2">
        <v>55136</v>
      </c>
      <c r="BD229" s="2">
        <v>55136</v>
      </c>
      <c r="BE229" s="2">
        <v>0</v>
      </c>
      <c r="BF229" s="2">
        <v>0</v>
      </c>
      <c r="BG229" s="2">
        <v>0</v>
      </c>
      <c r="BH229" s="2">
        <v>-60</v>
      </c>
      <c r="BI229" s="2">
        <v>0</v>
      </c>
      <c r="BJ229" s="2">
        <v>161</v>
      </c>
      <c r="BK229" s="2">
        <v>0</v>
      </c>
      <c r="BL229" s="2">
        <v>-2</v>
      </c>
    </row>
    <row r="230" spans="1:64" x14ac:dyDescent="0.25">
      <c r="A230" s="1" t="s">
        <v>225</v>
      </c>
      <c r="B230" t="s">
        <v>671</v>
      </c>
      <c r="C230" t="s">
        <v>972</v>
      </c>
      <c r="D230" s="2">
        <v>74</v>
      </c>
      <c r="E230" s="2">
        <v>3502</v>
      </c>
      <c r="F230" s="2">
        <f t="shared" si="30"/>
        <v>3576</v>
      </c>
      <c r="G230" s="2">
        <v>1</v>
      </c>
      <c r="H230" s="2">
        <v>332</v>
      </c>
      <c r="I230" s="2">
        <v>0</v>
      </c>
      <c r="J230" s="2">
        <f t="shared" si="31"/>
        <v>332</v>
      </c>
      <c r="K230" s="2">
        <v>-1290</v>
      </c>
      <c r="L230" s="2">
        <v>0</v>
      </c>
      <c r="M230" s="2">
        <v>-2743</v>
      </c>
      <c r="N230" s="2">
        <f t="shared" si="32"/>
        <v>-4033</v>
      </c>
      <c r="O230" s="2">
        <v>1847</v>
      </c>
      <c r="P230" s="2">
        <v>0</v>
      </c>
      <c r="Q230" s="2">
        <v>441</v>
      </c>
      <c r="R230" s="2">
        <v>428</v>
      </c>
      <c r="S230" s="2">
        <f t="shared" si="33"/>
        <v>869</v>
      </c>
      <c r="T230" s="2">
        <v>0</v>
      </c>
      <c r="U230" s="2">
        <v>0</v>
      </c>
      <c r="V230" s="2">
        <f t="shared" si="34"/>
        <v>0</v>
      </c>
      <c r="W230" s="2">
        <v>1122</v>
      </c>
      <c r="X230" s="2">
        <v>0</v>
      </c>
      <c r="Y230">
        <v>0</v>
      </c>
      <c r="Z230" s="2">
        <v>0</v>
      </c>
      <c r="AA230" s="2">
        <v>934</v>
      </c>
      <c r="AB230" s="2">
        <f t="shared" si="35"/>
        <v>934</v>
      </c>
      <c r="AC230" s="2">
        <v>0</v>
      </c>
      <c r="AD230" s="2">
        <v>0</v>
      </c>
      <c r="AE230" s="2">
        <v>0</v>
      </c>
      <c r="AF230" s="2">
        <v>612</v>
      </c>
      <c r="AG230" s="2">
        <f t="shared" si="36"/>
        <v>5260</v>
      </c>
      <c r="AH230" s="2">
        <f t="shared" si="37"/>
        <v>5260</v>
      </c>
      <c r="AI230" s="2">
        <v>22348</v>
      </c>
      <c r="AJ230" s="2">
        <v>22348</v>
      </c>
      <c r="AK230" s="2">
        <v>11244</v>
      </c>
      <c r="AL230" s="2">
        <v>155</v>
      </c>
      <c r="AM230" s="2">
        <v>4574</v>
      </c>
      <c r="AN230" s="2">
        <v>0</v>
      </c>
      <c r="AO230" s="2">
        <v>0</v>
      </c>
      <c r="AP230" s="2">
        <v>43</v>
      </c>
      <c r="AQ230" s="2">
        <v>0</v>
      </c>
      <c r="AR230" s="2">
        <v>0</v>
      </c>
      <c r="AS230" s="2">
        <v>0</v>
      </c>
      <c r="AT230" s="2">
        <v>0</v>
      </c>
      <c r="AU230" s="2">
        <v>-218</v>
      </c>
      <c r="AV230" s="2">
        <v>-766</v>
      </c>
      <c r="AW230" s="2">
        <v>0</v>
      </c>
      <c r="AX230" s="2">
        <v>0</v>
      </c>
      <c r="AY230" s="2">
        <v>0</v>
      </c>
      <c r="AZ230" s="2">
        <v>0</v>
      </c>
      <c r="BA230" s="2">
        <f t="shared" si="38"/>
        <v>21058</v>
      </c>
      <c r="BB230" s="2">
        <f t="shared" si="39"/>
        <v>21058</v>
      </c>
      <c r="BC230" s="2">
        <v>85392</v>
      </c>
      <c r="BD230" s="2">
        <v>85392</v>
      </c>
      <c r="BE230" s="2">
        <v>0</v>
      </c>
      <c r="BF230" s="2">
        <v>0</v>
      </c>
      <c r="BG230" s="2">
        <v>0</v>
      </c>
      <c r="BH230" s="2">
        <v>0</v>
      </c>
      <c r="BI230" s="2">
        <v>1635</v>
      </c>
      <c r="BJ230" s="2">
        <v>6541</v>
      </c>
      <c r="BK230" s="2">
        <v>-286</v>
      </c>
      <c r="BL230" s="2">
        <v>-1142</v>
      </c>
    </row>
    <row r="231" spans="1:64" x14ac:dyDescent="0.25">
      <c r="A231" s="1" t="s">
        <v>226</v>
      </c>
      <c r="B231" t="s">
        <v>672</v>
      </c>
      <c r="C231" t="s">
        <v>972</v>
      </c>
      <c r="D231" s="2">
        <v>-3</v>
      </c>
      <c r="E231" s="2">
        <v>1681</v>
      </c>
      <c r="F231" s="2">
        <f t="shared" si="30"/>
        <v>1678</v>
      </c>
      <c r="G231" s="2">
        <v>1</v>
      </c>
      <c r="H231" s="2">
        <v>198</v>
      </c>
      <c r="I231" s="2">
        <v>0</v>
      </c>
      <c r="J231" s="2">
        <f t="shared" si="31"/>
        <v>198</v>
      </c>
      <c r="K231" s="2">
        <v>-163</v>
      </c>
      <c r="L231" s="2">
        <v>0</v>
      </c>
      <c r="M231" s="2">
        <v>222</v>
      </c>
      <c r="N231" s="2">
        <f t="shared" si="32"/>
        <v>59</v>
      </c>
      <c r="O231" s="2">
        <v>1353</v>
      </c>
      <c r="P231" s="2">
        <v>0</v>
      </c>
      <c r="Q231" s="2">
        <v>812</v>
      </c>
      <c r="R231" s="2">
        <v>544</v>
      </c>
      <c r="S231" s="2">
        <f t="shared" si="33"/>
        <v>1356</v>
      </c>
      <c r="T231" s="2">
        <v>0</v>
      </c>
      <c r="U231" s="2">
        <v>0</v>
      </c>
      <c r="V231" s="2">
        <f t="shared" si="34"/>
        <v>0</v>
      </c>
      <c r="W231" s="2">
        <v>251</v>
      </c>
      <c r="X231" s="2">
        <v>0</v>
      </c>
      <c r="Y231">
        <v>0</v>
      </c>
      <c r="Z231" s="2">
        <v>0</v>
      </c>
      <c r="AA231" s="2">
        <v>643</v>
      </c>
      <c r="AB231" s="2">
        <f t="shared" si="35"/>
        <v>643</v>
      </c>
      <c r="AC231" s="2">
        <v>0</v>
      </c>
      <c r="AD231" s="2">
        <v>0</v>
      </c>
      <c r="AE231" s="2">
        <v>0</v>
      </c>
      <c r="AF231" s="2">
        <v>0</v>
      </c>
      <c r="AG231" s="2">
        <f t="shared" si="36"/>
        <v>5539</v>
      </c>
      <c r="AH231" s="2">
        <f t="shared" si="37"/>
        <v>5539</v>
      </c>
      <c r="AI231" s="2">
        <v>16337</v>
      </c>
      <c r="AJ231" s="2">
        <v>16337</v>
      </c>
      <c r="AK231" s="2">
        <v>5532</v>
      </c>
      <c r="AL231" s="2">
        <v>0</v>
      </c>
      <c r="AM231" s="2">
        <v>0</v>
      </c>
      <c r="AN231" s="2">
        <v>0</v>
      </c>
      <c r="AO231" s="2">
        <v>0</v>
      </c>
      <c r="AP231" s="2">
        <v>1047</v>
      </c>
      <c r="AQ231" s="2">
        <v>0</v>
      </c>
      <c r="AR231" s="2">
        <v>0</v>
      </c>
      <c r="AS231" s="2">
        <v>0</v>
      </c>
      <c r="AT231" s="2">
        <v>0</v>
      </c>
      <c r="AU231" s="2">
        <v>-222</v>
      </c>
      <c r="AV231" s="2">
        <v>-1397</v>
      </c>
      <c r="AW231" s="2">
        <v>0</v>
      </c>
      <c r="AX231" s="2">
        <v>0</v>
      </c>
      <c r="AY231" s="2">
        <v>0</v>
      </c>
      <c r="AZ231" s="2">
        <v>0</v>
      </c>
      <c r="BA231" s="2">
        <f t="shared" si="38"/>
        <v>11896</v>
      </c>
      <c r="BB231" s="2">
        <f t="shared" si="39"/>
        <v>11896</v>
      </c>
      <c r="BC231" s="2">
        <v>49818</v>
      </c>
      <c r="BD231" s="2">
        <v>49818</v>
      </c>
      <c r="BE231" s="2">
        <v>0</v>
      </c>
      <c r="BF231" s="2">
        <v>0</v>
      </c>
      <c r="BG231" s="2">
        <v>0</v>
      </c>
      <c r="BH231" s="2">
        <v>0</v>
      </c>
      <c r="BI231" s="2">
        <v>0</v>
      </c>
      <c r="BJ231" s="2">
        <v>0</v>
      </c>
      <c r="BK231" s="2">
        <v>-586</v>
      </c>
      <c r="BL231" s="2">
        <v>-2130</v>
      </c>
    </row>
    <row r="232" spans="1:64" x14ac:dyDescent="0.25">
      <c r="A232" s="1" t="s">
        <v>227</v>
      </c>
      <c r="B232" t="s">
        <v>673</v>
      </c>
      <c r="C232" t="s">
        <v>972</v>
      </c>
      <c r="D232" s="2">
        <v>0</v>
      </c>
      <c r="E232" s="2">
        <v>1114</v>
      </c>
      <c r="F232" s="2">
        <f t="shared" si="30"/>
        <v>1114</v>
      </c>
      <c r="G232" s="2">
        <v>0</v>
      </c>
      <c r="H232" s="2">
        <v>-46</v>
      </c>
      <c r="I232" s="2">
        <v>0</v>
      </c>
      <c r="J232" s="2">
        <f t="shared" si="31"/>
        <v>-46</v>
      </c>
      <c r="K232" s="2">
        <v>-19</v>
      </c>
      <c r="L232" s="2">
        <v>0</v>
      </c>
      <c r="M232" s="2">
        <v>133</v>
      </c>
      <c r="N232" s="2">
        <f t="shared" si="32"/>
        <v>114</v>
      </c>
      <c r="O232" s="2">
        <v>1128</v>
      </c>
      <c r="P232" s="2">
        <v>0</v>
      </c>
      <c r="Q232" s="2">
        <v>175</v>
      </c>
      <c r="R232" s="2">
        <v>387</v>
      </c>
      <c r="S232" s="2">
        <f t="shared" si="33"/>
        <v>562</v>
      </c>
      <c r="T232" s="2">
        <v>0</v>
      </c>
      <c r="U232" s="2">
        <v>0</v>
      </c>
      <c r="V232" s="2">
        <f t="shared" si="34"/>
        <v>0</v>
      </c>
      <c r="W232" s="2">
        <v>-11</v>
      </c>
      <c r="X232" s="2">
        <v>0</v>
      </c>
      <c r="Y232">
        <v>0</v>
      </c>
      <c r="Z232" s="2">
        <v>0</v>
      </c>
      <c r="AA232" s="2">
        <v>154</v>
      </c>
      <c r="AB232" s="2">
        <f t="shared" si="35"/>
        <v>154</v>
      </c>
      <c r="AC232" s="2">
        <v>311</v>
      </c>
      <c r="AD232" s="2">
        <v>0</v>
      </c>
      <c r="AE232" s="2">
        <v>0</v>
      </c>
      <c r="AF232" s="2">
        <v>123</v>
      </c>
      <c r="AG232" s="2">
        <f t="shared" si="36"/>
        <v>3449</v>
      </c>
      <c r="AH232" s="2">
        <f t="shared" si="37"/>
        <v>3449</v>
      </c>
      <c r="AI232" s="2">
        <v>12700</v>
      </c>
      <c r="AJ232" s="2">
        <v>12700</v>
      </c>
      <c r="AK232" s="2">
        <v>6061</v>
      </c>
      <c r="AL232" s="2">
        <v>187</v>
      </c>
      <c r="AM232" s="2">
        <v>0</v>
      </c>
      <c r="AN232" s="2">
        <v>0</v>
      </c>
      <c r="AO232" s="2">
        <v>0</v>
      </c>
      <c r="AP232" s="2">
        <v>787</v>
      </c>
      <c r="AQ232" s="2">
        <v>0</v>
      </c>
      <c r="AR232" s="2">
        <v>0</v>
      </c>
      <c r="AS232" s="2">
        <v>0</v>
      </c>
      <c r="AT232" s="2">
        <v>0</v>
      </c>
      <c r="AU232" s="2">
        <v>-241</v>
      </c>
      <c r="AV232" s="2">
        <v>-932150</v>
      </c>
      <c r="AW232" s="2">
        <v>0</v>
      </c>
      <c r="AX232" s="2">
        <v>0</v>
      </c>
      <c r="AY232" s="2">
        <v>0</v>
      </c>
      <c r="AZ232" s="2">
        <v>0</v>
      </c>
      <c r="BA232" s="2">
        <f t="shared" si="38"/>
        <v>10243</v>
      </c>
      <c r="BB232" s="2">
        <f t="shared" si="39"/>
        <v>10243</v>
      </c>
      <c r="BC232" s="2">
        <v>41546</v>
      </c>
      <c r="BD232" s="2">
        <v>41546</v>
      </c>
      <c r="BE232" s="2">
        <v>0</v>
      </c>
      <c r="BF232" s="2">
        <v>0</v>
      </c>
      <c r="BG232" s="2">
        <v>0</v>
      </c>
      <c r="BH232" s="2">
        <v>0</v>
      </c>
      <c r="BI232" s="2">
        <v>0</v>
      </c>
      <c r="BJ232" s="2">
        <v>0</v>
      </c>
      <c r="BK232" s="2">
        <v>-133</v>
      </c>
      <c r="BL232" s="2">
        <v>-380</v>
      </c>
    </row>
    <row r="233" spans="1:64" x14ac:dyDescent="0.25">
      <c r="A233" s="1" t="s">
        <v>228</v>
      </c>
      <c r="B233" t="s">
        <v>674</v>
      </c>
      <c r="C233" t="s">
        <v>972</v>
      </c>
      <c r="D233" s="2">
        <v>44</v>
      </c>
      <c r="E233" s="2">
        <v>809</v>
      </c>
      <c r="F233" s="2">
        <f t="shared" si="30"/>
        <v>853</v>
      </c>
      <c r="G233" s="2">
        <v>11</v>
      </c>
      <c r="H233" s="2">
        <v>36</v>
      </c>
      <c r="I233" s="2">
        <v>0</v>
      </c>
      <c r="J233" s="2">
        <f t="shared" si="31"/>
        <v>36</v>
      </c>
      <c r="K233" s="2">
        <v>-11</v>
      </c>
      <c r="L233" s="2">
        <v>0</v>
      </c>
      <c r="M233" s="2">
        <v>42</v>
      </c>
      <c r="N233" s="2">
        <f t="shared" si="32"/>
        <v>31</v>
      </c>
      <c r="O233" s="2">
        <v>902</v>
      </c>
      <c r="P233" s="2">
        <v>0</v>
      </c>
      <c r="Q233" s="2">
        <v>85</v>
      </c>
      <c r="R233" s="2">
        <v>174</v>
      </c>
      <c r="S233" s="2">
        <f t="shared" si="33"/>
        <v>259</v>
      </c>
      <c r="T233" s="2">
        <v>0</v>
      </c>
      <c r="U233" s="2">
        <v>0</v>
      </c>
      <c r="V233" s="2">
        <f t="shared" si="34"/>
        <v>0</v>
      </c>
      <c r="W233" s="2">
        <v>408</v>
      </c>
      <c r="X233" s="2">
        <v>0</v>
      </c>
      <c r="Y233">
        <v>0</v>
      </c>
      <c r="Z233" s="2">
        <v>0</v>
      </c>
      <c r="AA233" s="2">
        <v>200</v>
      </c>
      <c r="AB233" s="2">
        <f t="shared" si="35"/>
        <v>200</v>
      </c>
      <c r="AC233" s="2">
        <v>14</v>
      </c>
      <c r="AD233" s="2">
        <v>0</v>
      </c>
      <c r="AE233" s="2">
        <v>0</v>
      </c>
      <c r="AF233" s="2">
        <v>6</v>
      </c>
      <c r="AG233" s="2">
        <f t="shared" si="36"/>
        <v>2720</v>
      </c>
      <c r="AH233" s="2">
        <f t="shared" si="37"/>
        <v>2720</v>
      </c>
      <c r="AI233" s="2">
        <v>11572</v>
      </c>
      <c r="AJ233" s="2">
        <v>11572</v>
      </c>
      <c r="AK233" s="2">
        <v>5979</v>
      </c>
      <c r="AL233" s="2">
        <v>0</v>
      </c>
      <c r="AM233" s="2">
        <v>0</v>
      </c>
      <c r="AN233" s="2">
        <v>0</v>
      </c>
      <c r="AO233" s="2">
        <v>0</v>
      </c>
      <c r="AP233" s="2">
        <v>0</v>
      </c>
      <c r="AQ233" s="2">
        <v>0</v>
      </c>
      <c r="AR233" s="2">
        <v>0</v>
      </c>
      <c r="AS233" s="2">
        <v>0</v>
      </c>
      <c r="AT233" s="2">
        <v>0</v>
      </c>
      <c r="AU233" s="2">
        <v>-696</v>
      </c>
      <c r="AV233" s="2">
        <v>-687</v>
      </c>
      <c r="AW233" s="2">
        <v>0</v>
      </c>
      <c r="AX233" s="2">
        <v>0</v>
      </c>
      <c r="AY233" s="2">
        <v>0</v>
      </c>
      <c r="AZ233" s="2">
        <v>0</v>
      </c>
      <c r="BA233" s="2">
        <f t="shared" si="38"/>
        <v>8003</v>
      </c>
      <c r="BB233" s="2">
        <f t="shared" si="39"/>
        <v>8003</v>
      </c>
      <c r="BC233" s="2">
        <v>33948</v>
      </c>
      <c r="BD233" s="2">
        <v>33948</v>
      </c>
      <c r="BE233" s="2">
        <v>0</v>
      </c>
      <c r="BF233" s="2">
        <v>0</v>
      </c>
      <c r="BG233" s="2">
        <v>0</v>
      </c>
      <c r="BH233" s="2">
        <v>0</v>
      </c>
      <c r="BI233" s="2">
        <v>0</v>
      </c>
      <c r="BJ233" s="2">
        <v>0</v>
      </c>
      <c r="BK233" s="2">
        <v>-114</v>
      </c>
      <c r="BL233" s="2">
        <v>-230</v>
      </c>
    </row>
    <row r="234" spans="1:64" x14ac:dyDescent="0.25">
      <c r="A234" s="1" t="s">
        <v>229</v>
      </c>
      <c r="B234" t="s">
        <v>675</v>
      </c>
      <c r="C234" t="s">
        <v>970</v>
      </c>
      <c r="D234" s="2">
        <v>-13</v>
      </c>
      <c r="E234" s="2">
        <v>3028</v>
      </c>
      <c r="F234" s="2">
        <f t="shared" si="30"/>
        <v>3015</v>
      </c>
      <c r="G234" s="2">
        <v>51</v>
      </c>
      <c r="H234" s="2">
        <v>238</v>
      </c>
      <c r="I234" s="2">
        <v>84</v>
      </c>
      <c r="J234" s="2">
        <f t="shared" si="31"/>
        <v>322</v>
      </c>
      <c r="K234" s="2">
        <v>1927</v>
      </c>
      <c r="L234" s="2">
        <v>0</v>
      </c>
      <c r="M234" s="2">
        <v>567</v>
      </c>
      <c r="N234" s="2">
        <f t="shared" si="32"/>
        <v>2494</v>
      </c>
      <c r="O234" s="2">
        <v>3689</v>
      </c>
      <c r="P234" s="2">
        <v>0</v>
      </c>
      <c r="Q234" s="2">
        <v>226</v>
      </c>
      <c r="R234" s="2">
        <v>310</v>
      </c>
      <c r="S234" s="2">
        <f t="shared" si="33"/>
        <v>536</v>
      </c>
      <c r="T234" s="2">
        <v>429</v>
      </c>
      <c r="U234" s="2">
        <v>2016</v>
      </c>
      <c r="V234" s="2">
        <f t="shared" si="34"/>
        <v>2445</v>
      </c>
      <c r="W234" s="2">
        <v>2043</v>
      </c>
      <c r="X234" s="2">
        <v>23575</v>
      </c>
      <c r="Y234">
        <v>7976</v>
      </c>
      <c r="Z234" s="2">
        <v>18142</v>
      </c>
      <c r="AA234" s="2">
        <v>760</v>
      </c>
      <c r="AB234" s="2">
        <f t="shared" si="35"/>
        <v>18902</v>
      </c>
      <c r="AC234" s="2">
        <v>230</v>
      </c>
      <c r="AD234" s="2">
        <v>0</v>
      </c>
      <c r="AE234" s="2">
        <v>0</v>
      </c>
      <c r="AF234" s="2">
        <v>-106</v>
      </c>
      <c r="AG234" s="2">
        <f t="shared" si="36"/>
        <v>57196</v>
      </c>
      <c r="AH234" s="2">
        <f t="shared" si="37"/>
        <v>65172</v>
      </c>
      <c r="AI234" s="2">
        <v>229960</v>
      </c>
      <c r="AJ234" s="2">
        <v>261865</v>
      </c>
      <c r="AK234" s="2">
        <v>17616</v>
      </c>
      <c r="AL234" s="2">
        <v>163</v>
      </c>
      <c r="AM234" s="2">
        <v>0</v>
      </c>
      <c r="AN234" s="2">
        <v>0</v>
      </c>
      <c r="AO234" s="2">
        <v>0</v>
      </c>
      <c r="AP234" s="2">
        <v>748</v>
      </c>
      <c r="AQ234" s="2">
        <v>0</v>
      </c>
      <c r="AR234" s="2">
        <v>0</v>
      </c>
      <c r="AS234" s="2">
        <v>0</v>
      </c>
      <c r="AT234" s="2">
        <v>0</v>
      </c>
      <c r="AU234" s="2">
        <v>0</v>
      </c>
      <c r="AV234" s="2">
        <v>0</v>
      </c>
      <c r="AW234" s="2">
        <v>-1678</v>
      </c>
      <c r="AX234" s="2">
        <v>-6710</v>
      </c>
      <c r="AY234" s="2">
        <v>0</v>
      </c>
      <c r="AZ234" s="2">
        <v>0</v>
      </c>
      <c r="BA234" s="2">
        <f t="shared" si="38"/>
        <v>74045</v>
      </c>
      <c r="BB234" s="2">
        <f t="shared" si="39"/>
        <v>82021</v>
      </c>
      <c r="BC234" s="2">
        <v>297358</v>
      </c>
      <c r="BD234" s="2">
        <v>329263</v>
      </c>
      <c r="BE234" s="2">
        <v>0</v>
      </c>
      <c r="BF234" s="2">
        <v>0</v>
      </c>
      <c r="BG234" s="2">
        <v>-516</v>
      </c>
      <c r="BH234" s="2">
        <v>-2065</v>
      </c>
      <c r="BI234" s="2">
        <v>1397</v>
      </c>
      <c r="BJ234" s="2">
        <v>6088</v>
      </c>
      <c r="BK234" s="2">
        <v>-147</v>
      </c>
      <c r="BL234" s="2">
        <v>-589</v>
      </c>
    </row>
    <row r="235" spans="1:64" x14ac:dyDescent="0.25">
      <c r="A235" s="1" t="s">
        <v>230</v>
      </c>
      <c r="B235" t="s">
        <v>676</v>
      </c>
      <c r="C235" t="s">
        <v>970</v>
      </c>
      <c r="D235" s="2">
        <v>85</v>
      </c>
      <c r="E235" s="2">
        <v>1728</v>
      </c>
      <c r="F235" s="2">
        <f t="shared" si="30"/>
        <v>1813</v>
      </c>
      <c r="G235" s="2">
        <v>73</v>
      </c>
      <c r="H235" s="2">
        <v>245</v>
      </c>
      <c r="I235" s="2">
        <v>124</v>
      </c>
      <c r="J235" s="2">
        <f t="shared" si="31"/>
        <v>369</v>
      </c>
      <c r="K235" s="2">
        <v>3420</v>
      </c>
      <c r="L235" s="2">
        <v>0</v>
      </c>
      <c r="M235" s="2">
        <v>835</v>
      </c>
      <c r="N235" s="2">
        <f t="shared" si="32"/>
        <v>4255</v>
      </c>
      <c r="O235" s="2">
        <v>9777</v>
      </c>
      <c r="P235" s="2">
        <v>468</v>
      </c>
      <c r="Q235" s="2">
        <v>224</v>
      </c>
      <c r="R235" s="2">
        <v>429</v>
      </c>
      <c r="S235" s="2">
        <f t="shared" si="33"/>
        <v>1121</v>
      </c>
      <c r="T235" s="2">
        <v>667</v>
      </c>
      <c r="U235" s="2">
        <v>2441</v>
      </c>
      <c r="V235" s="2">
        <f t="shared" si="34"/>
        <v>3108</v>
      </c>
      <c r="W235" s="2">
        <v>2196</v>
      </c>
      <c r="X235" s="2">
        <v>38078</v>
      </c>
      <c r="Y235">
        <v>1829.0660900299181</v>
      </c>
      <c r="Z235" s="2">
        <v>25605</v>
      </c>
      <c r="AA235" s="2">
        <v>1073</v>
      </c>
      <c r="AB235" s="2">
        <f t="shared" si="35"/>
        <v>26678</v>
      </c>
      <c r="AC235" s="2">
        <v>390</v>
      </c>
      <c r="AD235" s="2">
        <v>1</v>
      </c>
      <c r="AE235" s="2">
        <v>32</v>
      </c>
      <c r="AF235" s="2">
        <v>3075</v>
      </c>
      <c r="AG235" s="2">
        <f t="shared" si="36"/>
        <v>90966</v>
      </c>
      <c r="AH235" s="2">
        <f t="shared" si="37"/>
        <v>92795.066090029912</v>
      </c>
      <c r="AI235" s="2">
        <v>331839</v>
      </c>
      <c r="AJ235" s="2">
        <v>365525.75869189622</v>
      </c>
      <c r="AK235" s="2">
        <v>15305</v>
      </c>
      <c r="AL235" s="2">
        <v>180</v>
      </c>
      <c r="AM235" s="2">
        <v>1830</v>
      </c>
      <c r="AN235" s="2">
        <v>0</v>
      </c>
      <c r="AO235" s="2">
        <v>0</v>
      </c>
      <c r="AP235" s="2">
        <v>1577</v>
      </c>
      <c r="AQ235" s="2">
        <v>0</v>
      </c>
      <c r="AR235" s="2">
        <v>0</v>
      </c>
      <c r="AS235" s="2">
        <v>0</v>
      </c>
      <c r="AT235" s="2">
        <v>15</v>
      </c>
      <c r="AU235" s="2">
        <v>266</v>
      </c>
      <c r="AV235" s="2">
        <v>1043</v>
      </c>
      <c r="AW235" s="2">
        <v>113</v>
      </c>
      <c r="AX235" s="2">
        <v>475</v>
      </c>
      <c r="AY235" s="2">
        <v>0</v>
      </c>
      <c r="AZ235" s="2">
        <v>0</v>
      </c>
      <c r="BA235" s="2">
        <f t="shared" si="38"/>
        <v>110252</v>
      </c>
      <c r="BB235" s="2">
        <f t="shared" si="39"/>
        <v>112081.06609002991</v>
      </c>
      <c r="BC235" s="2">
        <v>408980</v>
      </c>
      <c r="BD235" s="2">
        <v>442666.75869189622</v>
      </c>
      <c r="BE235" s="2">
        <v>-15</v>
      </c>
      <c r="BF235" s="2">
        <v>-35</v>
      </c>
      <c r="BG235" s="2">
        <v>0</v>
      </c>
      <c r="BH235" s="2">
        <v>0</v>
      </c>
      <c r="BI235" s="2">
        <v>3102</v>
      </c>
      <c r="BJ235" s="2">
        <v>12407</v>
      </c>
      <c r="BK235" s="2">
        <v>-330</v>
      </c>
      <c r="BL235" s="2">
        <v>-1320</v>
      </c>
    </row>
    <row r="236" spans="1:64" x14ac:dyDescent="0.25">
      <c r="A236" s="1" t="s">
        <v>231</v>
      </c>
      <c r="B236" t="s">
        <v>677</v>
      </c>
      <c r="C236" t="s">
        <v>971</v>
      </c>
      <c r="D236" s="2">
        <v>0</v>
      </c>
      <c r="E236" s="2">
        <v>1412</v>
      </c>
      <c r="F236" s="2">
        <f t="shared" si="30"/>
        <v>1412</v>
      </c>
      <c r="G236" s="2">
        <v>70</v>
      </c>
      <c r="H236" s="2">
        <v>217</v>
      </c>
      <c r="I236" s="2">
        <v>212</v>
      </c>
      <c r="J236" s="2">
        <f t="shared" si="31"/>
        <v>429</v>
      </c>
      <c r="K236" s="2">
        <v>6468</v>
      </c>
      <c r="L236" s="2">
        <v>0</v>
      </c>
      <c r="M236" s="2">
        <v>693</v>
      </c>
      <c r="N236" s="2">
        <f t="shared" si="32"/>
        <v>7161</v>
      </c>
      <c r="O236" s="2">
        <v>7278</v>
      </c>
      <c r="P236" s="2">
        <v>1076</v>
      </c>
      <c r="Q236" s="2">
        <v>1</v>
      </c>
      <c r="R236" s="2">
        <v>545</v>
      </c>
      <c r="S236" s="2">
        <f t="shared" si="33"/>
        <v>1622</v>
      </c>
      <c r="T236" s="2">
        <v>1761</v>
      </c>
      <c r="U236" s="2">
        <v>3575</v>
      </c>
      <c r="V236" s="2">
        <f t="shared" si="34"/>
        <v>5336</v>
      </c>
      <c r="W236" s="2">
        <v>2722</v>
      </c>
      <c r="X236" s="2">
        <v>40679</v>
      </c>
      <c r="Y236">
        <v>29708</v>
      </c>
      <c r="Z236" s="2">
        <v>48788</v>
      </c>
      <c r="AA236" s="2">
        <v>1503</v>
      </c>
      <c r="AB236" s="2">
        <f t="shared" si="35"/>
        <v>50291</v>
      </c>
      <c r="AC236" s="2">
        <v>776</v>
      </c>
      <c r="AD236" s="2">
        <v>367</v>
      </c>
      <c r="AE236" s="2">
        <v>0</v>
      </c>
      <c r="AF236" s="2">
        <v>1404</v>
      </c>
      <c r="AG236" s="2">
        <f t="shared" si="36"/>
        <v>119547</v>
      </c>
      <c r="AH236" s="2">
        <f t="shared" si="37"/>
        <v>149255</v>
      </c>
      <c r="AI236" s="2">
        <v>490443</v>
      </c>
      <c r="AJ236" s="2">
        <v>622583</v>
      </c>
      <c r="AK236" s="2">
        <v>0</v>
      </c>
      <c r="AL236" s="2">
        <v>0</v>
      </c>
      <c r="AM236" s="2">
        <v>0</v>
      </c>
      <c r="AN236" s="2">
        <v>0</v>
      </c>
      <c r="AO236" s="2">
        <v>0</v>
      </c>
      <c r="AP236" s="2">
        <v>0</v>
      </c>
      <c r="AQ236" s="2">
        <v>0</v>
      </c>
      <c r="AR236" s="2">
        <v>0</v>
      </c>
      <c r="AS236" s="2">
        <v>0</v>
      </c>
      <c r="AT236" s="2">
        <v>198</v>
      </c>
      <c r="AU236" s="2">
        <v>0</v>
      </c>
      <c r="AV236" s="2">
        <v>0</v>
      </c>
      <c r="AW236" s="2">
        <v>2145</v>
      </c>
      <c r="AX236" s="2">
        <v>12594</v>
      </c>
      <c r="AY236" s="2">
        <v>0</v>
      </c>
      <c r="AZ236" s="2">
        <v>0</v>
      </c>
      <c r="BA236" s="2">
        <f t="shared" si="38"/>
        <v>121890</v>
      </c>
      <c r="BB236" s="2">
        <f t="shared" si="39"/>
        <v>151598</v>
      </c>
      <c r="BC236" s="2">
        <v>503830</v>
      </c>
      <c r="BD236" s="2">
        <v>635970</v>
      </c>
      <c r="BE236" s="2">
        <v>0</v>
      </c>
      <c r="BF236" s="2">
        <v>0</v>
      </c>
      <c r="BG236" s="2">
        <v>0</v>
      </c>
      <c r="BH236" s="2">
        <v>0</v>
      </c>
      <c r="BI236" s="2">
        <v>3757</v>
      </c>
      <c r="BJ236" s="2">
        <v>15027</v>
      </c>
      <c r="BK236" s="2">
        <v>-686</v>
      </c>
      <c r="BL236" s="2">
        <v>-2730</v>
      </c>
    </row>
    <row r="237" spans="1:64" x14ac:dyDescent="0.25">
      <c r="A237" s="1" t="s">
        <v>232</v>
      </c>
      <c r="B237" t="s">
        <v>678</v>
      </c>
      <c r="C237" t="s">
        <v>972</v>
      </c>
      <c r="D237" s="2">
        <v>5.1958700000000064</v>
      </c>
      <c r="E237" s="2">
        <v>1876.6704999999993</v>
      </c>
      <c r="F237" s="2">
        <f t="shared" si="30"/>
        <v>1881.8663699999993</v>
      </c>
      <c r="G237" s="2">
        <v>0</v>
      </c>
      <c r="H237" s="2">
        <v>30.609279999999998</v>
      </c>
      <c r="I237" s="2">
        <v>0</v>
      </c>
      <c r="J237" s="2">
        <f t="shared" si="31"/>
        <v>30.609279999999998</v>
      </c>
      <c r="K237" s="2">
        <v>186.81149000000153</v>
      </c>
      <c r="L237" s="2">
        <v>0</v>
      </c>
      <c r="M237" s="2">
        <v>1099.2679800000001</v>
      </c>
      <c r="N237" s="2">
        <f t="shared" si="32"/>
        <v>1286.0794700000015</v>
      </c>
      <c r="O237" s="2">
        <v>1735.2007299999993</v>
      </c>
      <c r="P237" s="2">
        <v>0</v>
      </c>
      <c r="Q237" s="2">
        <v>173.3886599999999</v>
      </c>
      <c r="R237" s="2">
        <v>-11.04544999999986</v>
      </c>
      <c r="S237" s="2">
        <f t="shared" si="33"/>
        <v>162.34321000000006</v>
      </c>
      <c r="T237" s="2">
        <v>0</v>
      </c>
      <c r="U237" s="2">
        <v>0</v>
      </c>
      <c r="V237" s="2">
        <f t="shared" si="34"/>
        <v>0</v>
      </c>
      <c r="W237" s="2">
        <v>341.77843000000001</v>
      </c>
      <c r="X237" s="2">
        <v>0</v>
      </c>
      <c r="Y237">
        <v>0</v>
      </c>
      <c r="Z237" s="2">
        <v>0</v>
      </c>
      <c r="AA237" s="2">
        <v>146.50556</v>
      </c>
      <c r="AB237" s="2">
        <f t="shared" si="35"/>
        <v>146.50556</v>
      </c>
      <c r="AC237" s="2">
        <v>0</v>
      </c>
      <c r="AD237" s="2">
        <v>0</v>
      </c>
      <c r="AE237" s="2">
        <v>0</v>
      </c>
      <c r="AF237" s="2">
        <v>324.1866200000004</v>
      </c>
      <c r="AG237" s="2">
        <f t="shared" si="36"/>
        <v>5908.5696700000008</v>
      </c>
      <c r="AH237" s="2">
        <f t="shared" si="37"/>
        <v>5908.5696700000008</v>
      </c>
      <c r="AI237" s="2">
        <v>13388.779999999972</v>
      </c>
      <c r="AJ237" s="2">
        <v>13388.779999999972</v>
      </c>
      <c r="AK237" s="2">
        <v>9148.2790000013392</v>
      </c>
      <c r="AL237" s="2">
        <v>0</v>
      </c>
      <c r="AM237" s="2">
        <v>0</v>
      </c>
      <c r="AN237" s="2">
        <v>0</v>
      </c>
      <c r="AO237" s="2">
        <v>0</v>
      </c>
      <c r="AP237" s="2">
        <v>0</v>
      </c>
      <c r="AQ237" s="2">
        <v>0</v>
      </c>
      <c r="AR237" s="2">
        <v>0</v>
      </c>
      <c r="AS237" s="2">
        <v>0</v>
      </c>
      <c r="AT237" s="2">
        <v>0</v>
      </c>
      <c r="AU237" s="2">
        <v>-49.947840000000006</v>
      </c>
      <c r="AV237" s="2">
        <v>66.489999999999981</v>
      </c>
      <c r="AW237" s="2">
        <v>0</v>
      </c>
      <c r="AX237" s="2">
        <v>0</v>
      </c>
      <c r="AY237" s="2">
        <v>0</v>
      </c>
      <c r="AZ237" s="2">
        <v>0</v>
      </c>
      <c r="BA237" s="2">
        <f t="shared" si="38"/>
        <v>15006.900830001339</v>
      </c>
      <c r="BB237" s="2">
        <f t="shared" si="39"/>
        <v>15006.900830001339</v>
      </c>
      <c r="BC237" s="2">
        <v>44922.229999999967</v>
      </c>
      <c r="BD237" s="2">
        <v>44922.229999999967</v>
      </c>
      <c r="BE237" s="2">
        <v>0</v>
      </c>
      <c r="BF237" s="2">
        <v>0</v>
      </c>
      <c r="BG237" s="2">
        <v>0</v>
      </c>
      <c r="BH237" s="2">
        <v>0</v>
      </c>
      <c r="BI237" s="2">
        <v>6.3455899999999996</v>
      </c>
      <c r="BJ237" s="2">
        <v>24.439569999999989</v>
      </c>
      <c r="BK237" s="2">
        <v>2.1446900000000024</v>
      </c>
      <c r="BL237" s="2">
        <v>-83.749999999999986</v>
      </c>
    </row>
    <row r="238" spans="1:64" x14ac:dyDescent="0.25">
      <c r="A238" s="1" t="s">
        <v>233</v>
      </c>
      <c r="B238" t="s">
        <v>679</v>
      </c>
      <c r="C238" t="s">
        <v>972</v>
      </c>
      <c r="D238" s="2">
        <v>-22</v>
      </c>
      <c r="E238" s="2">
        <v>519</v>
      </c>
      <c r="F238" s="2">
        <f t="shared" si="30"/>
        <v>497</v>
      </c>
      <c r="G238" s="2">
        <v>33</v>
      </c>
      <c r="H238" s="2">
        <v>139</v>
      </c>
      <c r="I238" s="2">
        <v>0</v>
      </c>
      <c r="J238" s="2">
        <f t="shared" si="31"/>
        <v>139</v>
      </c>
      <c r="K238" s="2">
        <v>-139</v>
      </c>
      <c r="L238" s="2">
        <v>0</v>
      </c>
      <c r="M238" s="2">
        <v>319</v>
      </c>
      <c r="N238" s="2">
        <f t="shared" si="32"/>
        <v>180</v>
      </c>
      <c r="O238" s="2">
        <v>1247</v>
      </c>
      <c r="P238" s="2">
        <v>0</v>
      </c>
      <c r="Q238" s="2">
        <v>606</v>
      </c>
      <c r="R238" s="2">
        <v>435</v>
      </c>
      <c r="S238" s="2">
        <f t="shared" si="33"/>
        <v>1041</v>
      </c>
      <c r="T238" s="2">
        <v>0</v>
      </c>
      <c r="U238" s="2">
        <v>0</v>
      </c>
      <c r="V238" s="2">
        <f t="shared" si="34"/>
        <v>0</v>
      </c>
      <c r="W238" s="2">
        <v>705</v>
      </c>
      <c r="X238" s="2">
        <v>0</v>
      </c>
      <c r="Y238">
        <v>0</v>
      </c>
      <c r="Z238" s="2">
        <v>0</v>
      </c>
      <c r="AA238" s="2">
        <v>378</v>
      </c>
      <c r="AB238" s="2">
        <f t="shared" si="35"/>
        <v>378</v>
      </c>
      <c r="AC238" s="2">
        <v>9</v>
      </c>
      <c r="AD238" s="2">
        <v>0</v>
      </c>
      <c r="AE238" s="2">
        <v>0</v>
      </c>
      <c r="AF238" s="2">
        <v>-661</v>
      </c>
      <c r="AG238" s="2">
        <f t="shared" si="36"/>
        <v>3568</v>
      </c>
      <c r="AH238" s="2">
        <f t="shared" si="37"/>
        <v>3568</v>
      </c>
      <c r="AI238" s="2">
        <v>16320</v>
      </c>
      <c r="AJ238" s="2">
        <v>16320</v>
      </c>
      <c r="AK238" s="2">
        <v>5420</v>
      </c>
      <c r="AL238" s="2">
        <v>9</v>
      </c>
      <c r="AM238" s="2">
        <v>2541</v>
      </c>
      <c r="AN238" s="2">
        <v>0</v>
      </c>
      <c r="AO238" s="2">
        <v>0</v>
      </c>
      <c r="AP238" s="2">
        <v>1037</v>
      </c>
      <c r="AQ238" s="2">
        <v>0</v>
      </c>
      <c r="AR238" s="2">
        <v>0</v>
      </c>
      <c r="AS238" s="2">
        <v>0</v>
      </c>
      <c r="AT238" s="2">
        <v>0</v>
      </c>
      <c r="AU238" s="2">
        <v>26</v>
      </c>
      <c r="AV238" s="2">
        <v>65</v>
      </c>
      <c r="AW238" s="2">
        <v>0</v>
      </c>
      <c r="AX238" s="2">
        <v>0</v>
      </c>
      <c r="AY238" s="2">
        <v>0</v>
      </c>
      <c r="AZ238" s="2">
        <v>0</v>
      </c>
      <c r="BA238" s="2">
        <f t="shared" si="38"/>
        <v>12601</v>
      </c>
      <c r="BB238" s="2">
        <f t="shared" si="39"/>
        <v>12601</v>
      </c>
      <c r="BC238" s="2">
        <v>46089</v>
      </c>
      <c r="BD238" s="2">
        <v>46089</v>
      </c>
      <c r="BE238" s="2">
        <v>0</v>
      </c>
      <c r="BF238" s="2">
        <v>0</v>
      </c>
      <c r="BG238" s="2">
        <v>0</v>
      </c>
      <c r="BH238" s="2">
        <v>0</v>
      </c>
      <c r="BI238" s="2">
        <v>0</v>
      </c>
      <c r="BJ238" s="2">
        <v>0</v>
      </c>
      <c r="BK238" s="2">
        <v>-34</v>
      </c>
      <c r="BL238" s="2">
        <v>-151</v>
      </c>
    </row>
    <row r="239" spans="1:64" x14ac:dyDescent="0.25">
      <c r="A239" s="1" t="s">
        <v>234</v>
      </c>
      <c r="B239" t="s">
        <v>680</v>
      </c>
      <c r="C239" t="s">
        <v>972</v>
      </c>
      <c r="D239" s="2">
        <v>-122</v>
      </c>
      <c r="E239" s="2">
        <v>462</v>
      </c>
      <c r="F239" s="2">
        <f t="shared" si="30"/>
        <v>340</v>
      </c>
      <c r="G239" s="2">
        <v>24</v>
      </c>
      <c r="H239" s="2">
        <v>63</v>
      </c>
      <c r="I239" s="2">
        <v>0</v>
      </c>
      <c r="J239" s="2">
        <f t="shared" si="31"/>
        <v>63</v>
      </c>
      <c r="K239" s="2">
        <v>-786</v>
      </c>
      <c r="L239" s="2">
        <v>0</v>
      </c>
      <c r="M239" s="2">
        <v>411</v>
      </c>
      <c r="N239" s="2">
        <f t="shared" si="32"/>
        <v>-375</v>
      </c>
      <c r="O239" s="2">
        <v>1050</v>
      </c>
      <c r="P239" s="2">
        <v>0</v>
      </c>
      <c r="Q239" s="2">
        <v>214</v>
      </c>
      <c r="R239" s="2">
        <v>221</v>
      </c>
      <c r="S239" s="2">
        <f t="shared" si="33"/>
        <v>435</v>
      </c>
      <c r="T239" s="2">
        <v>0</v>
      </c>
      <c r="U239" s="2">
        <v>0</v>
      </c>
      <c r="V239" s="2">
        <f t="shared" si="34"/>
        <v>0</v>
      </c>
      <c r="W239" s="2">
        <v>562</v>
      </c>
      <c r="X239" s="2">
        <v>0</v>
      </c>
      <c r="Y239">
        <v>0</v>
      </c>
      <c r="Z239" s="2">
        <v>0</v>
      </c>
      <c r="AA239" s="2">
        <v>305</v>
      </c>
      <c r="AB239" s="2">
        <f t="shared" si="35"/>
        <v>305</v>
      </c>
      <c r="AC239" s="2">
        <v>38</v>
      </c>
      <c r="AD239" s="2">
        <v>0</v>
      </c>
      <c r="AE239" s="2">
        <v>0</v>
      </c>
      <c r="AF239" s="2">
        <v>0</v>
      </c>
      <c r="AG239" s="2">
        <f t="shared" si="36"/>
        <v>2442</v>
      </c>
      <c r="AH239" s="2">
        <f t="shared" si="37"/>
        <v>2442</v>
      </c>
      <c r="AI239" s="2">
        <v>9756</v>
      </c>
      <c r="AJ239" s="2">
        <v>9756</v>
      </c>
      <c r="AK239" s="2">
        <v>4305</v>
      </c>
      <c r="AL239" s="2">
        <v>0</v>
      </c>
      <c r="AM239" s="2">
        <v>3445</v>
      </c>
      <c r="AN239" s="2">
        <v>0</v>
      </c>
      <c r="AO239" s="2">
        <v>50</v>
      </c>
      <c r="AP239" s="2">
        <v>133</v>
      </c>
      <c r="AQ239" s="2">
        <v>0</v>
      </c>
      <c r="AR239" s="2">
        <v>0</v>
      </c>
      <c r="AS239" s="2">
        <v>0</v>
      </c>
      <c r="AT239" s="2">
        <v>12</v>
      </c>
      <c r="AU239" s="2">
        <v>0</v>
      </c>
      <c r="AV239" s="2">
        <v>0</v>
      </c>
      <c r="AW239" s="2">
        <v>5</v>
      </c>
      <c r="AX239" s="2">
        <v>21</v>
      </c>
      <c r="AY239" s="2">
        <v>0</v>
      </c>
      <c r="AZ239" s="2">
        <v>0</v>
      </c>
      <c r="BA239" s="2">
        <f t="shared" si="38"/>
        <v>10392</v>
      </c>
      <c r="BB239" s="2">
        <f t="shared" si="39"/>
        <v>10392</v>
      </c>
      <c r="BC239" s="2">
        <v>43036</v>
      </c>
      <c r="BD239" s="2">
        <v>43036</v>
      </c>
      <c r="BE239" s="2">
        <v>0</v>
      </c>
      <c r="BF239" s="2">
        <v>0</v>
      </c>
      <c r="BG239" s="2">
        <v>0</v>
      </c>
      <c r="BH239" s="2">
        <v>0</v>
      </c>
      <c r="BI239" s="2">
        <v>0</v>
      </c>
      <c r="BJ239" s="2">
        <v>0</v>
      </c>
      <c r="BK239" s="2">
        <v>-79</v>
      </c>
      <c r="BL239" s="2">
        <v>-314</v>
      </c>
    </row>
    <row r="240" spans="1:64" x14ac:dyDescent="0.25">
      <c r="A240" s="1" t="s">
        <v>235</v>
      </c>
      <c r="B240" t="s">
        <v>681</v>
      </c>
      <c r="C240" t="s">
        <v>972</v>
      </c>
      <c r="D240" s="2">
        <v>13</v>
      </c>
      <c r="E240" s="2">
        <v>696</v>
      </c>
      <c r="F240" s="2">
        <f t="shared" si="30"/>
        <v>709</v>
      </c>
      <c r="G240" s="2">
        <v>33</v>
      </c>
      <c r="H240" s="2">
        <v>70</v>
      </c>
      <c r="I240" s="2">
        <v>0</v>
      </c>
      <c r="J240" s="2">
        <f t="shared" si="31"/>
        <v>70</v>
      </c>
      <c r="K240" s="2">
        <v>-206</v>
      </c>
      <c r="L240" s="2">
        <v>0</v>
      </c>
      <c r="M240" s="2">
        <v>3</v>
      </c>
      <c r="N240" s="2">
        <f t="shared" si="32"/>
        <v>-203</v>
      </c>
      <c r="O240" s="2">
        <v>1034</v>
      </c>
      <c r="P240" s="2">
        <v>0</v>
      </c>
      <c r="Q240" s="2">
        <v>30</v>
      </c>
      <c r="R240" s="2">
        <v>394</v>
      </c>
      <c r="S240" s="2">
        <f t="shared" si="33"/>
        <v>424</v>
      </c>
      <c r="T240" s="2">
        <v>0</v>
      </c>
      <c r="U240" s="2">
        <v>0</v>
      </c>
      <c r="V240" s="2">
        <f t="shared" si="34"/>
        <v>0</v>
      </c>
      <c r="W240" s="2">
        <v>714</v>
      </c>
      <c r="X240" s="2">
        <v>0</v>
      </c>
      <c r="Y240">
        <v>0</v>
      </c>
      <c r="Z240" s="2">
        <v>0</v>
      </c>
      <c r="AA240" s="2">
        <v>618</v>
      </c>
      <c r="AB240" s="2">
        <f t="shared" si="35"/>
        <v>618</v>
      </c>
      <c r="AC240" s="2">
        <v>57</v>
      </c>
      <c r="AD240" s="2">
        <v>0</v>
      </c>
      <c r="AE240" s="2">
        <v>0</v>
      </c>
      <c r="AF240" s="2">
        <v>125</v>
      </c>
      <c r="AG240" s="2">
        <f t="shared" si="36"/>
        <v>3581</v>
      </c>
      <c r="AH240" s="2">
        <f t="shared" si="37"/>
        <v>3581</v>
      </c>
      <c r="AI240" s="2">
        <v>17741</v>
      </c>
      <c r="AJ240" s="2">
        <v>17741</v>
      </c>
      <c r="AK240" s="2">
        <v>11471</v>
      </c>
      <c r="AL240" s="2">
        <v>0</v>
      </c>
      <c r="AM240" s="2">
        <v>0</v>
      </c>
      <c r="AN240" s="2">
        <v>0</v>
      </c>
      <c r="AO240" s="2">
        <v>0</v>
      </c>
      <c r="AP240" s="2">
        <v>1048</v>
      </c>
      <c r="AQ240" s="2">
        <v>0</v>
      </c>
      <c r="AR240" s="2">
        <v>0</v>
      </c>
      <c r="AS240" s="2">
        <v>0</v>
      </c>
      <c r="AT240" s="2">
        <v>0</v>
      </c>
      <c r="AU240" s="2">
        <v>-12</v>
      </c>
      <c r="AV240" s="2">
        <v>-48</v>
      </c>
      <c r="AW240" s="2">
        <v>0</v>
      </c>
      <c r="AX240" s="2">
        <v>0</v>
      </c>
      <c r="AY240" s="2">
        <v>0</v>
      </c>
      <c r="AZ240" s="2">
        <v>0</v>
      </c>
      <c r="BA240" s="2">
        <f t="shared" si="38"/>
        <v>16088</v>
      </c>
      <c r="BB240" s="2">
        <f t="shared" si="39"/>
        <v>16088</v>
      </c>
      <c r="BC240" s="2">
        <v>67769</v>
      </c>
      <c r="BD240" s="2">
        <v>67769</v>
      </c>
      <c r="BE240" s="2">
        <v>-17</v>
      </c>
      <c r="BF240" s="2">
        <v>-66</v>
      </c>
      <c r="BG240" s="2">
        <v>0</v>
      </c>
      <c r="BH240" s="2">
        <v>0</v>
      </c>
      <c r="BI240" s="2">
        <v>0</v>
      </c>
      <c r="BJ240" s="2">
        <v>0</v>
      </c>
      <c r="BK240" s="2">
        <v>-115</v>
      </c>
      <c r="BL240" s="2">
        <v>-461</v>
      </c>
    </row>
    <row r="241" spans="1:64" x14ac:dyDescent="0.25">
      <c r="A241" s="1" t="s">
        <v>236</v>
      </c>
      <c r="B241" t="s">
        <v>682</v>
      </c>
      <c r="C241" t="s">
        <v>972</v>
      </c>
      <c r="D241" s="2">
        <v>12</v>
      </c>
      <c r="E241" s="2">
        <v>359</v>
      </c>
      <c r="F241" s="2">
        <f t="shared" si="30"/>
        <v>371</v>
      </c>
      <c r="G241" s="2">
        <v>0</v>
      </c>
      <c r="H241" s="2">
        <v>12</v>
      </c>
      <c r="I241" s="2">
        <v>0</v>
      </c>
      <c r="J241" s="2">
        <f t="shared" si="31"/>
        <v>12</v>
      </c>
      <c r="K241" s="2">
        <v>-60</v>
      </c>
      <c r="L241" s="2">
        <v>0</v>
      </c>
      <c r="M241" s="2">
        <v>80</v>
      </c>
      <c r="N241" s="2">
        <f t="shared" si="32"/>
        <v>20</v>
      </c>
      <c r="O241" s="2">
        <v>489</v>
      </c>
      <c r="P241" s="2">
        <v>0</v>
      </c>
      <c r="Q241" s="2">
        <v>81</v>
      </c>
      <c r="R241" s="2">
        <v>107</v>
      </c>
      <c r="S241" s="2">
        <f t="shared" si="33"/>
        <v>188</v>
      </c>
      <c r="T241" s="2">
        <v>0</v>
      </c>
      <c r="U241" s="2">
        <v>0</v>
      </c>
      <c r="V241" s="2">
        <f t="shared" si="34"/>
        <v>0</v>
      </c>
      <c r="W241" s="2">
        <v>68</v>
      </c>
      <c r="X241" s="2">
        <v>0</v>
      </c>
      <c r="Y241">
        <v>0</v>
      </c>
      <c r="Z241" s="2">
        <v>0</v>
      </c>
      <c r="AA241" s="2">
        <v>85</v>
      </c>
      <c r="AB241" s="2">
        <f t="shared" si="35"/>
        <v>85</v>
      </c>
      <c r="AC241" s="2">
        <v>0</v>
      </c>
      <c r="AD241" s="2">
        <v>0</v>
      </c>
      <c r="AE241" s="2">
        <v>0</v>
      </c>
      <c r="AF241" s="2">
        <v>0</v>
      </c>
      <c r="AG241" s="2">
        <f t="shared" si="36"/>
        <v>1233</v>
      </c>
      <c r="AH241" s="2">
        <f t="shared" si="37"/>
        <v>1233</v>
      </c>
      <c r="AI241" s="2">
        <v>4811</v>
      </c>
      <c r="AJ241" s="2">
        <v>4811</v>
      </c>
      <c r="AK241" s="2">
        <v>3243</v>
      </c>
      <c r="AL241" s="2">
        <v>18</v>
      </c>
      <c r="AM241" s="2">
        <v>0</v>
      </c>
      <c r="AN241" s="2">
        <v>0</v>
      </c>
      <c r="AO241" s="2">
        <v>0</v>
      </c>
      <c r="AP241" s="2">
        <v>218</v>
      </c>
      <c r="AQ241" s="2">
        <v>0</v>
      </c>
      <c r="AR241" s="2">
        <v>0</v>
      </c>
      <c r="AS241" s="2">
        <v>0</v>
      </c>
      <c r="AT241" s="2">
        <v>0</v>
      </c>
      <c r="AU241" s="2">
        <v>0</v>
      </c>
      <c r="AV241" s="2">
        <v>0</v>
      </c>
      <c r="AW241" s="2">
        <v>0</v>
      </c>
      <c r="AX241" s="2">
        <v>0</v>
      </c>
      <c r="AY241" s="2">
        <v>0</v>
      </c>
      <c r="AZ241" s="2">
        <v>0</v>
      </c>
      <c r="BA241" s="2">
        <f t="shared" si="38"/>
        <v>4712</v>
      </c>
      <c r="BB241" s="2">
        <f t="shared" si="39"/>
        <v>4712</v>
      </c>
      <c r="BC241" s="2">
        <v>18987</v>
      </c>
      <c r="BD241" s="2">
        <v>18987</v>
      </c>
      <c r="BE241" s="2">
        <v>0</v>
      </c>
      <c r="BF241" s="2">
        <v>0</v>
      </c>
      <c r="BG241" s="2">
        <v>0</v>
      </c>
      <c r="BH241" s="2">
        <v>0</v>
      </c>
      <c r="BI241" s="2">
        <v>56</v>
      </c>
      <c r="BJ241" s="2">
        <v>225</v>
      </c>
      <c r="BK241" s="2">
        <v>-4</v>
      </c>
      <c r="BL241" s="2">
        <v>-15</v>
      </c>
    </row>
    <row r="242" spans="1:64" x14ac:dyDescent="0.25">
      <c r="A242" s="1" t="s">
        <v>237</v>
      </c>
      <c r="B242" t="s">
        <v>683</v>
      </c>
      <c r="C242" t="s">
        <v>970</v>
      </c>
      <c r="D242" s="2">
        <v>300</v>
      </c>
      <c r="E242" s="2">
        <v>2111</v>
      </c>
      <c r="F242" s="2">
        <f t="shared" si="30"/>
        <v>2411</v>
      </c>
      <c r="G242" s="2">
        <v>57</v>
      </c>
      <c r="H242" s="2">
        <v>281</v>
      </c>
      <c r="I242" s="2">
        <v>21</v>
      </c>
      <c r="J242" s="2">
        <f t="shared" si="31"/>
        <v>302</v>
      </c>
      <c r="K242" s="2">
        <v>2145</v>
      </c>
      <c r="L242" s="2">
        <v>0</v>
      </c>
      <c r="M242" s="2">
        <v>987</v>
      </c>
      <c r="N242" s="2">
        <f t="shared" si="32"/>
        <v>3132</v>
      </c>
      <c r="O242" s="2">
        <v>8310</v>
      </c>
      <c r="P242" s="2">
        <v>1802</v>
      </c>
      <c r="Q242" s="2">
        <v>307</v>
      </c>
      <c r="R242" s="2">
        <v>652</v>
      </c>
      <c r="S242" s="2">
        <f t="shared" si="33"/>
        <v>2761</v>
      </c>
      <c r="T242" s="2">
        <v>294</v>
      </c>
      <c r="U242" s="2">
        <v>2754</v>
      </c>
      <c r="V242" s="2">
        <f t="shared" si="34"/>
        <v>3048</v>
      </c>
      <c r="W242" s="2">
        <v>3239</v>
      </c>
      <c r="X242" s="2">
        <v>24011</v>
      </c>
      <c r="Y242">
        <v>10695</v>
      </c>
      <c r="Z242" s="2">
        <v>29559</v>
      </c>
      <c r="AA242" s="2">
        <v>1909</v>
      </c>
      <c r="AB242" s="2">
        <f t="shared" si="35"/>
        <v>31468</v>
      </c>
      <c r="AC242" s="2">
        <v>956</v>
      </c>
      <c r="AD242" s="2">
        <v>0</v>
      </c>
      <c r="AE242" s="2">
        <v>348</v>
      </c>
      <c r="AF242" s="2">
        <v>0</v>
      </c>
      <c r="AG242" s="2">
        <f t="shared" si="36"/>
        <v>80043</v>
      </c>
      <c r="AH242" s="2">
        <f t="shared" si="37"/>
        <v>90738</v>
      </c>
      <c r="AI242" s="2">
        <v>326992</v>
      </c>
      <c r="AJ242" s="2">
        <v>370956</v>
      </c>
      <c r="AK242" s="2">
        <v>16404</v>
      </c>
      <c r="AL242" s="2">
        <v>0</v>
      </c>
      <c r="AM242" s="2">
        <v>7128</v>
      </c>
      <c r="AN242" s="2">
        <v>0</v>
      </c>
      <c r="AO242" s="2">
        <v>0</v>
      </c>
      <c r="AP242" s="2">
        <v>0</v>
      </c>
      <c r="AQ242" s="2">
        <v>0</v>
      </c>
      <c r="AR242" s="2">
        <v>0</v>
      </c>
      <c r="AS242" s="2">
        <v>0</v>
      </c>
      <c r="AT242" s="2">
        <v>0</v>
      </c>
      <c r="AU242" s="2">
        <v>0</v>
      </c>
      <c r="AV242" s="2">
        <v>0</v>
      </c>
      <c r="AW242" s="2">
        <v>0</v>
      </c>
      <c r="AX242" s="2">
        <v>0</v>
      </c>
      <c r="AY242" s="2">
        <v>0</v>
      </c>
      <c r="AZ242" s="2">
        <v>0</v>
      </c>
      <c r="BA242" s="2">
        <f t="shared" si="38"/>
        <v>103575</v>
      </c>
      <c r="BB242" s="2">
        <f t="shared" si="39"/>
        <v>114270</v>
      </c>
      <c r="BC242" s="2">
        <v>419133</v>
      </c>
      <c r="BD242" s="2">
        <v>463097</v>
      </c>
      <c r="BE242" s="2">
        <v>0</v>
      </c>
      <c r="BF242" s="2">
        <v>0</v>
      </c>
      <c r="BG242" s="2">
        <v>0</v>
      </c>
      <c r="BH242" s="2">
        <v>0</v>
      </c>
      <c r="BI242" s="2">
        <v>-2555</v>
      </c>
      <c r="BJ242" s="2">
        <v>15513</v>
      </c>
      <c r="BK242" s="2">
        <v>-85</v>
      </c>
      <c r="BL242" s="2">
        <v>-1010</v>
      </c>
    </row>
    <row r="243" spans="1:64" x14ac:dyDescent="0.25">
      <c r="A243" s="1" t="s">
        <v>238</v>
      </c>
      <c r="B243" t="s">
        <v>684</v>
      </c>
      <c r="C243" t="s">
        <v>971</v>
      </c>
      <c r="D243" s="2">
        <v>381</v>
      </c>
      <c r="E243" s="2">
        <v>2147</v>
      </c>
      <c r="F243" s="2">
        <f t="shared" si="30"/>
        <v>2528</v>
      </c>
      <c r="G243" s="2">
        <v>296</v>
      </c>
      <c r="H243" s="2">
        <v>564</v>
      </c>
      <c r="I243" s="2">
        <v>212</v>
      </c>
      <c r="J243" s="2">
        <f t="shared" si="31"/>
        <v>776</v>
      </c>
      <c r="K243" s="2">
        <v>11699</v>
      </c>
      <c r="L243" s="2">
        <v>0</v>
      </c>
      <c r="M243" s="2">
        <v>955</v>
      </c>
      <c r="N243" s="2">
        <f t="shared" si="32"/>
        <v>12654</v>
      </c>
      <c r="O243" s="2">
        <v>5180</v>
      </c>
      <c r="P243" s="2">
        <v>2828</v>
      </c>
      <c r="Q243" s="2">
        <v>0</v>
      </c>
      <c r="R243" s="2">
        <v>233</v>
      </c>
      <c r="S243" s="2">
        <f t="shared" si="33"/>
        <v>3061</v>
      </c>
      <c r="T243" s="2">
        <v>2569</v>
      </c>
      <c r="U243" s="2">
        <v>5993</v>
      </c>
      <c r="V243" s="2">
        <f t="shared" si="34"/>
        <v>8562</v>
      </c>
      <c r="W243" s="2">
        <v>2462</v>
      </c>
      <c r="X243" s="2">
        <v>114789</v>
      </c>
      <c r="Y243">
        <v>38114.102263741734</v>
      </c>
      <c r="Z243" s="2">
        <v>76407</v>
      </c>
      <c r="AA243" s="2">
        <v>0</v>
      </c>
      <c r="AB243" s="2">
        <f t="shared" si="35"/>
        <v>76407</v>
      </c>
      <c r="AC243" s="2">
        <v>0</v>
      </c>
      <c r="AD243" s="2">
        <v>0</v>
      </c>
      <c r="AE243" s="2">
        <v>0</v>
      </c>
      <c r="AF243" s="2">
        <v>0</v>
      </c>
      <c r="AG243" s="2">
        <f t="shared" si="36"/>
        <v>226715</v>
      </c>
      <c r="AH243" s="2">
        <f t="shared" si="37"/>
        <v>264829.10226374172</v>
      </c>
      <c r="AI243" s="2">
        <v>810522</v>
      </c>
      <c r="AJ243" s="2">
        <v>943140.16262319824</v>
      </c>
      <c r="AK243" s="2">
        <v>0</v>
      </c>
      <c r="AL243" s="2">
        <v>0</v>
      </c>
      <c r="AM243" s="2">
        <v>0</v>
      </c>
      <c r="AN243" s="2">
        <v>0</v>
      </c>
      <c r="AO243" s="2">
        <v>0</v>
      </c>
      <c r="AP243" s="2">
        <v>0</v>
      </c>
      <c r="AQ243" s="2">
        <v>0</v>
      </c>
      <c r="AR243" s="2">
        <v>0</v>
      </c>
      <c r="AS243" s="2">
        <v>0</v>
      </c>
      <c r="AT243" s="2">
        <v>79</v>
      </c>
      <c r="AU243" s="2">
        <v>0</v>
      </c>
      <c r="AV243" s="2">
        <v>0</v>
      </c>
      <c r="AW243" s="2">
        <v>-192</v>
      </c>
      <c r="AX243" s="2">
        <v>-767</v>
      </c>
      <c r="AY243" s="2">
        <v>0</v>
      </c>
      <c r="AZ243" s="2">
        <v>0</v>
      </c>
      <c r="BA243" s="2">
        <f t="shared" si="38"/>
        <v>226602</v>
      </c>
      <c r="BB243" s="2">
        <f t="shared" si="39"/>
        <v>264716.10226374172</v>
      </c>
      <c r="BC243" s="2">
        <v>810071</v>
      </c>
      <c r="BD243" s="2">
        <v>942689.16262319824</v>
      </c>
      <c r="BE243" s="2">
        <v>0</v>
      </c>
      <c r="BF243" s="2">
        <v>0</v>
      </c>
      <c r="BG243" s="2">
        <v>0</v>
      </c>
      <c r="BH243" s="2">
        <v>0</v>
      </c>
      <c r="BI243" s="2">
        <v>5974</v>
      </c>
      <c r="BJ243" s="2">
        <v>23896</v>
      </c>
      <c r="BK243" s="2">
        <v>-496</v>
      </c>
      <c r="BL243" s="2">
        <v>-1983</v>
      </c>
    </row>
    <row r="244" spans="1:64" x14ac:dyDescent="0.25">
      <c r="A244" s="1" t="s">
        <v>239</v>
      </c>
      <c r="B244" t="s">
        <v>685</v>
      </c>
      <c r="C244" t="s">
        <v>972</v>
      </c>
      <c r="D244" s="2">
        <v>-2</v>
      </c>
      <c r="E244" s="2">
        <v>31</v>
      </c>
      <c r="F244" s="2">
        <f t="shared" si="30"/>
        <v>29</v>
      </c>
      <c r="G244" s="2">
        <v>-4</v>
      </c>
      <c r="H244" s="2">
        <v>2</v>
      </c>
      <c r="I244" s="2">
        <v>0</v>
      </c>
      <c r="J244" s="2">
        <f t="shared" si="31"/>
        <v>2</v>
      </c>
      <c r="K244" s="2">
        <v>27</v>
      </c>
      <c r="L244" s="2">
        <v>0</v>
      </c>
      <c r="M244" s="2">
        <v>136</v>
      </c>
      <c r="N244" s="2">
        <f t="shared" si="32"/>
        <v>163</v>
      </c>
      <c r="O244" s="2">
        <v>485</v>
      </c>
      <c r="P244" s="2">
        <v>0</v>
      </c>
      <c r="Q244" s="2">
        <v>80</v>
      </c>
      <c r="R244" s="2">
        <v>52</v>
      </c>
      <c r="S244" s="2">
        <f t="shared" si="33"/>
        <v>132</v>
      </c>
      <c r="T244" s="2">
        <v>0</v>
      </c>
      <c r="U244" s="2">
        <v>0</v>
      </c>
      <c r="V244" s="2">
        <f t="shared" si="34"/>
        <v>0</v>
      </c>
      <c r="W244" s="2">
        <v>1600</v>
      </c>
      <c r="X244" s="2">
        <v>0</v>
      </c>
      <c r="Y244">
        <v>0</v>
      </c>
      <c r="Z244" s="2">
        <v>0</v>
      </c>
      <c r="AA244" s="2">
        <v>55</v>
      </c>
      <c r="AB244" s="2">
        <f t="shared" si="35"/>
        <v>55</v>
      </c>
      <c r="AC244" s="2">
        <v>0</v>
      </c>
      <c r="AD244" s="2">
        <v>0</v>
      </c>
      <c r="AE244" s="2">
        <v>0</v>
      </c>
      <c r="AF244" s="2">
        <v>0</v>
      </c>
      <c r="AG244" s="2">
        <f t="shared" si="36"/>
        <v>2462</v>
      </c>
      <c r="AH244" s="2">
        <f t="shared" si="37"/>
        <v>2462</v>
      </c>
      <c r="AI244" s="2">
        <v>12472</v>
      </c>
      <c r="AJ244" s="2">
        <v>12472</v>
      </c>
      <c r="AK244" s="2">
        <v>4375</v>
      </c>
      <c r="AL244" s="2">
        <v>0</v>
      </c>
      <c r="AM244" s="2">
        <v>2732</v>
      </c>
      <c r="AN244" s="2">
        <v>0</v>
      </c>
      <c r="AO244" s="2">
        <v>0</v>
      </c>
      <c r="AP244" s="2">
        <v>162</v>
      </c>
      <c r="AQ244" s="2">
        <v>0</v>
      </c>
      <c r="AR244" s="2">
        <v>0</v>
      </c>
      <c r="AS244" s="2">
        <v>0</v>
      </c>
      <c r="AT244" s="2">
        <v>0</v>
      </c>
      <c r="AU244" s="2">
        <v>-7</v>
      </c>
      <c r="AV244" s="2">
        <v>15</v>
      </c>
      <c r="AW244" s="2">
        <v>0</v>
      </c>
      <c r="AX244" s="2">
        <v>0</v>
      </c>
      <c r="AY244" s="2">
        <v>0</v>
      </c>
      <c r="AZ244" s="2">
        <v>0</v>
      </c>
      <c r="BA244" s="2">
        <f t="shared" si="38"/>
        <v>9724</v>
      </c>
      <c r="BB244" s="2">
        <f t="shared" si="39"/>
        <v>9724</v>
      </c>
      <c r="BC244" s="2">
        <v>40004</v>
      </c>
      <c r="BD244" s="2">
        <v>40004</v>
      </c>
      <c r="BE244" s="2">
        <v>0</v>
      </c>
      <c r="BF244" s="2">
        <v>0</v>
      </c>
      <c r="BG244" s="2">
        <v>0</v>
      </c>
      <c r="BH244" s="2">
        <v>0</v>
      </c>
      <c r="BI244" s="2">
        <v>18</v>
      </c>
      <c r="BJ244" s="2">
        <v>156</v>
      </c>
      <c r="BK244" s="2">
        <v>-10</v>
      </c>
      <c r="BL244" s="2">
        <v>-54</v>
      </c>
    </row>
    <row r="245" spans="1:64" x14ac:dyDescent="0.25">
      <c r="A245" s="1" t="s">
        <v>240</v>
      </c>
      <c r="B245" t="s">
        <v>686</v>
      </c>
      <c r="C245" t="s">
        <v>972</v>
      </c>
      <c r="D245" s="2">
        <v>20</v>
      </c>
      <c r="E245" s="2">
        <v>680</v>
      </c>
      <c r="F245" s="2">
        <f t="shared" si="30"/>
        <v>700</v>
      </c>
      <c r="G245" s="2">
        <v>15</v>
      </c>
      <c r="H245" s="2">
        <v>92</v>
      </c>
      <c r="I245" s="2">
        <v>0</v>
      </c>
      <c r="J245" s="2">
        <f t="shared" si="31"/>
        <v>92</v>
      </c>
      <c r="K245" s="2">
        <v>-170</v>
      </c>
      <c r="L245" s="2">
        <v>0</v>
      </c>
      <c r="M245" s="2">
        <v>185</v>
      </c>
      <c r="N245" s="2">
        <f t="shared" si="32"/>
        <v>15</v>
      </c>
      <c r="O245" s="2">
        <v>671</v>
      </c>
      <c r="P245" s="2">
        <v>0</v>
      </c>
      <c r="Q245" s="2">
        <v>143</v>
      </c>
      <c r="R245" s="2">
        <v>26</v>
      </c>
      <c r="S245" s="2">
        <f t="shared" si="33"/>
        <v>169</v>
      </c>
      <c r="T245" s="2">
        <v>0</v>
      </c>
      <c r="U245" s="2">
        <v>0</v>
      </c>
      <c r="V245" s="2">
        <f t="shared" si="34"/>
        <v>0</v>
      </c>
      <c r="W245" s="2">
        <v>918</v>
      </c>
      <c r="X245" s="2">
        <v>0</v>
      </c>
      <c r="Y245">
        <v>0</v>
      </c>
      <c r="Z245" s="2">
        <v>0</v>
      </c>
      <c r="AA245" s="2">
        <v>60</v>
      </c>
      <c r="AB245" s="2">
        <f t="shared" si="35"/>
        <v>60</v>
      </c>
      <c r="AC245" s="2">
        <v>84</v>
      </c>
      <c r="AD245" s="2">
        <v>0</v>
      </c>
      <c r="AE245" s="2">
        <v>0</v>
      </c>
      <c r="AF245" s="2">
        <v>68</v>
      </c>
      <c r="AG245" s="2">
        <f t="shared" si="36"/>
        <v>2792</v>
      </c>
      <c r="AH245" s="2">
        <f t="shared" si="37"/>
        <v>2792</v>
      </c>
      <c r="AI245" s="2">
        <v>12073</v>
      </c>
      <c r="AJ245" s="2">
        <v>12073</v>
      </c>
      <c r="AK245" s="2">
        <v>6912</v>
      </c>
      <c r="AL245" s="2">
        <v>0</v>
      </c>
      <c r="AM245" s="2">
        <v>0</v>
      </c>
      <c r="AN245" s="2">
        <v>0</v>
      </c>
      <c r="AO245" s="2">
        <v>0</v>
      </c>
      <c r="AP245" s="2">
        <v>278</v>
      </c>
      <c r="AQ245" s="2">
        <v>0</v>
      </c>
      <c r="AR245" s="2">
        <v>0</v>
      </c>
      <c r="AS245" s="2">
        <v>0</v>
      </c>
      <c r="AT245" s="2">
        <v>0</v>
      </c>
      <c r="AU245" s="2">
        <v>-113</v>
      </c>
      <c r="AV245" s="2">
        <v>-478</v>
      </c>
      <c r="AW245" s="2">
        <v>0</v>
      </c>
      <c r="AX245" s="2">
        <v>0</v>
      </c>
      <c r="AY245" s="2">
        <v>0</v>
      </c>
      <c r="AZ245" s="2">
        <v>0</v>
      </c>
      <c r="BA245" s="2">
        <f t="shared" si="38"/>
        <v>9869</v>
      </c>
      <c r="BB245" s="2">
        <f t="shared" si="39"/>
        <v>9869</v>
      </c>
      <c r="BC245" s="2">
        <v>40683</v>
      </c>
      <c r="BD245" s="2">
        <v>40683</v>
      </c>
      <c r="BE245" s="2">
        <v>0</v>
      </c>
      <c r="BF245" s="2">
        <v>-32</v>
      </c>
      <c r="BG245" s="2">
        <v>0</v>
      </c>
      <c r="BH245" s="2">
        <v>0</v>
      </c>
      <c r="BI245" s="2">
        <v>218</v>
      </c>
      <c r="BJ245" s="2">
        <v>905</v>
      </c>
      <c r="BK245" s="2">
        <v>-18</v>
      </c>
      <c r="BL245" s="2">
        <v>-107</v>
      </c>
    </row>
    <row r="246" spans="1:64" x14ac:dyDescent="0.25">
      <c r="A246" s="1" t="s">
        <v>241</v>
      </c>
      <c r="B246" t="s">
        <v>687</v>
      </c>
      <c r="C246" t="s">
        <v>972</v>
      </c>
      <c r="D246" s="2">
        <v>0</v>
      </c>
      <c r="E246" s="2">
        <v>524</v>
      </c>
      <c r="F246" s="2">
        <f t="shared" si="30"/>
        <v>524</v>
      </c>
      <c r="G246" s="2">
        <v>6</v>
      </c>
      <c r="H246" s="2">
        <v>39</v>
      </c>
      <c r="I246" s="2">
        <v>0</v>
      </c>
      <c r="J246" s="2">
        <f t="shared" si="31"/>
        <v>39</v>
      </c>
      <c r="K246" s="2">
        <v>-292</v>
      </c>
      <c r="L246" s="2">
        <v>0</v>
      </c>
      <c r="M246" s="2">
        <v>453</v>
      </c>
      <c r="N246" s="2">
        <f t="shared" si="32"/>
        <v>161</v>
      </c>
      <c r="O246" s="2">
        <v>569</v>
      </c>
      <c r="P246" s="2">
        <v>0</v>
      </c>
      <c r="Q246" s="2">
        <v>94</v>
      </c>
      <c r="R246" s="2">
        <v>260</v>
      </c>
      <c r="S246" s="2">
        <f t="shared" si="33"/>
        <v>354</v>
      </c>
      <c r="T246" s="2">
        <v>0</v>
      </c>
      <c r="U246" s="2">
        <v>0</v>
      </c>
      <c r="V246" s="2">
        <f t="shared" si="34"/>
        <v>0</v>
      </c>
      <c r="W246" s="2">
        <v>441</v>
      </c>
      <c r="X246" s="2">
        <v>0</v>
      </c>
      <c r="Y246">
        <v>0</v>
      </c>
      <c r="Z246" s="2">
        <v>0</v>
      </c>
      <c r="AA246" s="2">
        <v>198</v>
      </c>
      <c r="AB246" s="2">
        <f t="shared" si="35"/>
        <v>198</v>
      </c>
      <c r="AC246" s="2">
        <v>0</v>
      </c>
      <c r="AD246" s="2">
        <v>0</v>
      </c>
      <c r="AE246" s="2">
        <v>0</v>
      </c>
      <c r="AF246" s="2">
        <v>0</v>
      </c>
      <c r="AG246" s="2">
        <f t="shared" si="36"/>
        <v>2292</v>
      </c>
      <c r="AH246" s="2">
        <f t="shared" si="37"/>
        <v>2292</v>
      </c>
      <c r="AI246" s="2">
        <v>10269</v>
      </c>
      <c r="AJ246" s="2">
        <v>10269</v>
      </c>
      <c r="AK246" s="2">
        <v>5874</v>
      </c>
      <c r="AL246" s="2">
        <v>0</v>
      </c>
      <c r="AM246" s="2">
        <v>0</v>
      </c>
      <c r="AN246" s="2">
        <v>0</v>
      </c>
      <c r="AO246" s="2">
        <v>0</v>
      </c>
      <c r="AP246" s="2">
        <v>381</v>
      </c>
      <c r="AQ246" s="2">
        <v>0</v>
      </c>
      <c r="AR246" s="2">
        <v>0</v>
      </c>
      <c r="AS246" s="2">
        <v>0</v>
      </c>
      <c r="AT246" s="2">
        <v>0</v>
      </c>
      <c r="AU246" s="2">
        <v>-118</v>
      </c>
      <c r="AV246" s="2">
        <v>-450</v>
      </c>
      <c r="AW246" s="2">
        <v>0</v>
      </c>
      <c r="AX246" s="2">
        <v>0</v>
      </c>
      <c r="AY246" s="2">
        <v>0</v>
      </c>
      <c r="AZ246" s="2">
        <v>0</v>
      </c>
      <c r="BA246" s="2">
        <f t="shared" si="38"/>
        <v>8429</v>
      </c>
      <c r="BB246" s="2">
        <f t="shared" si="39"/>
        <v>8429</v>
      </c>
      <c r="BC246" s="2">
        <v>31311</v>
      </c>
      <c r="BD246" s="2">
        <v>31311</v>
      </c>
      <c r="BE246" s="2">
        <v>0</v>
      </c>
      <c r="BF246" s="2">
        <v>0</v>
      </c>
      <c r="BG246" s="2">
        <v>0</v>
      </c>
      <c r="BH246" s="2">
        <v>0</v>
      </c>
      <c r="BI246" s="2">
        <v>0</v>
      </c>
      <c r="BJ246" s="2">
        <v>0</v>
      </c>
      <c r="BK246" s="2">
        <v>-36</v>
      </c>
      <c r="BL246" s="2">
        <v>-121</v>
      </c>
    </row>
    <row r="247" spans="1:64" x14ac:dyDescent="0.25">
      <c r="A247" s="1" t="s">
        <v>242</v>
      </c>
      <c r="B247" t="s">
        <v>688</v>
      </c>
      <c r="C247" t="s">
        <v>972</v>
      </c>
      <c r="D247" s="2">
        <v>-133</v>
      </c>
      <c r="E247" s="2">
        <v>782</v>
      </c>
      <c r="F247" s="2">
        <f t="shared" si="30"/>
        <v>649</v>
      </c>
      <c r="G247" s="2">
        <v>3</v>
      </c>
      <c r="H247" s="2">
        <v>119</v>
      </c>
      <c r="I247" s="2">
        <v>0</v>
      </c>
      <c r="J247" s="2">
        <f t="shared" si="31"/>
        <v>119</v>
      </c>
      <c r="K247" s="2">
        <v>59</v>
      </c>
      <c r="L247" s="2">
        <v>0</v>
      </c>
      <c r="M247" s="2">
        <v>178</v>
      </c>
      <c r="N247" s="2">
        <f t="shared" si="32"/>
        <v>237</v>
      </c>
      <c r="O247" s="2">
        <v>1181</v>
      </c>
      <c r="P247" s="2">
        <v>4</v>
      </c>
      <c r="Q247" s="2">
        <v>90</v>
      </c>
      <c r="R247" s="2">
        <v>158</v>
      </c>
      <c r="S247" s="2">
        <f t="shared" si="33"/>
        <v>252</v>
      </c>
      <c r="T247" s="2">
        <v>0</v>
      </c>
      <c r="U247" s="2">
        <v>0</v>
      </c>
      <c r="V247" s="2">
        <f t="shared" si="34"/>
        <v>0</v>
      </c>
      <c r="W247" s="2">
        <v>859</v>
      </c>
      <c r="X247" s="2">
        <v>0</v>
      </c>
      <c r="Y247">
        <v>0</v>
      </c>
      <c r="Z247" s="2">
        <v>0</v>
      </c>
      <c r="AA247" s="2">
        <v>324</v>
      </c>
      <c r="AB247" s="2">
        <f t="shared" si="35"/>
        <v>324</v>
      </c>
      <c r="AC247" s="2">
        <v>120</v>
      </c>
      <c r="AD247" s="2">
        <v>0</v>
      </c>
      <c r="AE247" s="2">
        <v>0</v>
      </c>
      <c r="AF247" s="2">
        <v>0</v>
      </c>
      <c r="AG247" s="2">
        <f t="shared" si="36"/>
        <v>3744</v>
      </c>
      <c r="AH247" s="2">
        <f t="shared" si="37"/>
        <v>3744</v>
      </c>
      <c r="AI247" s="2">
        <v>16106</v>
      </c>
      <c r="AJ247" s="2">
        <v>16106</v>
      </c>
      <c r="AK247" s="2">
        <v>7472</v>
      </c>
      <c r="AL247" s="2">
        <v>0</v>
      </c>
      <c r="AM247" s="2">
        <v>0</v>
      </c>
      <c r="AN247" s="2">
        <v>0</v>
      </c>
      <c r="AO247" s="2">
        <v>0</v>
      </c>
      <c r="AP247" s="2">
        <v>0</v>
      </c>
      <c r="AQ247" s="2">
        <v>0</v>
      </c>
      <c r="AR247" s="2">
        <v>0</v>
      </c>
      <c r="AS247" s="2">
        <v>0</v>
      </c>
      <c r="AT247" s="2">
        <v>0</v>
      </c>
      <c r="AU247" s="2">
        <v>0</v>
      </c>
      <c r="AV247" s="2">
        <v>0</v>
      </c>
      <c r="AW247" s="2">
        <v>0</v>
      </c>
      <c r="AX247" s="2">
        <v>0</v>
      </c>
      <c r="AY247" s="2">
        <v>0</v>
      </c>
      <c r="AZ247" s="2">
        <v>0</v>
      </c>
      <c r="BA247" s="2">
        <f t="shared" si="38"/>
        <v>11216</v>
      </c>
      <c r="BB247" s="2">
        <f t="shared" si="39"/>
        <v>11216</v>
      </c>
      <c r="BC247" s="2">
        <v>46370</v>
      </c>
      <c r="BD247" s="2">
        <v>46370</v>
      </c>
      <c r="BE247" s="2">
        <v>0</v>
      </c>
      <c r="BF247" s="2">
        <v>0</v>
      </c>
      <c r="BG247" s="2">
        <v>0</v>
      </c>
      <c r="BH247" s="2">
        <v>0</v>
      </c>
      <c r="BI247" s="2">
        <v>0</v>
      </c>
      <c r="BJ247" s="2">
        <v>35</v>
      </c>
      <c r="BK247" s="2">
        <v>-273</v>
      </c>
      <c r="BL247" s="2">
        <v>-771</v>
      </c>
    </row>
    <row r="248" spans="1:64" x14ac:dyDescent="0.25">
      <c r="A248" s="1" t="s">
        <v>243</v>
      </c>
      <c r="B248" t="s">
        <v>689</v>
      </c>
      <c r="C248" t="s">
        <v>972</v>
      </c>
      <c r="D248" s="2">
        <v>38</v>
      </c>
      <c r="E248" s="2">
        <v>92</v>
      </c>
      <c r="F248" s="2">
        <f t="shared" si="30"/>
        <v>130</v>
      </c>
      <c r="G248" s="2">
        <v>18</v>
      </c>
      <c r="H248" s="2">
        <v>83</v>
      </c>
      <c r="I248" s="2">
        <v>0</v>
      </c>
      <c r="J248" s="2">
        <f t="shared" si="31"/>
        <v>83</v>
      </c>
      <c r="K248" s="2">
        <v>32</v>
      </c>
      <c r="L248" s="2">
        <v>0</v>
      </c>
      <c r="M248" s="2">
        <v>653</v>
      </c>
      <c r="N248" s="2">
        <f t="shared" si="32"/>
        <v>685</v>
      </c>
      <c r="O248" s="2">
        <v>-215</v>
      </c>
      <c r="P248" s="2">
        <v>24</v>
      </c>
      <c r="Q248" s="2">
        <v>45</v>
      </c>
      <c r="R248" s="2">
        <v>148</v>
      </c>
      <c r="S248" s="2">
        <f t="shared" si="33"/>
        <v>217</v>
      </c>
      <c r="T248" s="2">
        <v>0</v>
      </c>
      <c r="U248" s="2">
        <v>-166</v>
      </c>
      <c r="V248" s="2">
        <f t="shared" si="34"/>
        <v>-166</v>
      </c>
      <c r="W248" s="2">
        <v>262</v>
      </c>
      <c r="X248" s="2">
        <v>0</v>
      </c>
      <c r="Y248">
        <v>0</v>
      </c>
      <c r="Z248" s="2">
        <v>0</v>
      </c>
      <c r="AA248" s="2">
        <v>89</v>
      </c>
      <c r="AB248" s="2">
        <f t="shared" si="35"/>
        <v>89</v>
      </c>
      <c r="AC248" s="2">
        <v>0</v>
      </c>
      <c r="AD248" s="2">
        <v>0</v>
      </c>
      <c r="AE248" s="2">
        <v>0</v>
      </c>
      <c r="AF248" s="2">
        <v>66</v>
      </c>
      <c r="AG248" s="2">
        <f t="shared" si="36"/>
        <v>1169</v>
      </c>
      <c r="AH248" s="2">
        <f t="shared" si="37"/>
        <v>1169</v>
      </c>
      <c r="AI248" s="2">
        <v>9549</v>
      </c>
      <c r="AJ248" s="2">
        <v>9549</v>
      </c>
      <c r="AK248" s="2">
        <v>5718</v>
      </c>
      <c r="AL248" s="2">
        <v>0</v>
      </c>
      <c r="AM248" s="2">
        <v>0</v>
      </c>
      <c r="AN248" s="2">
        <v>0</v>
      </c>
      <c r="AO248" s="2">
        <v>0</v>
      </c>
      <c r="AP248" s="2">
        <v>412</v>
      </c>
      <c r="AQ248" s="2">
        <v>0</v>
      </c>
      <c r="AR248" s="2">
        <v>0</v>
      </c>
      <c r="AS248" s="2">
        <v>0</v>
      </c>
      <c r="AT248" s="2">
        <v>0</v>
      </c>
      <c r="AU248" s="2">
        <v>0</v>
      </c>
      <c r="AV248" s="2">
        <v>0</v>
      </c>
      <c r="AW248" s="2">
        <v>0</v>
      </c>
      <c r="AX248" s="2">
        <v>0</v>
      </c>
      <c r="AY248" s="2">
        <v>0</v>
      </c>
      <c r="AZ248" s="2">
        <v>0</v>
      </c>
      <c r="BA248" s="2">
        <f t="shared" si="38"/>
        <v>7299</v>
      </c>
      <c r="BB248" s="2">
        <f t="shared" si="39"/>
        <v>7299</v>
      </c>
      <c r="BC248" s="2">
        <v>33831</v>
      </c>
      <c r="BD248" s="2">
        <v>33831</v>
      </c>
      <c r="BE248" s="2">
        <v>0</v>
      </c>
      <c r="BF248" s="2">
        <v>0</v>
      </c>
      <c r="BG248" s="2">
        <v>0</v>
      </c>
      <c r="BH248" s="2">
        <v>0</v>
      </c>
      <c r="BI248" s="2">
        <v>7</v>
      </c>
      <c r="BJ248" s="2">
        <v>29</v>
      </c>
      <c r="BK248" s="2">
        <v>-32</v>
      </c>
      <c r="BL248" s="2">
        <v>0</v>
      </c>
    </row>
    <row r="249" spans="1:64" x14ac:dyDescent="0.25">
      <c r="A249" s="1" t="s">
        <v>244</v>
      </c>
      <c r="B249" t="s">
        <v>690</v>
      </c>
      <c r="C249" t="s">
        <v>972</v>
      </c>
      <c r="D249" s="2">
        <v>-64</v>
      </c>
      <c r="E249" s="2">
        <v>498</v>
      </c>
      <c r="F249" s="2">
        <f t="shared" si="30"/>
        <v>434</v>
      </c>
      <c r="G249" s="2">
        <v>14</v>
      </c>
      <c r="H249" s="2">
        <v>71</v>
      </c>
      <c r="I249" s="2">
        <v>0</v>
      </c>
      <c r="J249" s="2">
        <f t="shared" si="31"/>
        <v>71</v>
      </c>
      <c r="K249" s="2">
        <v>-144</v>
      </c>
      <c r="L249" s="2">
        <v>0</v>
      </c>
      <c r="M249" s="2">
        <v>263</v>
      </c>
      <c r="N249" s="2">
        <f t="shared" si="32"/>
        <v>119</v>
      </c>
      <c r="O249" s="2">
        <v>1138</v>
      </c>
      <c r="P249" s="2">
        <v>4</v>
      </c>
      <c r="Q249" s="2">
        <v>100</v>
      </c>
      <c r="R249" s="2">
        <v>224</v>
      </c>
      <c r="S249" s="2">
        <f t="shared" si="33"/>
        <v>328</v>
      </c>
      <c r="T249" s="2">
        <v>0</v>
      </c>
      <c r="U249" s="2">
        <v>0</v>
      </c>
      <c r="V249" s="2">
        <f t="shared" si="34"/>
        <v>0</v>
      </c>
      <c r="W249" s="2">
        <v>1522</v>
      </c>
      <c r="X249" s="2">
        <v>0</v>
      </c>
      <c r="Y249">
        <v>0</v>
      </c>
      <c r="Z249" s="2">
        <v>0</v>
      </c>
      <c r="AA249" s="2">
        <v>270</v>
      </c>
      <c r="AB249" s="2">
        <f t="shared" si="35"/>
        <v>270</v>
      </c>
      <c r="AC249" s="2">
        <v>103</v>
      </c>
      <c r="AD249" s="2">
        <v>0</v>
      </c>
      <c r="AE249" s="2">
        <v>0</v>
      </c>
      <c r="AF249" s="2">
        <v>0</v>
      </c>
      <c r="AG249" s="2">
        <f t="shared" si="36"/>
        <v>3999</v>
      </c>
      <c r="AH249" s="2">
        <f t="shared" si="37"/>
        <v>3999</v>
      </c>
      <c r="AI249" s="2">
        <v>14956</v>
      </c>
      <c r="AJ249" s="2">
        <v>14956</v>
      </c>
      <c r="AK249" s="2">
        <v>5375</v>
      </c>
      <c r="AL249" s="2">
        <v>0</v>
      </c>
      <c r="AM249" s="2">
        <v>0</v>
      </c>
      <c r="AN249" s="2">
        <v>0</v>
      </c>
      <c r="AO249" s="2">
        <v>0</v>
      </c>
      <c r="AP249" s="2">
        <v>185</v>
      </c>
      <c r="AQ249" s="2">
        <v>0</v>
      </c>
      <c r="AR249" s="2">
        <v>0</v>
      </c>
      <c r="AS249" s="2">
        <v>0</v>
      </c>
      <c r="AT249" s="2">
        <v>0</v>
      </c>
      <c r="AU249" s="2">
        <v>43</v>
      </c>
      <c r="AV249" s="2">
        <v>257</v>
      </c>
      <c r="AW249" s="2">
        <v>0</v>
      </c>
      <c r="AX249" s="2">
        <v>0</v>
      </c>
      <c r="AY249" s="2">
        <v>0</v>
      </c>
      <c r="AZ249" s="2">
        <v>0</v>
      </c>
      <c r="BA249" s="2">
        <f t="shared" si="38"/>
        <v>9602</v>
      </c>
      <c r="BB249" s="2">
        <f t="shared" si="39"/>
        <v>9602</v>
      </c>
      <c r="BC249" s="2">
        <v>39549</v>
      </c>
      <c r="BD249" s="2">
        <v>39549</v>
      </c>
      <c r="BE249" s="2">
        <v>0</v>
      </c>
      <c r="BF249" s="2">
        <v>289</v>
      </c>
      <c r="BG249" s="2">
        <v>0</v>
      </c>
      <c r="BH249" s="2">
        <v>0</v>
      </c>
      <c r="BI249" s="2">
        <v>0</v>
      </c>
      <c r="BJ249" s="2">
        <v>34</v>
      </c>
      <c r="BK249" s="2">
        <v>-56</v>
      </c>
      <c r="BL249" s="2">
        <v>-289</v>
      </c>
    </row>
    <row r="250" spans="1:64" x14ac:dyDescent="0.25">
      <c r="A250" s="1" t="s">
        <v>245</v>
      </c>
      <c r="B250" t="s">
        <v>691</v>
      </c>
      <c r="C250" t="s">
        <v>972</v>
      </c>
      <c r="D250" s="2">
        <v>38</v>
      </c>
      <c r="E250" s="2">
        <v>187</v>
      </c>
      <c r="F250" s="2">
        <f t="shared" si="30"/>
        <v>225</v>
      </c>
      <c r="G250" s="2">
        <v>23</v>
      </c>
      <c r="H250" s="2">
        <v>71</v>
      </c>
      <c r="I250" s="2">
        <v>0</v>
      </c>
      <c r="J250" s="2">
        <f t="shared" si="31"/>
        <v>71</v>
      </c>
      <c r="K250" s="2">
        <v>13</v>
      </c>
      <c r="L250" s="2">
        <v>0</v>
      </c>
      <c r="M250" s="2">
        <v>102</v>
      </c>
      <c r="N250" s="2">
        <f t="shared" si="32"/>
        <v>115</v>
      </c>
      <c r="O250" s="2">
        <v>1280</v>
      </c>
      <c r="P250" s="2">
        <v>0</v>
      </c>
      <c r="Q250" s="2">
        <v>59</v>
      </c>
      <c r="R250" s="2">
        <v>211</v>
      </c>
      <c r="S250" s="2">
        <f t="shared" si="33"/>
        <v>270</v>
      </c>
      <c r="T250" s="2">
        <v>0</v>
      </c>
      <c r="U250" s="2">
        <v>0</v>
      </c>
      <c r="V250" s="2">
        <f t="shared" si="34"/>
        <v>0</v>
      </c>
      <c r="W250" s="2">
        <v>448</v>
      </c>
      <c r="X250" s="2">
        <v>0</v>
      </c>
      <c r="Y250">
        <v>0</v>
      </c>
      <c r="Z250" s="2">
        <v>0</v>
      </c>
      <c r="AA250" s="2">
        <v>96</v>
      </c>
      <c r="AB250" s="2">
        <f t="shared" si="35"/>
        <v>96</v>
      </c>
      <c r="AC250" s="2">
        <v>125</v>
      </c>
      <c r="AD250" s="2">
        <v>0</v>
      </c>
      <c r="AE250" s="2">
        <v>0</v>
      </c>
      <c r="AF250" s="2">
        <v>0</v>
      </c>
      <c r="AG250" s="2">
        <f t="shared" si="36"/>
        <v>2653</v>
      </c>
      <c r="AH250" s="2">
        <f t="shared" si="37"/>
        <v>2653</v>
      </c>
      <c r="AI250" s="2">
        <v>10634</v>
      </c>
      <c r="AJ250" s="2">
        <v>10634</v>
      </c>
      <c r="AK250" s="2">
        <v>4477</v>
      </c>
      <c r="AL250" s="2">
        <v>0</v>
      </c>
      <c r="AM250" s="2">
        <v>0</v>
      </c>
      <c r="AN250" s="2">
        <v>0</v>
      </c>
      <c r="AO250" s="2">
        <v>0</v>
      </c>
      <c r="AP250" s="2">
        <v>518</v>
      </c>
      <c r="AQ250" s="2">
        <v>0</v>
      </c>
      <c r="AR250" s="2">
        <v>0</v>
      </c>
      <c r="AS250" s="2">
        <v>0</v>
      </c>
      <c r="AT250" s="2">
        <v>0</v>
      </c>
      <c r="AU250" s="2">
        <v>0</v>
      </c>
      <c r="AV250" s="2">
        <v>0</v>
      </c>
      <c r="AW250" s="2">
        <v>0</v>
      </c>
      <c r="AX250" s="2">
        <v>0</v>
      </c>
      <c r="AY250" s="2">
        <v>0</v>
      </c>
      <c r="AZ250" s="2">
        <v>0</v>
      </c>
      <c r="BA250" s="2">
        <f t="shared" si="38"/>
        <v>7648</v>
      </c>
      <c r="BB250" s="2">
        <f t="shared" si="39"/>
        <v>7648</v>
      </c>
      <c r="BC250" s="2">
        <v>27347</v>
      </c>
      <c r="BD250" s="2">
        <v>27347</v>
      </c>
      <c r="BE250" s="2">
        <v>0</v>
      </c>
      <c r="BF250" s="2">
        <v>0</v>
      </c>
      <c r="BG250" s="2">
        <v>0</v>
      </c>
      <c r="BH250" s="2">
        <v>0</v>
      </c>
      <c r="BI250" s="2">
        <v>70</v>
      </c>
      <c r="BJ250" s="2">
        <v>308</v>
      </c>
      <c r="BK250" s="2">
        <v>-146</v>
      </c>
      <c r="BL250" s="2">
        <v>-628</v>
      </c>
    </row>
    <row r="251" spans="1:64" x14ac:dyDescent="0.25">
      <c r="A251" s="1" t="s">
        <v>246</v>
      </c>
      <c r="B251" t="s">
        <v>692</v>
      </c>
      <c r="C251" t="s">
        <v>972</v>
      </c>
      <c r="D251" s="2">
        <v>0</v>
      </c>
      <c r="E251" s="2">
        <v>71</v>
      </c>
      <c r="F251" s="2">
        <f t="shared" si="30"/>
        <v>71</v>
      </c>
      <c r="G251" s="2">
        <v>0</v>
      </c>
      <c r="H251" s="2">
        <v>271</v>
      </c>
      <c r="I251" s="2">
        <v>0</v>
      </c>
      <c r="J251" s="2">
        <f t="shared" si="31"/>
        <v>271</v>
      </c>
      <c r="K251" s="2">
        <v>-183</v>
      </c>
      <c r="L251" s="2">
        <v>0</v>
      </c>
      <c r="M251" s="2">
        <v>139</v>
      </c>
      <c r="N251" s="2">
        <f t="shared" si="32"/>
        <v>-44</v>
      </c>
      <c r="O251" s="2">
        <v>631</v>
      </c>
      <c r="P251" s="2">
        <v>47</v>
      </c>
      <c r="Q251" s="2">
        <v>114</v>
      </c>
      <c r="R251" s="2">
        <v>194</v>
      </c>
      <c r="S251" s="2">
        <f t="shared" si="33"/>
        <v>355</v>
      </c>
      <c r="T251" s="2">
        <v>0</v>
      </c>
      <c r="U251" s="2">
        <v>0</v>
      </c>
      <c r="V251" s="2">
        <f t="shared" si="34"/>
        <v>0</v>
      </c>
      <c r="W251" s="2">
        <v>497</v>
      </c>
      <c r="X251" s="2">
        <v>0</v>
      </c>
      <c r="Y251">
        <v>0</v>
      </c>
      <c r="Z251" s="2">
        <v>-8</v>
      </c>
      <c r="AA251" s="2">
        <v>284</v>
      </c>
      <c r="AB251" s="2">
        <f t="shared" si="35"/>
        <v>276</v>
      </c>
      <c r="AC251" s="2">
        <v>17</v>
      </c>
      <c r="AD251" s="2">
        <v>0</v>
      </c>
      <c r="AE251" s="2">
        <v>0</v>
      </c>
      <c r="AF251" s="2">
        <v>0</v>
      </c>
      <c r="AG251" s="2">
        <f t="shared" si="36"/>
        <v>2074</v>
      </c>
      <c r="AH251" s="2">
        <f t="shared" si="37"/>
        <v>2074</v>
      </c>
      <c r="AI251" s="2">
        <v>11666</v>
      </c>
      <c r="AJ251" s="2">
        <v>11666</v>
      </c>
      <c r="AK251" s="2">
        <v>2198</v>
      </c>
      <c r="AL251" s="2">
        <v>67</v>
      </c>
      <c r="AM251" s="2">
        <v>2538</v>
      </c>
      <c r="AN251" s="2">
        <v>0</v>
      </c>
      <c r="AO251" s="2">
        <v>64</v>
      </c>
      <c r="AP251" s="2">
        <v>0</v>
      </c>
      <c r="AQ251" s="2">
        <v>0</v>
      </c>
      <c r="AR251" s="2">
        <v>0</v>
      </c>
      <c r="AS251" s="2">
        <v>0</v>
      </c>
      <c r="AT251" s="2">
        <v>0</v>
      </c>
      <c r="AU251" s="2">
        <v>-497</v>
      </c>
      <c r="AV251" s="2">
        <v>-1247</v>
      </c>
      <c r="AW251" s="2">
        <v>0</v>
      </c>
      <c r="AX251" s="2">
        <v>0</v>
      </c>
      <c r="AY251" s="2">
        <v>89</v>
      </c>
      <c r="AZ251" s="2">
        <v>0</v>
      </c>
      <c r="BA251" s="2">
        <f t="shared" si="38"/>
        <v>6533</v>
      </c>
      <c r="BB251" s="2">
        <f t="shared" si="39"/>
        <v>6533</v>
      </c>
      <c r="BC251" s="2">
        <v>31117</v>
      </c>
      <c r="BD251" s="2">
        <v>31117</v>
      </c>
      <c r="BE251" s="2">
        <v>0</v>
      </c>
      <c r="BF251" s="2">
        <v>0</v>
      </c>
      <c r="BG251" s="2">
        <v>0</v>
      </c>
      <c r="BH251" s="2">
        <v>0</v>
      </c>
      <c r="BI251" s="2">
        <v>727</v>
      </c>
      <c r="BJ251" s="2">
        <v>2908</v>
      </c>
      <c r="BK251" s="2">
        <v>-73</v>
      </c>
      <c r="BL251" s="2">
        <v>-1160</v>
      </c>
    </row>
    <row r="252" spans="1:64" x14ac:dyDescent="0.25">
      <c r="A252" s="1" t="s">
        <v>247</v>
      </c>
      <c r="B252" t="s">
        <v>693</v>
      </c>
      <c r="C252" t="s">
        <v>971</v>
      </c>
      <c r="D252" s="2">
        <v>179</v>
      </c>
      <c r="E252" s="2">
        <v>1198</v>
      </c>
      <c r="F252" s="2">
        <f t="shared" si="30"/>
        <v>1377</v>
      </c>
      <c r="G252" s="2">
        <v>148</v>
      </c>
      <c r="H252" s="2">
        <v>166</v>
      </c>
      <c r="I252" s="2">
        <v>6911</v>
      </c>
      <c r="J252" s="2">
        <f t="shared" si="31"/>
        <v>7077</v>
      </c>
      <c r="K252" s="2">
        <v>3558</v>
      </c>
      <c r="L252" s="2">
        <v>0</v>
      </c>
      <c r="M252" s="2">
        <v>913</v>
      </c>
      <c r="N252" s="2">
        <f t="shared" si="32"/>
        <v>4471</v>
      </c>
      <c r="O252" s="2">
        <v>7526</v>
      </c>
      <c r="P252" s="2">
        <v>1208</v>
      </c>
      <c r="Q252" s="2">
        <v>0</v>
      </c>
      <c r="R252" s="2">
        <v>173</v>
      </c>
      <c r="S252" s="2">
        <f t="shared" si="33"/>
        <v>1381</v>
      </c>
      <c r="T252" s="2">
        <v>1767</v>
      </c>
      <c r="U252" s="2">
        <v>4012</v>
      </c>
      <c r="V252" s="2">
        <f t="shared" si="34"/>
        <v>5779</v>
      </c>
      <c r="W252" s="2">
        <v>4229</v>
      </c>
      <c r="X252" s="2">
        <v>78617</v>
      </c>
      <c r="Y252">
        <v>17686</v>
      </c>
      <c r="Z252" s="2">
        <v>74081</v>
      </c>
      <c r="AA252" s="2">
        <v>1620</v>
      </c>
      <c r="AB252" s="2">
        <f t="shared" si="35"/>
        <v>75701</v>
      </c>
      <c r="AC252" s="2">
        <v>0</v>
      </c>
      <c r="AD252" s="2">
        <v>185</v>
      </c>
      <c r="AE252" s="2">
        <v>0</v>
      </c>
      <c r="AF252" s="2">
        <v>0</v>
      </c>
      <c r="AG252" s="2">
        <f t="shared" si="36"/>
        <v>186491</v>
      </c>
      <c r="AH252" s="2">
        <f t="shared" si="37"/>
        <v>204177</v>
      </c>
      <c r="AI252" s="2">
        <v>666543.90882139909</v>
      </c>
      <c r="AJ252" s="2">
        <v>727015.90882139909</v>
      </c>
      <c r="AK252" s="2">
        <v>0</v>
      </c>
      <c r="AL252" s="2">
        <v>0</v>
      </c>
      <c r="AM252" s="2">
        <v>0</v>
      </c>
      <c r="AN252" s="2">
        <v>0</v>
      </c>
      <c r="AO252" s="2">
        <v>0</v>
      </c>
      <c r="AP252" s="2">
        <v>0</v>
      </c>
      <c r="AQ252" s="2">
        <v>0</v>
      </c>
      <c r="AR252" s="2">
        <v>0</v>
      </c>
      <c r="AS252" s="2">
        <v>0</v>
      </c>
      <c r="AT252" s="2">
        <v>0</v>
      </c>
      <c r="AU252" s="2">
        <v>0</v>
      </c>
      <c r="AV252" s="2">
        <v>0</v>
      </c>
      <c r="AW252" s="2">
        <v>3348</v>
      </c>
      <c r="AX252" s="2">
        <v>993</v>
      </c>
      <c r="AY252" s="2">
        <v>0</v>
      </c>
      <c r="AZ252" s="2">
        <v>0</v>
      </c>
      <c r="BA252" s="2">
        <f t="shared" si="38"/>
        <v>189839</v>
      </c>
      <c r="BB252" s="2">
        <f t="shared" si="39"/>
        <v>207525</v>
      </c>
      <c r="BC252" s="2">
        <v>668064.90882139909</v>
      </c>
      <c r="BD252" s="2">
        <v>728536.90882139909</v>
      </c>
      <c r="BE252" s="2">
        <v>0</v>
      </c>
      <c r="BF252" s="2">
        <v>0</v>
      </c>
      <c r="BG252" s="2">
        <v>0</v>
      </c>
      <c r="BH252" s="2">
        <v>0</v>
      </c>
      <c r="BI252" s="2">
        <v>3028</v>
      </c>
      <c r="BJ252" s="2">
        <v>17691</v>
      </c>
      <c r="BK252" s="2">
        <v>31</v>
      </c>
      <c r="BL252" s="2">
        <v>-995</v>
      </c>
    </row>
    <row r="253" spans="1:64" x14ac:dyDescent="0.25">
      <c r="A253" s="1" t="s">
        <v>248</v>
      </c>
      <c r="B253" t="s">
        <v>694</v>
      </c>
      <c r="C253" t="s">
        <v>972</v>
      </c>
      <c r="D253" s="2">
        <v>0</v>
      </c>
      <c r="E253" s="2">
        <v>1407</v>
      </c>
      <c r="F253" s="2">
        <f t="shared" si="30"/>
        <v>1407</v>
      </c>
      <c r="G253" s="2">
        <v>0</v>
      </c>
      <c r="H253" s="2">
        <v>29</v>
      </c>
      <c r="I253" s="2">
        <v>0</v>
      </c>
      <c r="J253" s="2">
        <f t="shared" si="31"/>
        <v>29</v>
      </c>
      <c r="K253" s="2">
        <v>-2</v>
      </c>
      <c r="L253" s="2">
        <v>0</v>
      </c>
      <c r="M253" s="2">
        <v>101</v>
      </c>
      <c r="N253" s="2">
        <f t="shared" si="32"/>
        <v>99</v>
      </c>
      <c r="O253" s="2">
        <v>913</v>
      </c>
      <c r="P253" s="2">
        <v>0</v>
      </c>
      <c r="Q253" s="2">
        <v>143</v>
      </c>
      <c r="R253" s="2">
        <v>365</v>
      </c>
      <c r="S253" s="2">
        <f t="shared" si="33"/>
        <v>508</v>
      </c>
      <c r="T253" s="2">
        <v>0</v>
      </c>
      <c r="U253" s="2">
        <v>0</v>
      </c>
      <c r="V253" s="2">
        <f t="shared" si="34"/>
        <v>0</v>
      </c>
      <c r="W253" s="2">
        <v>138</v>
      </c>
      <c r="X253" s="2">
        <v>0</v>
      </c>
      <c r="Y253">
        <v>0</v>
      </c>
      <c r="Z253" s="2">
        <v>0</v>
      </c>
      <c r="AA253" s="2">
        <v>-258</v>
      </c>
      <c r="AB253" s="2">
        <f t="shared" si="35"/>
        <v>-258</v>
      </c>
      <c r="AC253" s="2">
        <v>293</v>
      </c>
      <c r="AD253" s="2">
        <v>0</v>
      </c>
      <c r="AE253" s="2">
        <v>0</v>
      </c>
      <c r="AF253" s="2">
        <v>0</v>
      </c>
      <c r="AG253" s="2">
        <f t="shared" si="36"/>
        <v>3129</v>
      </c>
      <c r="AH253" s="2">
        <f t="shared" si="37"/>
        <v>3129</v>
      </c>
      <c r="AI253" s="2">
        <v>12427</v>
      </c>
      <c r="AJ253" s="2">
        <v>12427</v>
      </c>
      <c r="AK253" s="2">
        <v>3447</v>
      </c>
      <c r="AL253" s="2">
        <v>0</v>
      </c>
      <c r="AM253" s="2">
        <v>2191</v>
      </c>
      <c r="AN253" s="2">
        <v>0</v>
      </c>
      <c r="AO253" s="2">
        <v>0</v>
      </c>
      <c r="AP253" s="2">
        <v>598</v>
      </c>
      <c r="AQ253" s="2">
        <v>0</v>
      </c>
      <c r="AR253" s="2">
        <v>0</v>
      </c>
      <c r="AS253" s="2">
        <v>0</v>
      </c>
      <c r="AT253" s="2">
        <v>0</v>
      </c>
      <c r="AU253" s="2">
        <v>0</v>
      </c>
      <c r="AV253" s="2">
        <v>0</v>
      </c>
      <c r="AW253" s="2">
        <v>0</v>
      </c>
      <c r="AX253" s="2">
        <v>0</v>
      </c>
      <c r="AY253" s="2">
        <v>0</v>
      </c>
      <c r="AZ253" s="2">
        <v>0</v>
      </c>
      <c r="BA253" s="2">
        <f t="shared" si="38"/>
        <v>9365</v>
      </c>
      <c r="BB253" s="2">
        <f t="shared" si="39"/>
        <v>9365</v>
      </c>
      <c r="BC253" s="2">
        <v>36227</v>
      </c>
      <c r="BD253" s="2">
        <v>36227</v>
      </c>
      <c r="BE253" s="2">
        <v>0</v>
      </c>
      <c r="BF253" s="2">
        <v>0</v>
      </c>
      <c r="BG253" s="2">
        <v>0</v>
      </c>
      <c r="BH253" s="2">
        <v>0</v>
      </c>
      <c r="BI253" s="2">
        <v>0</v>
      </c>
      <c r="BJ253" s="2">
        <v>46</v>
      </c>
      <c r="BK253" s="2">
        <v>-15</v>
      </c>
      <c r="BL253" s="2">
        <v>-17</v>
      </c>
    </row>
    <row r="254" spans="1:64" x14ac:dyDescent="0.25">
      <c r="A254" s="1" t="s">
        <v>249</v>
      </c>
      <c r="B254" t="s">
        <v>695</v>
      </c>
      <c r="C254" t="s">
        <v>972</v>
      </c>
      <c r="D254" s="2">
        <v>0</v>
      </c>
      <c r="E254" s="2">
        <v>888</v>
      </c>
      <c r="F254" s="2">
        <f t="shared" si="30"/>
        <v>888</v>
      </c>
      <c r="G254" s="2">
        <v>17</v>
      </c>
      <c r="H254" s="2">
        <v>-27</v>
      </c>
      <c r="I254" s="2">
        <v>-11</v>
      </c>
      <c r="J254" s="2">
        <f t="shared" si="31"/>
        <v>-38</v>
      </c>
      <c r="K254" s="2">
        <v>-125</v>
      </c>
      <c r="L254" s="2">
        <v>0</v>
      </c>
      <c r="M254" s="2">
        <v>125</v>
      </c>
      <c r="N254" s="2">
        <f t="shared" si="32"/>
        <v>0</v>
      </c>
      <c r="O254" s="2">
        <v>416</v>
      </c>
      <c r="P254" s="2">
        <v>0</v>
      </c>
      <c r="Q254" s="2">
        <v>81</v>
      </c>
      <c r="R254" s="2">
        <v>230</v>
      </c>
      <c r="S254" s="2">
        <f t="shared" si="33"/>
        <v>311</v>
      </c>
      <c r="T254" s="2">
        <v>0</v>
      </c>
      <c r="U254" s="2">
        <v>0</v>
      </c>
      <c r="V254" s="2">
        <f t="shared" si="34"/>
        <v>0</v>
      </c>
      <c r="W254" s="2">
        <v>293</v>
      </c>
      <c r="X254" s="2">
        <v>0</v>
      </c>
      <c r="Y254">
        <v>0</v>
      </c>
      <c r="Z254" s="2">
        <v>0</v>
      </c>
      <c r="AA254" s="2">
        <v>-94</v>
      </c>
      <c r="AB254" s="2">
        <f t="shared" si="35"/>
        <v>-94</v>
      </c>
      <c r="AC254" s="2">
        <v>34</v>
      </c>
      <c r="AD254" s="2">
        <v>0</v>
      </c>
      <c r="AE254" s="2">
        <v>0</v>
      </c>
      <c r="AF254" s="2">
        <v>0</v>
      </c>
      <c r="AG254" s="2">
        <f t="shared" si="36"/>
        <v>1827</v>
      </c>
      <c r="AH254" s="2">
        <f t="shared" si="37"/>
        <v>1827</v>
      </c>
      <c r="AI254" s="2">
        <v>7178</v>
      </c>
      <c r="AJ254" s="2">
        <v>7178</v>
      </c>
      <c r="AK254" s="2">
        <v>4116</v>
      </c>
      <c r="AL254" s="2">
        <v>0</v>
      </c>
      <c r="AM254" s="2">
        <v>0</v>
      </c>
      <c r="AN254" s="2">
        <v>0</v>
      </c>
      <c r="AO254" s="2">
        <v>0</v>
      </c>
      <c r="AP254" s="2">
        <v>357</v>
      </c>
      <c r="AQ254" s="2">
        <v>0</v>
      </c>
      <c r="AR254" s="2">
        <v>0</v>
      </c>
      <c r="AS254" s="2">
        <v>0</v>
      </c>
      <c r="AT254" s="2">
        <v>0</v>
      </c>
      <c r="AU254" s="2">
        <v>-179</v>
      </c>
      <c r="AV254" s="2">
        <v>-823</v>
      </c>
      <c r="AW254" s="2">
        <v>0</v>
      </c>
      <c r="AX254" s="2">
        <v>0</v>
      </c>
      <c r="AY254" s="2">
        <v>0</v>
      </c>
      <c r="AZ254" s="2">
        <v>0</v>
      </c>
      <c r="BA254" s="2">
        <f t="shared" si="38"/>
        <v>6121</v>
      </c>
      <c r="BB254" s="2">
        <f t="shared" si="39"/>
        <v>6121</v>
      </c>
      <c r="BC254" s="2">
        <v>25581</v>
      </c>
      <c r="BD254" s="2">
        <v>25581</v>
      </c>
      <c r="BE254" s="2">
        <v>0</v>
      </c>
      <c r="BF254" s="2">
        <v>0</v>
      </c>
      <c r="BG254" s="2">
        <v>0</v>
      </c>
      <c r="BH254" s="2">
        <v>0</v>
      </c>
      <c r="BI254" s="2">
        <v>85</v>
      </c>
      <c r="BJ254" s="2">
        <v>170</v>
      </c>
      <c r="BK254" s="2">
        <v>-212</v>
      </c>
      <c r="BL254" s="2">
        <v>-400</v>
      </c>
    </row>
    <row r="255" spans="1:64" x14ac:dyDescent="0.25">
      <c r="A255" s="1" t="s">
        <v>250</v>
      </c>
      <c r="B255" t="s">
        <v>696</v>
      </c>
      <c r="C255" t="s">
        <v>972</v>
      </c>
      <c r="D255" s="2">
        <v>7</v>
      </c>
      <c r="E255" s="2">
        <v>406</v>
      </c>
      <c r="F255" s="2">
        <f t="shared" si="30"/>
        <v>413</v>
      </c>
      <c r="G255" s="2">
        <v>6</v>
      </c>
      <c r="H255" s="2">
        <v>25</v>
      </c>
      <c r="I255" s="2">
        <v>0</v>
      </c>
      <c r="J255" s="2">
        <f t="shared" si="31"/>
        <v>25</v>
      </c>
      <c r="K255" s="2">
        <v>-433</v>
      </c>
      <c r="L255" s="2">
        <v>0</v>
      </c>
      <c r="M255" s="2">
        <v>203</v>
      </c>
      <c r="N255" s="2">
        <f t="shared" si="32"/>
        <v>-230</v>
      </c>
      <c r="O255" s="2">
        <v>905</v>
      </c>
      <c r="P255" s="2">
        <v>1</v>
      </c>
      <c r="Q255" s="2">
        <v>151</v>
      </c>
      <c r="R255" s="2">
        <v>289</v>
      </c>
      <c r="S255" s="2">
        <f t="shared" si="33"/>
        <v>441</v>
      </c>
      <c r="T255" s="2">
        <v>0</v>
      </c>
      <c r="U255" s="2">
        <v>0</v>
      </c>
      <c r="V255" s="2">
        <f t="shared" si="34"/>
        <v>0</v>
      </c>
      <c r="W255" s="2">
        <v>1997</v>
      </c>
      <c r="X255" s="2">
        <v>0</v>
      </c>
      <c r="Y255">
        <v>0</v>
      </c>
      <c r="Z255" s="2">
        <v>0</v>
      </c>
      <c r="AA255" s="2">
        <v>1067</v>
      </c>
      <c r="AB255" s="2">
        <f t="shared" si="35"/>
        <v>1067</v>
      </c>
      <c r="AC255" s="2">
        <v>650</v>
      </c>
      <c r="AD255" s="2">
        <v>-38</v>
      </c>
      <c r="AE255" s="2">
        <v>0</v>
      </c>
      <c r="AF255" s="2">
        <v>0</v>
      </c>
      <c r="AG255" s="2">
        <f t="shared" si="36"/>
        <v>5236</v>
      </c>
      <c r="AH255" s="2">
        <f t="shared" si="37"/>
        <v>5236</v>
      </c>
      <c r="AI255" s="2">
        <v>26531</v>
      </c>
      <c r="AJ255" s="2">
        <v>26531</v>
      </c>
      <c r="AK255" s="2">
        <v>9113</v>
      </c>
      <c r="AL255" s="2">
        <v>0</v>
      </c>
      <c r="AM255" s="2">
        <v>5257</v>
      </c>
      <c r="AN255" s="2">
        <v>0</v>
      </c>
      <c r="AO255" s="2">
        <v>0</v>
      </c>
      <c r="AP255" s="2">
        <v>0</v>
      </c>
      <c r="AQ255" s="2">
        <v>0</v>
      </c>
      <c r="AR255" s="2">
        <v>0</v>
      </c>
      <c r="AS255" s="2">
        <v>0</v>
      </c>
      <c r="AT255" s="2">
        <v>0</v>
      </c>
      <c r="AU255" s="2">
        <v>-709</v>
      </c>
      <c r="AV255" s="2">
        <v>-1357</v>
      </c>
      <c r="AW255" s="2">
        <v>-65</v>
      </c>
      <c r="AX255" s="2">
        <v>18</v>
      </c>
      <c r="AY255" s="2">
        <v>0</v>
      </c>
      <c r="AZ255" s="2">
        <v>0</v>
      </c>
      <c r="BA255" s="2">
        <f t="shared" si="38"/>
        <v>18832</v>
      </c>
      <c r="BB255" s="2">
        <f t="shared" si="39"/>
        <v>18832</v>
      </c>
      <c r="BC255" s="2">
        <v>79022</v>
      </c>
      <c r="BD255" s="2">
        <v>79022</v>
      </c>
      <c r="BE255" s="2">
        <v>0</v>
      </c>
      <c r="BF255" s="2">
        <v>566</v>
      </c>
      <c r="BG255" s="2">
        <v>0</v>
      </c>
      <c r="BH255" s="2">
        <v>42</v>
      </c>
      <c r="BI255" s="2">
        <v>1035</v>
      </c>
      <c r="BJ255" s="2">
        <v>4137</v>
      </c>
      <c r="BK255" s="2">
        <v>-20</v>
      </c>
      <c r="BL255" s="2">
        <v>-80</v>
      </c>
    </row>
    <row r="256" spans="1:64" x14ac:dyDescent="0.25">
      <c r="A256" s="1" t="s">
        <v>251</v>
      </c>
      <c r="B256" t="s">
        <v>697</v>
      </c>
      <c r="C256" t="s">
        <v>972</v>
      </c>
      <c r="D256" s="2">
        <v>0</v>
      </c>
      <c r="E256" s="2">
        <v>1240</v>
      </c>
      <c r="F256" s="2">
        <f t="shared" si="30"/>
        <v>1240</v>
      </c>
      <c r="G256" s="2">
        <v>24</v>
      </c>
      <c r="H256" s="2">
        <v>4</v>
      </c>
      <c r="I256" s="2">
        <v>0</v>
      </c>
      <c r="J256" s="2">
        <f t="shared" si="31"/>
        <v>4</v>
      </c>
      <c r="K256" s="2">
        <v>-138</v>
      </c>
      <c r="L256" s="2">
        <v>0</v>
      </c>
      <c r="M256" s="2">
        <v>128</v>
      </c>
      <c r="N256" s="2">
        <f t="shared" si="32"/>
        <v>-10</v>
      </c>
      <c r="O256" s="2">
        <v>415</v>
      </c>
      <c r="P256" s="2">
        <v>0</v>
      </c>
      <c r="Q256" s="2">
        <v>115</v>
      </c>
      <c r="R256" s="2">
        <v>342</v>
      </c>
      <c r="S256" s="2">
        <f t="shared" si="33"/>
        <v>457</v>
      </c>
      <c r="T256" s="2">
        <v>0</v>
      </c>
      <c r="U256" s="2">
        <v>0</v>
      </c>
      <c r="V256" s="2">
        <f t="shared" si="34"/>
        <v>0</v>
      </c>
      <c r="W256" s="2">
        <v>312</v>
      </c>
      <c r="X256" s="2">
        <v>0</v>
      </c>
      <c r="Y256">
        <v>0</v>
      </c>
      <c r="Z256" s="2">
        <v>0</v>
      </c>
      <c r="AA256" s="2">
        <v>-104</v>
      </c>
      <c r="AB256" s="2">
        <f t="shared" si="35"/>
        <v>-104</v>
      </c>
      <c r="AC256" s="2">
        <v>203</v>
      </c>
      <c r="AD256" s="2">
        <v>0</v>
      </c>
      <c r="AE256" s="2">
        <v>0</v>
      </c>
      <c r="AF256" s="2">
        <v>0</v>
      </c>
      <c r="AG256" s="2">
        <f t="shared" si="36"/>
        <v>2541</v>
      </c>
      <c r="AH256" s="2">
        <f t="shared" si="37"/>
        <v>2541</v>
      </c>
      <c r="AI256" s="2">
        <v>10067</v>
      </c>
      <c r="AJ256" s="2">
        <v>10067</v>
      </c>
      <c r="AK256" s="2">
        <v>2278</v>
      </c>
      <c r="AL256" s="2">
        <v>0</v>
      </c>
      <c r="AM256" s="2">
        <v>1715</v>
      </c>
      <c r="AN256" s="2">
        <v>0</v>
      </c>
      <c r="AO256" s="2">
        <v>0</v>
      </c>
      <c r="AP256" s="2">
        <v>534</v>
      </c>
      <c r="AQ256" s="2">
        <v>0</v>
      </c>
      <c r="AR256" s="2">
        <v>0</v>
      </c>
      <c r="AS256" s="2">
        <v>0</v>
      </c>
      <c r="AT256" s="2">
        <v>0</v>
      </c>
      <c r="AU256" s="2">
        <v>0</v>
      </c>
      <c r="AV256" s="2">
        <v>0</v>
      </c>
      <c r="AW256" s="2">
        <v>0</v>
      </c>
      <c r="AX256" s="2">
        <v>0</v>
      </c>
      <c r="AY256" s="2">
        <v>0</v>
      </c>
      <c r="AZ256" s="2">
        <v>0</v>
      </c>
      <c r="BA256" s="2">
        <f t="shared" si="38"/>
        <v>7068</v>
      </c>
      <c r="BB256" s="2">
        <f t="shared" si="39"/>
        <v>7068</v>
      </c>
      <c r="BC256" s="2">
        <v>29809</v>
      </c>
      <c r="BD256" s="2">
        <v>29809</v>
      </c>
      <c r="BE256" s="2">
        <v>0</v>
      </c>
      <c r="BF256" s="2">
        <v>0</v>
      </c>
      <c r="BG256" s="2">
        <v>0</v>
      </c>
      <c r="BH256" s="2">
        <v>0</v>
      </c>
      <c r="BI256" s="2">
        <v>9</v>
      </c>
      <c r="BJ256" s="2">
        <v>323</v>
      </c>
      <c r="BK256" s="2">
        <v>-5</v>
      </c>
      <c r="BL256" s="2">
        <v>-14</v>
      </c>
    </row>
    <row r="257" spans="1:64" x14ac:dyDescent="0.25">
      <c r="A257" s="1" t="s">
        <v>252</v>
      </c>
      <c r="B257" t="s">
        <v>698</v>
      </c>
      <c r="C257" t="s">
        <v>972</v>
      </c>
      <c r="D257" s="2">
        <v>56</v>
      </c>
      <c r="E257" s="2">
        <v>1398</v>
      </c>
      <c r="F257" s="2">
        <f t="shared" si="30"/>
        <v>1454</v>
      </c>
      <c r="G257" s="2">
        <v>28</v>
      </c>
      <c r="H257" s="2">
        <v>-53</v>
      </c>
      <c r="I257" s="2">
        <v>0</v>
      </c>
      <c r="J257" s="2">
        <f t="shared" si="31"/>
        <v>-53</v>
      </c>
      <c r="K257" s="2">
        <v>-771</v>
      </c>
      <c r="L257" s="2">
        <v>0</v>
      </c>
      <c r="M257" s="2">
        <v>-337</v>
      </c>
      <c r="N257" s="2">
        <f t="shared" si="32"/>
        <v>-1108</v>
      </c>
      <c r="O257" s="2">
        <v>1230</v>
      </c>
      <c r="P257" s="2">
        <v>0</v>
      </c>
      <c r="Q257" s="2">
        <v>165</v>
      </c>
      <c r="R257" s="2">
        <v>583</v>
      </c>
      <c r="S257" s="2">
        <f t="shared" si="33"/>
        <v>748</v>
      </c>
      <c r="T257" s="2">
        <v>0</v>
      </c>
      <c r="U257" s="2">
        <v>0</v>
      </c>
      <c r="V257" s="2">
        <f t="shared" si="34"/>
        <v>0</v>
      </c>
      <c r="W257" s="2">
        <v>418</v>
      </c>
      <c r="X257" s="2">
        <v>0</v>
      </c>
      <c r="Y257">
        <v>0</v>
      </c>
      <c r="Z257" s="2">
        <v>0</v>
      </c>
      <c r="AA257" s="2">
        <v>-302</v>
      </c>
      <c r="AB257" s="2">
        <f t="shared" si="35"/>
        <v>-302</v>
      </c>
      <c r="AC257" s="2">
        <v>35</v>
      </c>
      <c r="AD257" s="2">
        <v>9</v>
      </c>
      <c r="AE257" s="2">
        <v>0</v>
      </c>
      <c r="AF257" s="2">
        <v>0</v>
      </c>
      <c r="AG257" s="2">
        <f t="shared" si="36"/>
        <v>2459</v>
      </c>
      <c r="AH257" s="2">
        <f t="shared" si="37"/>
        <v>2459</v>
      </c>
      <c r="AI257" s="2">
        <v>13921</v>
      </c>
      <c r="AJ257" s="2">
        <v>13921</v>
      </c>
      <c r="AK257" s="2">
        <v>7163</v>
      </c>
      <c r="AL257" s="2">
        <v>0</v>
      </c>
      <c r="AM257" s="2">
        <v>0</v>
      </c>
      <c r="AN257" s="2">
        <v>0</v>
      </c>
      <c r="AO257" s="2">
        <v>0</v>
      </c>
      <c r="AP257" s="2">
        <v>415</v>
      </c>
      <c r="AQ257" s="2">
        <v>0</v>
      </c>
      <c r="AR257" s="2">
        <v>0</v>
      </c>
      <c r="AS257" s="2">
        <v>0</v>
      </c>
      <c r="AT257" s="2">
        <v>0</v>
      </c>
      <c r="AU257" s="2">
        <v>-1213</v>
      </c>
      <c r="AV257" s="2">
        <v>-661</v>
      </c>
      <c r="AW257" s="2">
        <v>0</v>
      </c>
      <c r="AX257" s="2">
        <v>0</v>
      </c>
      <c r="AY257" s="2">
        <v>0</v>
      </c>
      <c r="AZ257" s="2">
        <v>0</v>
      </c>
      <c r="BA257" s="2">
        <f t="shared" si="38"/>
        <v>8824</v>
      </c>
      <c r="BB257" s="2">
        <f t="shared" si="39"/>
        <v>8824</v>
      </c>
      <c r="BC257" s="2">
        <v>46028</v>
      </c>
      <c r="BD257" s="2">
        <v>46028</v>
      </c>
      <c r="BE257" s="2">
        <v>0</v>
      </c>
      <c r="BF257" s="2">
        <v>0</v>
      </c>
      <c r="BG257" s="2">
        <v>0</v>
      </c>
      <c r="BH257" s="2">
        <v>0</v>
      </c>
      <c r="BI257" s="2">
        <v>0</v>
      </c>
      <c r="BJ257" s="2">
        <v>0</v>
      </c>
      <c r="BK257" s="2">
        <v>-200</v>
      </c>
      <c r="BL257" s="2">
        <v>-274</v>
      </c>
    </row>
    <row r="258" spans="1:64" x14ac:dyDescent="0.25">
      <c r="A258" s="1" t="s">
        <v>253</v>
      </c>
      <c r="B258" t="s">
        <v>699</v>
      </c>
      <c r="C258" t="s">
        <v>972</v>
      </c>
      <c r="D258" s="2">
        <v>18</v>
      </c>
      <c r="E258" s="2">
        <v>813</v>
      </c>
      <c r="F258" s="2">
        <f t="shared" si="30"/>
        <v>831</v>
      </c>
      <c r="G258" s="2">
        <v>14</v>
      </c>
      <c r="H258" s="2">
        <v>17</v>
      </c>
      <c r="I258" s="2">
        <v>0</v>
      </c>
      <c r="J258" s="2">
        <f t="shared" si="31"/>
        <v>17</v>
      </c>
      <c r="K258" s="2">
        <v>-181</v>
      </c>
      <c r="L258" s="2">
        <v>0</v>
      </c>
      <c r="M258" s="2">
        <v>321</v>
      </c>
      <c r="N258" s="2">
        <f t="shared" si="32"/>
        <v>140</v>
      </c>
      <c r="O258" s="2">
        <v>1104</v>
      </c>
      <c r="P258" s="2">
        <v>30</v>
      </c>
      <c r="Q258" s="2">
        <v>101</v>
      </c>
      <c r="R258" s="2">
        <v>315</v>
      </c>
      <c r="S258" s="2">
        <f t="shared" si="33"/>
        <v>446</v>
      </c>
      <c r="T258" s="2">
        <v>0</v>
      </c>
      <c r="U258" s="2">
        <v>0</v>
      </c>
      <c r="V258" s="2">
        <f t="shared" si="34"/>
        <v>0</v>
      </c>
      <c r="W258" s="2">
        <v>322</v>
      </c>
      <c r="X258" s="2">
        <v>0</v>
      </c>
      <c r="Y258">
        <v>0</v>
      </c>
      <c r="Z258" s="2">
        <v>0</v>
      </c>
      <c r="AA258" s="2">
        <v>274</v>
      </c>
      <c r="AB258" s="2">
        <f t="shared" si="35"/>
        <v>274</v>
      </c>
      <c r="AC258" s="2">
        <v>389</v>
      </c>
      <c r="AD258" s="2">
        <v>0</v>
      </c>
      <c r="AE258" s="2">
        <v>0</v>
      </c>
      <c r="AF258" s="2">
        <v>253</v>
      </c>
      <c r="AG258" s="2">
        <f t="shared" si="36"/>
        <v>3790</v>
      </c>
      <c r="AH258" s="2">
        <f t="shared" si="37"/>
        <v>3790</v>
      </c>
      <c r="AI258" s="2">
        <v>15165</v>
      </c>
      <c r="AJ258" s="2">
        <v>15165</v>
      </c>
      <c r="AK258" s="2">
        <v>6719</v>
      </c>
      <c r="AL258" s="2">
        <v>0</v>
      </c>
      <c r="AM258" s="2">
        <v>0</v>
      </c>
      <c r="AN258" s="2">
        <v>0</v>
      </c>
      <c r="AO258" s="2">
        <v>0</v>
      </c>
      <c r="AP258" s="2">
        <v>1322</v>
      </c>
      <c r="AQ258" s="2">
        <v>0</v>
      </c>
      <c r="AR258" s="2">
        <v>0</v>
      </c>
      <c r="AS258" s="2">
        <v>0</v>
      </c>
      <c r="AT258" s="2">
        <v>0</v>
      </c>
      <c r="AU258" s="2">
        <v>0</v>
      </c>
      <c r="AV258" s="2">
        <v>0</v>
      </c>
      <c r="AW258" s="2">
        <v>0</v>
      </c>
      <c r="AX258" s="2">
        <v>0</v>
      </c>
      <c r="AY258" s="2">
        <v>0</v>
      </c>
      <c r="AZ258" s="2">
        <v>0</v>
      </c>
      <c r="BA258" s="2">
        <f t="shared" si="38"/>
        <v>11831</v>
      </c>
      <c r="BB258" s="2">
        <f t="shared" si="39"/>
        <v>11831</v>
      </c>
      <c r="BC258" s="2">
        <v>44686</v>
      </c>
      <c r="BD258" s="2">
        <v>44686</v>
      </c>
      <c r="BE258" s="2">
        <v>0</v>
      </c>
      <c r="BF258" s="2">
        <v>0</v>
      </c>
      <c r="BG258" s="2">
        <v>0</v>
      </c>
      <c r="BH258" s="2">
        <v>0</v>
      </c>
      <c r="BI258" s="2">
        <v>2</v>
      </c>
      <c r="BJ258" s="2">
        <v>8</v>
      </c>
      <c r="BK258" s="2">
        <v>-69</v>
      </c>
      <c r="BL258" s="2">
        <v>-278</v>
      </c>
    </row>
    <row r="259" spans="1:64" x14ac:dyDescent="0.25">
      <c r="A259" s="1" t="s">
        <v>254</v>
      </c>
      <c r="B259" t="s">
        <v>700</v>
      </c>
      <c r="C259" t="s">
        <v>972</v>
      </c>
      <c r="D259" s="2">
        <v>15</v>
      </c>
      <c r="E259" s="2">
        <v>674</v>
      </c>
      <c r="F259" s="2">
        <f t="shared" si="30"/>
        <v>689</v>
      </c>
      <c r="G259" s="2">
        <v>14</v>
      </c>
      <c r="H259" s="2">
        <v>88</v>
      </c>
      <c r="I259" s="2">
        <v>0</v>
      </c>
      <c r="J259" s="2">
        <f t="shared" si="31"/>
        <v>88</v>
      </c>
      <c r="K259" s="2">
        <v>-190</v>
      </c>
      <c r="L259" s="2">
        <v>0</v>
      </c>
      <c r="M259" s="2">
        <v>367</v>
      </c>
      <c r="N259" s="2">
        <f t="shared" si="32"/>
        <v>177</v>
      </c>
      <c r="O259" s="2">
        <v>966</v>
      </c>
      <c r="P259" s="2">
        <v>0</v>
      </c>
      <c r="Q259" s="2">
        <v>96</v>
      </c>
      <c r="R259" s="2">
        <v>305</v>
      </c>
      <c r="S259" s="2">
        <f t="shared" si="33"/>
        <v>401</v>
      </c>
      <c r="T259" s="2">
        <v>0</v>
      </c>
      <c r="U259" s="2">
        <v>0</v>
      </c>
      <c r="V259" s="2">
        <f t="shared" si="34"/>
        <v>0</v>
      </c>
      <c r="W259" s="2">
        <v>474</v>
      </c>
      <c r="X259" s="2">
        <v>0</v>
      </c>
      <c r="Y259">
        <v>0</v>
      </c>
      <c r="Z259" s="2">
        <v>2</v>
      </c>
      <c r="AA259" s="2">
        <v>443</v>
      </c>
      <c r="AB259" s="2">
        <f t="shared" si="35"/>
        <v>445</v>
      </c>
      <c r="AC259" s="2">
        <v>301</v>
      </c>
      <c r="AD259" s="2">
        <v>0</v>
      </c>
      <c r="AE259" s="2">
        <v>0</v>
      </c>
      <c r="AF259" s="2">
        <v>-6</v>
      </c>
      <c r="AG259" s="2">
        <f t="shared" si="36"/>
        <v>3549</v>
      </c>
      <c r="AH259" s="2">
        <f t="shared" si="37"/>
        <v>3549</v>
      </c>
      <c r="AI259" s="2">
        <v>14197</v>
      </c>
      <c r="AJ259" s="2">
        <v>14197</v>
      </c>
      <c r="AK259" s="2">
        <v>7528</v>
      </c>
      <c r="AL259" s="2">
        <v>0</v>
      </c>
      <c r="AM259" s="2">
        <v>3335</v>
      </c>
      <c r="AN259" s="2">
        <v>0</v>
      </c>
      <c r="AO259" s="2">
        <v>0</v>
      </c>
      <c r="AP259" s="2">
        <v>271</v>
      </c>
      <c r="AQ259" s="2">
        <v>0</v>
      </c>
      <c r="AR259" s="2">
        <v>0</v>
      </c>
      <c r="AS259" s="2">
        <v>0</v>
      </c>
      <c r="AT259" s="2">
        <v>0</v>
      </c>
      <c r="AU259" s="2">
        <v>-124</v>
      </c>
      <c r="AV259" s="2">
        <v>-495</v>
      </c>
      <c r="AW259" s="2">
        <v>0</v>
      </c>
      <c r="AX259" s="2">
        <v>0</v>
      </c>
      <c r="AY259" s="2">
        <v>0</v>
      </c>
      <c r="AZ259" s="2">
        <v>0</v>
      </c>
      <c r="BA259" s="2">
        <f t="shared" si="38"/>
        <v>14559</v>
      </c>
      <c r="BB259" s="2">
        <f t="shared" si="39"/>
        <v>14559</v>
      </c>
      <c r="BC259" s="2">
        <v>57697</v>
      </c>
      <c r="BD259" s="2">
        <v>57697</v>
      </c>
      <c r="BE259" s="2">
        <v>42</v>
      </c>
      <c r="BF259" s="2">
        <v>168</v>
      </c>
      <c r="BG259" s="2">
        <v>0</v>
      </c>
      <c r="BH259" s="2">
        <v>0</v>
      </c>
      <c r="BI259" s="2">
        <v>204</v>
      </c>
      <c r="BJ259" s="2">
        <v>818</v>
      </c>
      <c r="BK259" s="2">
        <v>-36</v>
      </c>
      <c r="BL259" s="2">
        <v>-142</v>
      </c>
    </row>
    <row r="260" spans="1:64" x14ac:dyDescent="0.25">
      <c r="A260" s="1" t="s">
        <v>255</v>
      </c>
      <c r="B260" t="s">
        <v>701</v>
      </c>
      <c r="C260" t="s">
        <v>971</v>
      </c>
      <c r="D260" s="2">
        <v>306</v>
      </c>
      <c r="E260" s="2">
        <v>1288</v>
      </c>
      <c r="F260" s="2">
        <f t="shared" si="30"/>
        <v>1594</v>
      </c>
      <c r="G260" s="2">
        <v>129</v>
      </c>
      <c r="H260" s="2">
        <v>58</v>
      </c>
      <c r="I260" s="2">
        <v>12010</v>
      </c>
      <c r="J260" s="2">
        <f t="shared" si="31"/>
        <v>12068</v>
      </c>
      <c r="K260" s="2">
        <v>14155</v>
      </c>
      <c r="L260" s="2">
        <v>0</v>
      </c>
      <c r="M260" s="2">
        <v>2096</v>
      </c>
      <c r="N260" s="2">
        <f t="shared" si="32"/>
        <v>16251</v>
      </c>
      <c r="O260" s="2">
        <v>12847</v>
      </c>
      <c r="P260" s="2">
        <v>3568</v>
      </c>
      <c r="Q260" s="2">
        <v>121</v>
      </c>
      <c r="R260" s="2">
        <v>1763</v>
      </c>
      <c r="S260" s="2">
        <f t="shared" si="33"/>
        <v>5452</v>
      </c>
      <c r="T260" s="2">
        <v>1805</v>
      </c>
      <c r="U260" s="2">
        <v>5717</v>
      </c>
      <c r="V260" s="2">
        <f t="shared" si="34"/>
        <v>7522</v>
      </c>
      <c r="W260" s="2">
        <v>5562</v>
      </c>
      <c r="X260" s="2">
        <v>142853</v>
      </c>
      <c r="Y260">
        <v>43511.001214244832</v>
      </c>
      <c r="Z260" s="2">
        <v>130051</v>
      </c>
      <c r="AA260" s="2">
        <v>3695</v>
      </c>
      <c r="AB260" s="2">
        <f t="shared" si="35"/>
        <v>133746</v>
      </c>
      <c r="AC260" s="2">
        <v>3254</v>
      </c>
      <c r="AD260" s="2">
        <v>0</v>
      </c>
      <c r="AE260" s="2">
        <v>0</v>
      </c>
      <c r="AF260" s="2">
        <v>0</v>
      </c>
      <c r="AG260" s="2">
        <f t="shared" si="36"/>
        <v>341278</v>
      </c>
      <c r="AH260" s="2">
        <f t="shared" si="37"/>
        <v>384789.00121424481</v>
      </c>
      <c r="AI260" s="2">
        <v>1450757</v>
      </c>
      <c r="AJ260" s="2">
        <v>1529287</v>
      </c>
      <c r="AK260" s="2">
        <v>0</v>
      </c>
      <c r="AL260" s="2">
        <v>0</v>
      </c>
      <c r="AM260" s="2">
        <v>0</v>
      </c>
      <c r="AN260" s="2">
        <v>0</v>
      </c>
      <c r="AO260" s="2">
        <v>0</v>
      </c>
      <c r="AP260" s="2">
        <v>0</v>
      </c>
      <c r="AQ260" s="2">
        <v>0</v>
      </c>
      <c r="AR260" s="2">
        <v>0</v>
      </c>
      <c r="AS260" s="2">
        <v>0</v>
      </c>
      <c r="AT260" s="2">
        <v>0</v>
      </c>
      <c r="AU260" s="2">
        <v>0</v>
      </c>
      <c r="AV260" s="2">
        <v>0</v>
      </c>
      <c r="AW260" s="2">
        <v>1040</v>
      </c>
      <c r="AX260" s="2">
        <v>-811</v>
      </c>
      <c r="AY260" s="2">
        <v>0</v>
      </c>
      <c r="AZ260" s="2">
        <v>0</v>
      </c>
      <c r="BA260" s="2">
        <f t="shared" si="38"/>
        <v>342318</v>
      </c>
      <c r="BB260" s="2">
        <f t="shared" si="39"/>
        <v>385829.00121424481</v>
      </c>
      <c r="BC260" s="2">
        <v>1449946</v>
      </c>
      <c r="BD260" s="2">
        <v>1528476</v>
      </c>
      <c r="BE260" s="2">
        <v>0</v>
      </c>
      <c r="BF260" s="2">
        <v>0</v>
      </c>
      <c r="BG260" s="2">
        <v>0</v>
      </c>
      <c r="BH260" s="2">
        <v>0</v>
      </c>
      <c r="BI260" s="2">
        <v>7056</v>
      </c>
      <c r="BJ260" s="2">
        <v>13022</v>
      </c>
      <c r="BK260" s="2">
        <v>-53</v>
      </c>
      <c r="BL260" s="2">
        <v>-449</v>
      </c>
    </row>
    <row r="261" spans="1:64" x14ac:dyDescent="0.25">
      <c r="A261" s="1" t="s">
        <v>256</v>
      </c>
      <c r="B261" t="s">
        <v>702</v>
      </c>
      <c r="C261" t="s">
        <v>972</v>
      </c>
      <c r="D261" s="2">
        <v>90</v>
      </c>
      <c r="E261" s="2">
        <v>410</v>
      </c>
      <c r="F261" s="2">
        <f t="shared" si="30"/>
        <v>500</v>
      </c>
      <c r="G261" s="2">
        <v>26</v>
      </c>
      <c r="H261" s="2">
        <v>65</v>
      </c>
      <c r="I261" s="2">
        <v>0</v>
      </c>
      <c r="J261" s="2">
        <f t="shared" si="31"/>
        <v>65</v>
      </c>
      <c r="K261" s="2">
        <v>-768</v>
      </c>
      <c r="L261" s="2">
        <v>0</v>
      </c>
      <c r="M261" s="2">
        <v>61</v>
      </c>
      <c r="N261" s="2">
        <f t="shared" si="32"/>
        <v>-707</v>
      </c>
      <c r="O261" s="2">
        <v>1411</v>
      </c>
      <c r="P261" s="2">
        <v>0</v>
      </c>
      <c r="Q261" s="2">
        <v>66</v>
      </c>
      <c r="R261" s="2">
        <v>544</v>
      </c>
      <c r="S261" s="2">
        <f t="shared" si="33"/>
        <v>610</v>
      </c>
      <c r="T261" s="2">
        <v>0</v>
      </c>
      <c r="U261" s="2">
        <v>0</v>
      </c>
      <c r="V261" s="2">
        <f t="shared" si="34"/>
        <v>0</v>
      </c>
      <c r="W261" s="2">
        <v>966</v>
      </c>
      <c r="X261" s="2">
        <v>460</v>
      </c>
      <c r="Y261">
        <v>0</v>
      </c>
      <c r="Z261" s="2">
        <v>40</v>
      </c>
      <c r="AA261" s="2">
        <v>460</v>
      </c>
      <c r="AB261" s="2">
        <f t="shared" si="35"/>
        <v>500</v>
      </c>
      <c r="AC261" s="2">
        <v>373</v>
      </c>
      <c r="AD261" s="2">
        <v>0</v>
      </c>
      <c r="AE261" s="2">
        <v>0</v>
      </c>
      <c r="AF261" s="2">
        <v>0</v>
      </c>
      <c r="AG261" s="2">
        <f t="shared" si="36"/>
        <v>4204</v>
      </c>
      <c r="AH261" s="2">
        <f t="shared" si="37"/>
        <v>4204</v>
      </c>
      <c r="AI261" s="2">
        <v>19746</v>
      </c>
      <c r="AJ261" s="2">
        <v>19746</v>
      </c>
      <c r="AK261" s="2">
        <v>10098</v>
      </c>
      <c r="AL261" s="2">
        <v>0</v>
      </c>
      <c r="AM261" s="2">
        <v>0</v>
      </c>
      <c r="AN261" s="2">
        <v>0</v>
      </c>
      <c r="AO261" s="2">
        <v>0</v>
      </c>
      <c r="AP261" s="2">
        <v>12</v>
      </c>
      <c r="AQ261" s="2">
        <v>0</v>
      </c>
      <c r="AR261" s="2">
        <v>0</v>
      </c>
      <c r="AS261" s="2">
        <v>0</v>
      </c>
      <c r="AT261" s="2">
        <v>0</v>
      </c>
      <c r="AU261" s="2">
        <v>0</v>
      </c>
      <c r="AV261" s="2">
        <v>0</v>
      </c>
      <c r="AW261" s="2">
        <v>0</v>
      </c>
      <c r="AX261" s="2">
        <v>0</v>
      </c>
      <c r="AY261" s="2">
        <v>0</v>
      </c>
      <c r="AZ261" s="2">
        <v>0</v>
      </c>
      <c r="BA261" s="2">
        <f t="shared" si="38"/>
        <v>14314</v>
      </c>
      <c r="BB261" s="2">
        <f t="shared" si="39"/>
        <v>14314</v>
      </c>
      <c r="BC261" s="2">
        <v>60223</v>
      </c>
      <c r="BD261" s="2">
        <v>60223</v>
      </c>
      <c r="BE261" s="2">
        <v>0</v>
      </c>
      <c r="BF261" s="2">
        <v>0</v>
      </c>
      <c r="BG261" s="2">
        <v>0</v>
      </c>
      <c r="BH261" s="2">
        <v>0</v>
      </c>
      <c r="BI261" s="2">
        <v>0</v>
      </c>
      <c r="BJ261" s="2">
        <v>0</v>
      </c>
      <c r="BK261" s="2">
        <v>0</v>
      </c>
      <c r="BL261" s="2">
        <v>0</v>
      </c>
    </row>
    <row r="262" spans="1:64" x14ac:dyDescent="0.25">
      <c r="A262" s="1" t="s">
        <v>257</v>
      </c>
      <c r="B262" t="s">
        <v>703</v>
      </c>
      <c r="C262" t="s">
        <v>972</v>
      </c>
      <c r="D262" s="2">
        <v>-49</v>
      </c>
      <c r="E262" s="2">
        <v>961</v>
      </c>
      <c r="F262" s="2">
        <f t="shared" ref="F262:F325" si="40">SUM(D262:E262)</f>
        <v>912</v>
      </c>
      <c r="G262" s="2">
        <v>0</v>
      </c>
      <c r="H262" s="2">
        <v>32</v>
      </c>
      <c r="I262" s="2">
        <v>0</v>
      </c>
      <c r="J262" s="2">
        <f t="shared" ref="J262:J325" si="41">SUM(H262:I262)</f>
        <v>32</v>
      </c>
      <c r="K262" s="2">
        <v>-456</v>
      </c>
      <c r="L262" s="2">
        <v>0</v>
      </c>
      <c r="M262" s="2">
        <v>42</v>
      </c>
      <c r="N262" s="2">
        <f t="shared" ref="N262:N325" si="42">SUM(K262:M262)</f>
        <v>-414</v>
      </c>
      <c r="O262" s="2">
        <v>691</v>
      </c>
      <c r="P262" s="2">
        <v>0</v>
      </c>
      <c r="Q262" s="2">
        <v>68</v>
      </c>
      <c r="R262" s="2">
        <v>173</v>
      </c>
      <c r="S262" s="2">
        <f t="shared" ref="S262:S325" si="43">SUM(P262:R262)</f>
        <v>241</v>
      </c>
      <c r="T262" s="2">
        <v>0</v>
      </c>
      <c r="U262" s="2">
        <v>0</v>
      </c>
      <c r="V262" s="2">
        <f t="shared" ref="V262:V325" si="44">SUM(T262:U262)</f>
        <v>0</v>
      </c>
      <c r="W262" s="2">
        <v>577</v>
      </c>
      <c r="X262" s="2">
        <v>0</v>
      </c>
      <c r="Y262">
        <v>0</v>
      </c>
      <c r="Z262" s="2">
        <v>170</v>
      </c>
      <c r="AA262" s="2">
        <v>562</v>
      </c>
      <c r="AB262" s="2">
        <f t="shared" ref="AB262:AB325" si="45">SUM(Z262:AA262)</f>
        <v>732</v>
      </c>
      <c r="AC262" s="2">
        <v>200</v>
      </c>
      <c r="AD262" s="2">
        <v>0</v>
      </c>
      <c r="AE262" s="2">
        <v>0</v>
      </c>
      <c r="AF262" s="2">
        <v>0</v>
      </c>
      <c r="AG262" s="2">
        <f t="shared" ref="AG262:AG325" si="46">AF262+AE262+AD262+AC262+AB262+X262+W262+V262+S262+O262+N262+J262+G262+F262</f>
        <v>2971</v>
      </c>
      <c r="AH262" s="2">
        <f t="shared" ref="AH262:AH325" si="47">AG262+Y262</f>
        <v>2971</v>
      </c>
      <c r="AI262" s="2">
        <v>11884</v>
      </c>
      <c r="AJ262" s="2">
        <v>11884</v>
      </c>
      <c r="AK262" s="2">
        <v>5470</v>
      </c>
      <c r="AL262" s="2">
        <v>0</v>
      </c>
      <c r="AM262" s="2">
        <v>0</v>
      </c>
      <c r="AN262" s="2">
        <v>0</v>
      </c>
      <c r="AO262" s="2">
        <v>0</v>
      </c>
      <c r="AP262" s="2">
        <v>0</v>
      </c>
      <c r="AQ262" s="2">
        <v>0</v>
      </c>
      <c r="AR262" s="2">
        <v>0</v>
      </c>
      <c r="AS262" s="2">
        <v>0</v>
      </c>
      <c r="AT262" s="2">
        <v>0</v>
      </c>
      <c r="AU262" s="2">
        <v>-282</v>
      </c>
      <c r="AV262" s="2">
        <v>-1128</v>
      </c>
      <c r="AW262" s="2">
        <v>0</v>
      </c>
      <c r="AX262" s="2">
        <v>0</v>
      </c>
      <c r="AY262" s="2">
        <v>0</v>
      </c>
      <c r="AZ262" s="2">
        <v>0</v>
      </c>
      <c r="BA262" s="2">
        <f t="shared" ref="BA262:BA325" si="48">AG262+AK262+AL262+AM262+AN262+AO262+AP262+AQ262+AR262+AS262+AT262+AY262+AZ262+AW262+AU262</f>
        <v>8159</v>
      </c>
      <c r="BB262" s="2">
        <f t="shared" ref="BB262:BB325" si="49">AH262+AK262+AL262+AM262+AN262+AO262+AP262+AQ262+AR262+AS262+AT262+AY262+AZ262+AU262+AW262</f>
        <v>8159</v>
      </c>
      <c r="BC262" s="2">
        <v>32636</v>
      </c>
      <c r="BD262" s="2">
        <v>32636</v>
      </c>
      <c r="BE262" s="2">
        <v>0</v>
      </c>
      <c r="BF262" s="2">
        <v>0</v>
      </c>
      <c r="BG262" s="2">
        <v>0</v>
      </c>
      <c r="BH262" s="2">
        <v>0</v>
      </c>
      <c r="BI262" s="2">
        <v>0</v>
      </c>
      <c r="BJ262" s="2">
        <v>0</v>
      </c>
      <c r="BK262" s="2">
        <v>-32</v>
      </c>
      <c r="BL262" s="2">
        <v>-128</v>
      </c>
    </row>
    <row r="263" spans="1:64" x14ac:dyDescent="0.25">
      <c r="A263" s="1" t="s">
        <v>258</v>
      </c>
      <c r="B263" t="s">
        <v>704</v>
      </c>
      <c r="C263" t="s">
        <v>972</v>
      </c>
      <c r="D263" s="2">
        <v>141</v>
      </c>
      <c r="E263" s="2">
        <v>764</v>
      </c>
      <c r="F263" s="2">
        <f t="shared" si="40"/>
        <v>905</v>
      </c>
      <c r="G263" s="2">
        <v>17</v>
      </c>
      <c r="H263" s="2">
        <v>111</v>
      </c>
      <c r="I263" s="2">
        <v>0</v>
      </c>
      <c r="J263" s="2">
        <f t="shared" si="41"/>
        <v>111</v>
      </c>
      <c r="K263" s="2">
        <v>-1934</v>
      </c>
      <c r="L263" s="2">
        <v>0</v>
      </c>
      <c r="M263" s="2">
        <v>-175</v>
      </c>
      <c r="N263" s="2">
        <f t="shared" si="42"/>
        <v>-2109</v>
      </c>
      <c r="O263" s="2">
        <v>1550</v>
      </c>
      <c r="P263" s="2">
        <v>0</v>
      </c>
      <c r="Q263" s="2">
        <v>162</v>
      </c>
      <c r="R263" s="2">
        <v>955</v>
      </c>
      <c r="S263" s="2">
        <f t="shared" si="43"/>
        <v>1117</v>
      </c>
      <c r="T263" s="2">
        <v>15</v>
      </c>
      <c r="U263" s="2">
        <v>0</v>
      </c>
      <c r="V263" s="2">
        <f t="shared" si="44"/>
        <v>15</v>
      </c>
      <c r="W263" s="2">
        <v>1357</v>
      </c>
      <c r="X263" s="2">
        <v>0</v>
      </c>
      <c r="Y263">
        <v>0</v>
      </c>
      <c r="Z263" s="2">
        <v>653</v>
      </c>
      <c r="AA263" s="2">
        <v>225</v>
      </c>
      <c r="AB263" s="2">
        <f t="shared" si="45"/>
        <v>878</v>
      </c>
      <c r="AC263" s="2">
        <v>0</v>
      </c>
      <c r="AD263" s="2">
        <v>0</v>
      </c>
      <c r="AE263" s="2">
        <v>0</v>
      </c>
      <c r="AF263" s="2">
        <v>46</v>
      </c>
      <c r="AG263" s="2">
        <f t="shared" si="46"/>
        <v>3887</v>
      </c>
      <c r="AH263" s="2">
        <f t="shared" si="47"/>
        <v>3887</v>
      </c>
      <c r="AI263" s="2">
        <v>19001</v>
      </c>
      <c r="AJ263" s="2">
        <v>19001</v>
      </c>
      <c r="AK263" s="2">
        <v>5463</v>
      </c>
      <c r="AL263" s="2">
        <v>0</v>
      </c>
      <c r="AM263" s="2">
        <v>3745</v>
      </c>
      <c r="AN263" s="2">
        <v>0</v>
      </c>
      <c r="AO263" s="2">
        <v>0</v>
      </c>
      <c r="AP263" s="2">
        <v>703</v>
      </c>
      <c r="AQ263" s="2">
        <v>0</v>
      </c>
      <c r="AR263" s="2">
        <v>0</v>
      </c>
      <c r="AS263" s="2">
        <v>0</v>
      </c>
      <c r="AT263" s="2">
        <v>0</v>
      </c>
      <c r="AU263" s="2">
        <v>-1576</v>
      </c>
      <c r="AV263" s="2">
        <v>-3543</v>
      </c>
      <c r="AW263" s="2">
        <v>604</v>
      </c>
      <c r="AX263" s="2">
        <v>90</v>
      </c>
      <c r="AY263" s="2">
        <v>0</v>
      </c>
      <c r="AZ263" s="2">
        <v>0</v>
      </c>
      <c r="BA263" s="2">
        <f t="shared" si="48"/>
        <v>12826</v>
      </c>
      <c r="BB263" s="2">
        <f t="shared" si="49"/>
        <v>12826</v>
      </c>
      <c r="BC263" s="2">
        <v>53784</v>
      </c>
      <c r="BD263" s="2">
        <v>53784</v>
      </c>
      <c r="BE263" s="2">
        <v>-2</v>
      </c>
      <c r="BF263" s="2">
        <v>-137</v>
      </c>
      <c r="BG263" s="2">
        <v>-502</v>
      </c>
      <c r="BH263" s="2">
        <v>-1004</v>
      </c>
      <c r="BI263" s="2">
        <v>18</v>
      </c>
      <c r="BJ263" s="2">
        <v>369</v>
      </c>
      <c r="BK263" s="2">
        <v>-335</v>
      </c>
      <c r="BL263" s="2">
        <v>-1321</v>
      </c>
    </row>
    <row r="264" spans="1:64" x14ac:dyDescent="0.25">
      <c r="A264" s="1" t="s">
        <v>259</v>
      </c>
      <c r="B264" t="s">
        <v>705</v>
      </c>
      <c r="C264" t="s">
        <v>972</v>
      </c>
      <c r="D264" s="2">
        <v>-5</v>
      </c>
      <c r="E264" s="2">
        <v>223</v>
      </c>
      <c r="F264" s="2">
        <f t="shared" si="40"/>
        <v>218</v>
      </c>
      <c r="G264" s="2">
        <v>-4</v>
      </c>
      <c r="H264" s="2">
        <v>32</v>
      </c>
      <c r="I264" s="2">
        <v>0</v>
      </c>
      <c r="J264" s="2">
        <f t="shared" si="41"/>
        <v>32</v>
      </c>
      <c r="K264" s="2">
        <v>-69</v>
      </c>
      <c r="L264" s="2">
        <v>0</v>
      </c>
      <c r="M264" s="2">
        <v>-144</v>
      </c>
      <c r="N264" s="2">
        <f t="shared" si="42"/>
        <v>-213</v>
      </c>
      <c r="O264" s="2">
        <v>2463</v>
      </c>
      <c r="P264" s="2">
        <v>0</v>
      </c>
      <c r="Q264" s="2">
        <v>429</v>
      </c>
      <c r="R264" s="2">
        <v>78</v>
      </c>
      <c r="S264" s="2">
        <f t="shared" si="43"/>
        <v>507</v>
      </c>
      <c r="T264" s="2">
        <v>0</v>
      </c>
      <c r="U264" s="2">
        <v>0</v>
      </c>
      <c r="V264" s="2">
        <f t="shared" si="44"/>
        <v>0</v>
      </c>
      <c r="W264" s="2">
        <v>-62</v>
      </c>
      <c r="X264" s="2">
        <v>0</v>
      </c>
      <c r="Y264">
        <v>0</v>
      </c>
      <c r="Z264" s="2">
        <v>308</v>
      </c>
      <c r="AA264" s="2">
        <v>623</v>
      </c>
      <c r="AB264" s="2">
        <f t="shared" si="45"/>
        <v>931</v>
      </c>
      <c r="AC264" s="2">
        <v>0</v>
      </c>
      <c r="AD264" s="2">
        <v>0</v>
      </c>
      <c r="AE264" s="2">
        <v>0</v>
      </c>
      <c r="AF264" s="2">
        <v>0</v>
      </c>
      <c r="AG264" s="2">
        <f t="shared" si="46"/>
        <v>3872</v>
      </c>
      <c r="AH264" s="2">
        <f t="shared" si="47"/>
        <v>3872</v>
      </c>
      <c r="AI264" s="2">
        <v>10055</v>
      </c>
      <c r="AJ264" s="2">
        <v>10055</v>
      </c>
      <c r="AK264" s="2">
        <v>4998</v>
      </c>
      <c r="AL264" s="2">
        <v>0</v>
      </c>
      <c r="AM264" s="2">
        <v>0</v>
      </c>
      <c r="AN264" s="2">
        <v>0</v>
      </c>
      <c r="AO264" s="2">
        <v>0</v>
      </c>
      <c r="AP264" s="2">
        <v>92</v>
      </c>
      <c r="AQ264" s="2">
        <v>0</v>
      </c>
      <c r="AR264" s="2">
        <v>0</v>
      </c>
      <c r="AS264" s="2">
        <v>0</v>
      </c>
      <c r="AT264" s="2">
        <v>0</v>
      </c>
      <c r="AU264" s="2">
        <v>0</v>
      </c>
      <c r="AV264" s="2">
        <v>0</v>
      </c>
      <c r="AW264" s="2">
        <v>0</v>
      </c>
      <c r="AX264" s="2">
        <v>0</v>
      </c>
      <c r="AY264" s="2">
        <v>0</v>
      </c>
      <c r="AZ264" s="2">
        <v>0</v>
      </c>
      <c r="BA264" s="2">
        <f t="shared" si="48"/>
        <v>8962</v>
      </c>
      <c r="BB264" s="2">
        <f t="shared" si="49"/>
        <v>8962</v>
      </c>
      <c r="BC264" s="2">
        <v>30762</v>
      </c>
      <c r="BD264" s="2">
        <v>30762</v>
      </c>
      <c r="BE264" s="2">
        <v>0</v>
      </c>
      <c r="BF264" s="2">
        <v>0</v>
      </c>
      <c r="BG264" s="2">
        <v>0</v>
      </c>
      <c r="BH264" s="2">
        <v>0</v>
      </c>
      <c r="BI264" s="2">
        <v>0</v>
      </c>
      <c r="BJ264" s="2">
        <v>0</v>
      </c>
      <c r="BK264" s="2">
        <v>-60</v>
      </c>
      <c r="BL264" s="2">
        <v>-120</v>
      </c>
    </row>
    <row r="265" spans="1:64" x14ac:dyDescent="0.25">
      <c r="A265" s="1" t="s">
        <v>260</v>
      </c>
      <c r="B265" t="s">
        <v>706</v>
      </c>
      <c r="C265" t="s">
        <v>972</v>
      </c>
      <c r="D265" s="2">
        <v>-12</v>
      </c>
      <c r="E265" s="2">
        <v>678</v>
      </c>
      <c r="F265" s="2">
        <f t="shared" si="40"/>
        <v>666</v>
      </c>
      <c r="G265" s="2">
        <v>3</v>
      </c>
      <c r="H265" s="2">
        <v>22</v>
      </c>
      <c r="I265" s="2">
        <v>0</v>
      </c>
      <c r="J265" s="2">
        <f t="shared" si="41"/>
        <v>22</v>
      </c>
      <c r="K265" s="2">
        <v>-339</v>
      </c>
      <c r="L265" s="2">
        <v>0</v>
      </c>
      <c r="M265" s="2">
        <v>43</v>
      </c>
      <c r="N265" s="2">
        <f t="shared" si="42"/>
        <v>-296</v>
      </c>
      <c r="O265" s="2">
        <v>716</v>
      </c>
      <c r="P265" s="2">
        <v>0</v>
      </c>
      <c r="Q265" s="2">
        <v>53</v>
      </c>
      <c r="R265" s="2">
        <v>362</v>
      </c>
      <c r="S265" s="2">
        <f t="shared" si="43"/>
        <v>415</v>
      </c>
      <c r="T265" s="2">
        <v>0</v>
      </c>
      <c r="U265" s="2">
        <v>0</v>
      </c>
      <c r="V265" s="2">
        <f t="shared" si="44"/>
        <v>0</v>
      </c>
      <c r="W265" s="2">
        <v>656</v>
      </c>
      <c r="X265" s="2">
        <v>0</v>
      </c>
      <c r="Y265">
        <v>0</v>
      </c>
      <c r="Z265" s="2">
        <v>0</v>
      </c>
      <c r="AA265" s="2">
        <v>338</v>
      </c>
      <c r="AB265" s="2">
        <f t="shared" si="45"/>
        <v>338</v>
      </c>
      <c r="AC265" s="2">
        <v>507</v>
      </c>
      <c r="AD265" s="2">
        <v>0</v>
      </c>
      <c r="AE265" s="2">
        <v>0</v>
      </c>
      <c r="AF265" s="2">
        <v>0</v>
      </c>
      <c r="AG265" s="2">
        <f t="shared" si="46"/>
        <v>3027</v>
      </c>
      <c r="AH265" s="2">
        <f t="shared" si="47"/>
        <v>3027</v>
      </c>
      <c r="AI265" s="2">
        <v>16730</v>
      </c>
      <c r="AJ265" s="2">
        <v>16730</v>
      </c>
      <c r="AK265" s="2">
        <v>9738</v>
      </c>
      <c r="AL265" s="2">
        <v>63</v>
      </c>
      <c r="AM265" s="2">
        <v>0</v>
      </c>
      <c r="AN265" s="2">
        <v>0</v>
      </c>
      <c r="AO265" s="2">
        <v>0</v>
      </c>
      <c r="AP265" s="2">
        <v>168</v>
      </c>
      <c r="AQ265" s="2">
        <v>0</v>
      </c>
      <c r="AR265" s="2">
        <v>0</v>
      </c>
      <c r="AS265" s="2">
        <v>0</v>
      </c>
      <c r="AT265" s="2">
        <v>0</v>
      </c>
      <c r="AU265" s="2">
        <v>0</v>
      </c>
      <c r="AV265" s="2">
        <v>0</v>
      </c>
      <c r="AW265" s="2">
        <v>0</v>
      </c>
      <c r="AX265" s="2">
        <v>0</v>
      </c>
      <c r="AY265" s="2">
        <v>0</v>
      </c>
      <c r="AZ265" s="2">
        <v>0</v>
      </c>
      <c r="BA265" s="2">
        <f t="shared" si="48"/>
        <v>12996</v>
      </c>
      <c r="BB265" s="2">
        <f t="shared" si="49"/>
        <v>12996</v>
      </c>
      <c r="BC265" s="2">
        <v>55805</v>
      </c>
      <c r="BD265" s="2">
        <v>55805</v>
      </c>
      <c r="BE265" s="2">
        <v>0</v>
      </c>
      <c r="BF265" s="2">
        <v>0</v>
      </c>
      <c r="BG265" s="2">
        <v>0</v>
      </c>
      <c r="BH265" s="2">
        <v>0</v>
      </c>
      <c r="BI265" s="2">
        <v>0</v>
      </c>
      <c r="BJ265" s="2">
        <v>16</v>
      </c>
      <c r="BK265" s="2">
        <v>-45</v>
      </c>
      <c r="BL265" s="2">
        <v>-84</v>
      </c>
    </row>
    <row r="266" spans="1:64" x14ac:dyDescent="0.25">
      <c r="A266" s="1" t="s">
        <v>261</v>
      </c>
      <c r="B266" t="s">
        <v>707</v>
      </c>
      <c r="C266" t="s">
        <v>972</v>
      </c>
      <c r="D266" s="2">
        <v>12</v>
      </c>
      <c r="E266" s="2">
        <v>733</v>
      </c>
      <c r="F266" s="2">
        <f t="shared" si="40"/>
        <v>745</v>
      </c>
      <c r="G266" s="2">
        <v>101</v>
      </c>
      <c r="H266" s="2">
        <v>62</v>
      </c>
      <c r="I266" s="2">
        <v>0</v>
      </c>
      <c r="J266" s="2">
        <f t="shared" si="41"/>
        <v>62</v>
      </c>
      <c r="K266" s="2">
        <v>-4</v>
      </c>
      <c r="L266" s="2">
        <v>0</v>
      </c>
      <c r="M266" s="2">
        <v>231</v>
      </c>
      <c r="N266" s="2">
        <f t="shared" si="42"/>
        <v>227</v>
      </c>
      <c r="O266" s="2">
        <v>541</v>
      </c>
      <c r="P266" s="2">
        <v>0</v>
      </c>
      <c r="Q266" s="2">
        <v>139</v>
      </c>
      <c r="R266" s="2">
        <v>386</v>
      </c>
      <c r="S266" s="2">
        <f t="shared" si="43"/>
        <v>525</v>
      </c>
      <c r="T266" s="2">
        <v>0</v>
      </c>
      <c r="U266" s="2">
        <v>0</v>
      </c>
      <c r="V266" s="2">
        <f t="shared" si="44"/>
        <v>0</v>
      </c>
      <c r="W266" s="2">
        <v>713</v>
      </c>
      <c r="X266" s="2">
        <v>0</v>
      </c>
      <c r="Y266">
        <v>0</v>
      </c>
      <c r="Z266" s="2">
        <v>258</v>
      </c>
      <c r="AA266" s="2">
        <v>216</v>
      </c>
      <c r="AB266" s="2">
        <f t="shared" si="45"/>
        <v>474</v>
      </c>
      <c r="AC266" s="2">
        <v>0</v>
      </c>
      <c r="AD266" s="2">
        <v>0</v>
      </c>
      <c r="AE266" s="2">
        <v>0</v>
      </c>
      <c r="AF266" s="2">
        <v>0</v>
      </c>
      <c r="AG266" s="2">
        <f t="shared" si="46"/>
        <v>3388</v>
      </c>
      <c r="AH266" s="2">
        <f t="shared" si="47"/>
        <v>3388</v>
      </c>
      <c r="AI266" s="2">
        <v>10174</v>
      </c>
      <c r="AJ266" s="2">
        <v>10174</v>
      </c>
      <c r="AK266" s="2">
        <v>3443</v>
      </c>
      <c r="AL266" s="2">
        <v>35</v>
      </c>
      <c r="AM266" s="2">
        <v>1954</v>
      </c>
      <c r="AN266" s="2">
        <v>0</v>
      </c>
      <c r="AO266" s="2">
        <v>0</v>
      </c>
      <c r="AP266" s="2">
        <v>0</v>
      </c>
      <c r="AQ266" s="2">
        <v>0</v>
      </c>
      <c r="AR266" s="2">
        <v>0</v>
      </c>
      <c r="AS266" s="2">
        <v>0</v>
      </c>
      <c r="AT266" s="2">
        <v>0</v>
      </c>
      <c r="AU266" s="2">
        <v>0</v>
      </c>
      <c r="AV266" s="2">
        <v>0</v>
      </c>
      <c r="AW266" s="2">
        <v>0</v>
      </c>
      <c r="AX266" s="2">
        <v>0</v>
      </c>
      <c r="AY266" s="2">
        <v>0</v>
      </c>
      <c r="AZ266" s="2">
        <v>0</v>
      </c>
      <c r="BA266" s="2">
        <f t="shared" si="48"/>
        <v>8820</v>
      </c>
      <c r="BB266" s="2">
        <f t="shared" si="49"/>
        <v>8820</v>
      </c>
      <c r="BC266" s="2">
        <v>32769</v>
      </c>
      <c r="BD266" s="2">
        <v>32769</v>
      </c>
      <c r="BE266" s="2">
        <v>0</v>
      </c>
      <c r="BF266" s="2">
        <v>0</v>
      </c>
      <c r="BG266" s="2">
        <v>0</v>
      </c>
      <c r="BH266" s="2">
        <v>0</v>
      </c>
      <c r="BI266" s="2">
        <v>0</v>
      </c>
      <c r="BJ266" s="2">
        <v>0</v>
      </c>
      <c r="BK266" s="2">
        <v>-367</v>
      </c>
      <c r="BL266" s="2">
        <v>-1467</v>
      </c>
    </row>
    <row r="267" spans="1:64" x14ac:dyDescent="0.25">
      <c r="A267" s="1" t="s">
        <v>262</v>
      </c>
      <c r="B267" t="s">
        <v>708</v>
      </c>
      <c r="C267" t="s">
        <v>972</v>
      </c>
      <c r="D267" s="2">
        <v>-45</v>
      </c>
      <c r="E267" s="2">
        <v>1394</v>
      </c>
      <c r="F267" s="2">
        <f t="shared" si="40"/>
        <v>1349</v>
      </c>
      <c r="G267" s="2">
        <v>0</v>
      </c>
      <c r="H267" s="2">
        <v>81</v>
      </c>
      <c r="I267" s="2">
        <v>0</v>
      </c>
      <c r="J267" s="2">
        <f t="shared" si="41"/>
        <v>81</v>
      </c>
      <c r="K267" s="2">
        <v>-129</v>
      </c>
      <c r="L267" s="2">
        <v>0</v>
      </c>
      <c r="M267" s="2">
        <v>533</v>
      </c>
      <c r="N267" s="2">
        <f t="shared" si="42"/>
        <v>404</v>
      </c>
      <c r="O267" s="2">
        <v>770</v>
      </c>
      <c r="P267" s="2">
        <v>0</v>
      </c>
      <c r="Q267" s="2">
        <v>0</v>
      </c>
      <c r="R267" s="2">
        <v>265</v>
      </c>
      <c r="S267" s="2">
        <f t="shared" si="43"/>
        <v>265</v>
      </c>
      <c r="T267" s="2">
        <v>0</v>
      </c>
      <c r="U267" s="2">
        <v>0</v>
      </c>
      <c r="V267" s="2">
        <f t="shared" si="44"/>
        <v>0</v>
      </c>
      <c r="W267" s="2">
        <v>521</v>
      </c>
      <c r="X267" s="2">
        <v>0</v>
      </c>
      <c r="Y267">
        <v>0</v>
      </c>
      <c r="Z267" s="2">
        <v>289</v>
      </c>
      <c r="AA267" s="2">
        <v>696</v>
      </c>
      <c r="AB267" s="2">
        <f t="shared" si="45"/>
        <v>985</v>
      </c>
      <c r="AC267" s="2">
        <v>0</v>
      </c>
      <c r="AD267" s="2">
        <v>0</v>
      </c>
      <c r="AE267" s="2">
        <v>0</v>
      </c>
      <c r="AF267" s="2">
        <v>0</v>
      </c>
      <c r="AG267" s="2">
        <f t="shared" si="46"/>
        <v>4375</v>
      </c>
      <c r="AH267" s="2">
        <f t="shared" si="47"/>
        <v>4375</v>
      </c>
      <c r="AI267" s="2">
        <v>14782</v>
      </c>
      <c r="AJ267" s="2">
        <v>14782</v>
      </c>
      <c r="AK267" s="2">
        <v>8749</v>
      </c>
      <c r="AL267" s="2">
        <v>320</v>
      </c>
      <c r="AM267" s="2">
        <v>0</v>
      </c>
      <c r="AN267" s="2">
        <v>0</v>
      </c>
      <c r="AO267" s="2">
        <v>0</v>
      </c>
      <c r="AP267" s="2">
        <v>0</v>
      </c>
      <c r="AQ267" s="2">
        <v>0</v>
      </c>
      <c r="AR267" s="2">
        <v>0</v>
      </c>
      <c r="AS267" s="2">
        <v>0</v>
      </c>
      <c r="AT267" s="2">
        <v>0</v>
      </c>
      <c r="AU267" s="2">
        <v>0</v>
      </c>
      <c r="AV267" s="2">
        <v>0</v>
      </c>
      <c r="AW267" s="2">
        <v>0</v>
      </c>
      <c r="AX267" s="2">
        <v>0</v>
      </c>
      <c r="AY267" s="2">
        <v>0</v>
      </c>
      <c r="AZ267" s="2">
        <v>0</v>
      </c>
      <c r="BA267" s="2">
        <f t="shared" si="48"/>
        <v>13444</v>
      </c>
      <c r="BB267" s="2">
        <f t="shared" si="49"/>
        <v>13444</v>
      </c>
      <c r="BC267" s="2">
        <v>44380</v>
      </c>
      <c r="BD267" s="2">
        <v>44380</v>
      </c>
      <c r="BE267" s="2">
        <v>0</v>
      </c>
      <c r="BF267" s="2">
        <v>0</v>
      </c>
      <c r="BG267" s="2">
        <v>0</v>
      </c>
      <c r="BH267" s="2">
        <v>0</v>
      </c>
      <c r="BI267" s="2">
        <v>0</v>
      </c>
      <c r="BJ267" s="2">
        <v>0</v>
      </c>
      <c r="BK267" s="2">
        <v>-198</v>
      </c>
      <c r="BL267" s="2">
        <v>-580</v>
      </c>
    </row>
    <row r="268" spans="1:64" x14ac:dyDescent="0.25">
      <c r="A268" s="1" t="s">
        <v>263</v>
      </c>
      <c r="B268" t="s">
        <v>709</v>
      </c>
      <c r="C268" t="s">
        <v>972</v>
      </c>
      <c r="D268" s="2">
        <v>15</v>
      </c>
      <c r="E268" s="2">
        <v>628</v>
      </c>
      <c r="F268" s="2">
        <f t="shared" si="40"/>
        <v>643</v>
      </c>
      <c r="G268" s="2">
        <v>13</v>
      </c>
      <c r="H268" s="2">
        <v>53</v>
      </c>
      <c r="I268" s="2">
        <v>0</v>
      </c>
      <c r="J268" s="2">
        <f t="shared" si="41"/>
        <v>53</v>
      </c>
      <c r="K268" s="2">
        <v>-190</v>
      </c>
      <c r="L268" s="2">
        <v>0</v>
      </c>
      <c r="M268" s="2">
        <v>210</v>
      </c>
      <c r="N268" s="2">
        <f t="shared" si="42"/>
        <v>20</v>
      </c>
      <c r="O268" s="2">
        <v>945</v>
      </c>
      <c r="P268" s="2">
        <v>0</v>
      </c>
      <c r="Q268" s="2">
        <v>148</v>
      </c>
      <c r="R268" s="2">
        <v>395</v>
      </c>
      <c r="S268" s="2">
        <f t="shared" si="43"/>
        <v>543</v>
      </c>
      <c r="T268" s="2">
        <v>0</v>
      </c>
      <c r="U268" s="2">
        <v>0</v>
      </c>
      <c r="V268" s="2">
        <f t="shared" si="44"/>
        <v>0</v>
      </c>
      <c r="W268" s="2">
        <v>357</v>
      </c>
      <c r="X268" s="2">
        <v>0</v>
      </c>
      <c r="Y268">
        <v>0</v>
      </c>
      <c r="Z268" s="2">
        <v>165</v>
      </c>
      <c r="AA268" s="2">
        <v>134</v>
      </c>
      <c r="AB268" s="2">
        <f t="shared" si="45"/>
        <v>299</v>
      </c>
      <c r="AC268" s="2">
        <v>85</v>
      </c>
      <c r="AD268" s="2">
        <v>0</v>
      </c>
      <c r="AE268" s="2">
        <v>0</v>
      </c>
      <c r="AF268" s="2">
        <v>0</v>
      </c>
      <c r="AG268" s="2">
        <f t="shared" si="46"/>
        <v>2958</v>
      </c>
      <c r="AH268" s="2">
        <f t="shared" si="47"/>
        <v>2958</v>
      </c>
      <c r="AI268" s="2">
        <v>12000</v>
      </c>
      <c r="AJ268" s="2">
        <v>12000</v>
      </c>
      <c r="AK268" s="2">
        <v>4525</v>
      </c>
      <c r="AL268" s="2">
        <v>0</v>
      </c>
      <c r="AM268" s="2">
        <v>0</v>
      </c>
      <c r="AN268" s="2">
        <v>0</v>
      </c>
      <c r="AO268" s="2">
        <v>0</v>
      </c>
      <c r="AP268" s="2">
        <v>207</v>
      </c>
      <c r="AQ268" s="2">
        <v>0</v>
      </c>
      <c r="AR268" s="2">
        <v>0</v>
      </c>
      <c r="AS268" s="2">
        <v>0</v>
      </c>
      <c r="AT268" s="2">
        <v>0</v>
      </c>
      <c r="AU268" s="2">
        <v>-27</v>
      </c>
      <c r="AV268" s="2">
        <v>-100</v>
      </c>
      <c r="AW268" s="2">
        <v>0</v>
      </c>
      <c r="AX268" s="2">
        <v>0</v>
      </c>
      <c r="AY268" s="2">
        <v>0</v>
      </c>
      <c r="AZ268" s="2">
        <v>0</v>
      </c>
      <c r="BA268" s="2">
        <f t="shared" si="48"/>
        <v>7663</v>
      </c>
      <c r="BB268" s="2">
        <f t="shared" si="49"/>
        <v>7663</v>
      </c>
      <c r="BC268" s="2">
        <v>29000</v>
      </c>
      <c r="BD268" s="2">
        <v>29000</v>
      </c>
      <c r="BE268" s="2">
        <v>-32</v>
      </c>
      <c r="BF268" s="2">
        <v>-130</v>
      </c>
      <c r="BG268" s="2">
        <v>0</v>
      </c>
      <c r="BH268" s="2">
        <v>0</v>
      </c>
      <c r="BI268" s="2">
        <v>0</v>
      </c>
      <c r="BJ268" s="2">
        <v>0</v>
      </c>
      <c r="BK268" s="2">
        <v>-105</v>
      </c>
      <c r="BL268" s="2">
        <v>-350</v>
      </c>
    </row>
    <row r="269" spans="1:64" x14ac:dyDescent="0.25">
      <c r="A269" s="1" t="s">
        <v>264</v>
      </c>
      <c r="B269" t="s">
        <v>710</v>
      </c>
      <c r="C269" t="s">
        <v>972</v>
      </c>
      <c r="D269" s="2">
        <v>2</v>
      </c>
      <c r="E269" s="2">
        <v>391</v>
      </c>
      <c r="F269" s="2">
        <f t="shared" si="40"/>
        <v>393</v>
      </c>
      <c r="G269" s="2">
        <v>5</v>
      </c>
      <c r="H269" s="2">
        <v>5</v>
      </c>
      <c r="I269" s="2">
        <v>0</v>
      </c>
      <c r="J269" s="2">
        <f t="shared" si="41"/>
        <v>5</v>
      </c>
      <c r="K269" s="2">
        <v>-73</v>
      </c>
      <c r="L269" s="2">
        <v>0</v>
      </c>
      <c r="M269" s="2">
        <v>-20</v>
      </c>
      <c r="N269" s="2">
        <f t="shared" si="42"/>
        <v>-93</v>
      </c>
      <c r="O269" s="2">
        <v>798</v>
      </c>
      <c r="P269" s="2">
        <v>0</v>
      </c>
      <c r="Q269" s="2">
        <v>50</v>
      </c>
      <c r="R269" s="2">
        <v>236</v>
      </c>
      <c r="S269" s="2">
        <f t="shared" si="43"/>
        <v>286</v>
      </c>
      <c r="T269" s="2">
        <v>7</v>
      </c>
      <c r="U269" s="2">
        <v>0</v>
      </c>
      <c r="V269" s="2">
        <f t="shared" si="44"/>
        <v>7</v>
      </c>
      <c r="W269" s="2">
        <v>154</v>
      </c>
      <c r="X269" s="2">
        <v>0</v>
      </c>
      <c r="Y269">
        <v>0</v>
      </c>
      <c r="Z269" s="2">
        <v>-22</v>
      </c>
      <c r="AA269" s="2">
        <v>-12</v>
      </c>
      <c r="AB269" s="2">
        <f t="shared" si="45"/>
        <v>-34</v>
      </c>
      <c r="AC269" s="2">
        <v>293</v>
      </c>
      <c r="AD269" s="2">
        <v>0</v>
      </c>
      <c r="AE269" s="2">
        <v>0</v>
      </c>
      <c r="AF269" s="2">
        <v>-403</v>
      </c>
      <c r="AG269" s="2">
        <f t="shared" si="46"/>
        <v>1411</v>
      </c>
      <c r="AH269" s="2">
        <f t="shared" si="47"/>
        <v>1411</v>
      </c>
      <c r="AI269" s="2">
        <v>12081</v>
      </c>
      <c r="AJ269" s="2">
        <v>12081</v>
      </c>
      <c r="AK269" s="2">
        <v>3687</v>
      </c>
      <c r="AL269" s="2">
        <v>22</v>
      </c>
      <c r="AM269" s="2">
        <v>1942</v>
      </c>
      <c r="AN269" s="2">
        <v>0</v>
      </c>
      <c r="AO269" s="2">
        <v>0</v>
      </c>
      <c r="AP269" s="2">
        <v>177</v>
      </c>
      <c r="AQ269" s="2">
        <v>0</v>
      </c>
      <c r="AR269" s="2">
        <v>0</v>
      </c>
      <c r="AS269" s="2">
        <v>0</v>
      </c>
      <c r="AT269" s="2">
        <v>0</v>
      </c>
      <c r="AU269" s="2">
        <v>-13</v>
      </c>
      <c r="AV269" s="2">
        <v>-47</v>
      </c>
      <c r="AW269" s="2">
        <v>1490</v>
      </c>
      <c r="AX269" s="2">
        <v>-135</v>
      </c>
      <c r="AY269" s="2">
        <v>0</v>
      </c>
      <c r="AZ269" s="2">
        <v>0</v>
      </c>
      <c r="BA269" s="2">
        <f t="shared" si="48"/>
        <v>8716</v>
      </c>
      <c r="BB269" s="2">
        <f t="shared" si="49"/>
        <v>8716</v>
      </c>
      <c r="BC269" s="2">
        <v>36190</v>
      </c>
      <c r="BD269" s="2">
        <v>36190</v>
      </c>
      <c r="BE269" s="2">
        <v>0</v>
      </c>
      <c r="BF269" s="2">
        <v>0</v>
      </c>
      <c r="BG269" s="2">
        <v>0</v>
      </c>
      <c r="BH269" s="2">
        <v>0</v>
      </c>
      <c r="BI269" s="2">
        <v>2</v>
      </c>
      <c r="BJ269" s="2">
        <v>8</v>
      </c>
      <c r="BK269" s="2">
        <v>-81</v>
      </c>
      <c r="BL269" s="2">
        <v>-406</v>
      </c>
    </row>
    <row r="270" spans="1:64" x14ac:dyDescent="0.25">
      <c r="A270" s="1" t="s">
        <v>265</v>
      </c>
      <c r="B270" t="s">
        <v>711</v>
      </c>
      <c r="C270" t="s">
        <v>972</v>
      </c>
      <c r="D270" s="2">
        <v>4</v>
      </c>
      <c r="E270" s="2">
        <v>1153</v>
      </c>
      <c r="F270" s="2">
        <f t="shared" si="40"/>
        <v>1157</v>
      </c>
      <c r="G270" s="2">
        <v>21</v>
      </c>
      <c r="H270" s="2">
        <v>16</v>
      </c>
      <c r="I270" s="2">
        <v>0</v>
      </c>
      <c r="J270" s="2">
        <f t="shared" si="41"/>
        <v>16</v>
      </c>
      <c r="K270" s="2">
        <v>-849</v>
      </c>
      <c r="L270" s="2">
        <v>0</v>
      </c>
      <c r="M270" s="2">
        <v>70.3</v>
      </c>
      <c r="N270" s="2">
        <f t="shared" si="42"/>
        <v>-778.7</v>
      </c>
      <c r="O270" s="2">
        <v>701</v>
      </c>
      <c r="P270" s="2">
        <v>0</v>
      </c>
      <c r="Q270" s="2">
        <v>145</v>
      </c>
      <c r="R270" s="2">
        <v>550</v>
      </c>
      <c r="S270" s="2">
        <f t="shared" si="43"/>
        <v>695</v>
      </c>
      <c r="T270" s="2">
        <v>0</v>
      </c>
      <c r="U270" s="2">
        <v>0</v>
      </c>
      <c r="V270" s="2">
        <f t="shared" si="44"/>
        <v>0</v>
      </c>
      <c r="W270" s="2">
        <v>389</v>
      </c>
      <c r="X270" s="2">
        <v>0</v>
      </c>
      <c r="Y270">
        <v>0</v>
      </c>
      <c r="Z270" s="2">
        <v>263</v>
      </c>
      <c r="AA270" s="2">
        <v>116</v>
      </c>
      <c r="AB270" s="2">
        <f t="shared" si="45"/>
        <v>379</v>
      </c>
      <c r="AC270" s="2">
        <v>360</v>
      </c>
      <c r="AD270" s="2">
        <v>0</v>
      </c>
      <c r="AE270" s="2">
        <v>0</v>
      </c>
      <c r="AF270" s="2">
        <v>-185</v>
      </c>
      <c r="AG270" s="2">
        <f t="shared" si="46"/>
        <v>2754.3</v>
      </c>
      <c r="AH270" s="2">
        <f t="shared" si="47"/>
        <v>2754.3</v>
      </c>
      <c r="AI270" s="2">
        <v>12356</v>
      </c>
      <c r="AJ270" s="2">
        <v>12356</v>
      </c>
      <c r="AK270" s="2">
        <v>3570</v>
      </c>
      <c r="AL270" s="2">
        <v>0</v>
      </c>
      <c r="AM270" s="2">
        <v>3862</v>
      </c>
      <c r="AN270" s="2">
        <v>-44</v>
      </c>
      <c r="AO270" s="2">
        <v>0</v>
      </c>
      <c r="AP270" s="2">
        <v>645</v>
      </c>
      <c r="AQ270" s="2">
        <v>0</v>
      </c>
      <c r="AR270" s="2">
        <v>0</v>
      </c>
      <c r="AS270" s="2">
        <v>0</v>
      </c>
      <c r="AT270" s="2">
        <v>0</v>
      </c>
      <c r="AU270" s="2">
        <v>-88</v>
      </c>
      <c r="AV270" s="2">
        <v>-449</v>
      </c>
      <c r="AW270" s="2">
        <v>1</v>
      </c>
      <c r="AX270" s="2">
        <v>-2</v>
      </c>
      <c r="AY270" s="2">
        <v>0</v>
      </c>
      <c r="AZ270" s="2">
        <v>0</v>
      </c>
      <c r="BA270" s="2">
        <f t="shared" si="48"/>
        <v>10700.3</v>
      </c>
      <c r="BB270" s="2">
        <f t="shared" si="49"/>
        <v>10700.3</v>
      </c>
      <c r="BC270" s="2">
        <v>46645</v>
      </c>
      <c r="BD270" s="2">
        <v>46645</v>
      </c>
      <c r="BE270" s="2">
        <v>5</v>
      </c>
      <c r="BF270" s="2">
        <v>19</v>
      </c>
      <c r="BG270" s="2">
        <v>0</v>
      </c>
      <c r="BH270" s="2">
        <v>0</v>
      </c>
      <c r="BI270" s="2">
        <v>4</v>
      </c>
      <c r="BJ270" s="2">
        <v>16</v>
      </c>
      <c r="BK270" s="2">
        <v>-145</v>
      </c>
      <c r="BL270" s="2">
        <v>-500</v>
      </c>
    </row>
    <row r="271" spans="1:64" x14ac:dyDescent="0.25">
      <c r="A271" s="1" t="s">
        <v>266</v>
      </c>
      <c r="B271" t="s">
        <v>712</v>
      </c>
      <c r="C271" t="s">
        <v>972</v>
      </c>
      <c r="D271" s="2">
        <v>19</v>
      </c>
      <c r="E271" s="2">
        <v>1488</v>
      </c>
      <c r="F271" s="2">
        <f t="shared" si="40"/>
        <v>1507</v>
      </c>
      <c r="G271" s="2">
        <v>20</v>
      </c>
      <c r="H271" s="2">
        <v>55</v>
      </c>
      <c r="I271" s="2">
        <v>0</v>
      </c>
      <c r="J271" s="2">
        <f t="shared" si="41"/>
        <v>55</v>
      </c>
      <c r="K271" s="2">
        <v>-1535</v>
      </c>
      <c r="L271" s="2">
        <v>0</v>
      </c>
      <c r="M271" s="2">
        <v>134</v>
      </c>
      <c r="N271" s="2">
        <f t="shared" si="42"/>
        <v>-1401</v>
      </c>
      <c r="O271" s="2">
        <v>676</v>
      </c>
      <c r="P271" s="2">
        <v>0</v>
      </c>
      <c r="Q271" s="2">
        <v>268</v>
      </c>
      <c r="R271" s="2">
        <v>240</v>
      </c>
      <c r="S271" s="2">
        <f t="shared" si="43"/>
        <v>508</v>
      </c>
      <c r="T271" s="2">
        <v>0</v>
      </c>
      <c r="U271" s="2">
        <v>0</v>
      </c>
      <c r="V271" s="2">
        <f t="shared" si="44"/>
        <v>0</v>
      </c>
      <c r="W271" s="2">
        <v>748</v>
      </c>
      <c r="X271" s="2">
        <v>0</v>
      </c>
      <c r="Y271">
        <v>0</v>
      </c>
      <c r="Z271" s="2">
        <v>350</v>
      </c>
      <c r="AA271" s="2">
        <v>337</v>
      </c>
      <c r="AB271" s="2">
        <f t="shared" si="45"/>
        <v>687</v>
      </c>
      <c r="AC271" s="2">
        <v>0</v>
      </c>
      <c r="AD271" s="2">
        <v>0</v>
      </c>
      <c r="AE271" s="2">
        <v>0</v>
      </c>
      <c r="AF271" s="2">
        <v>-86</v>
      </c>
      <c r="AG271" s="2">
        <f t="shared" si="46"/>
        <v>2714</v>
      </c>
      <c r="AH271" s="2">
        <f t="shared" si="47"/>
        <v>2714</v>
      </c>
      <c r="AI271" s="2">
        <v>11738</v>
      </c>
      <c r="AJ271" s="2">
        <v>11738</v>
      </c>
      <c r="AK271" s="2">
        <v>4230</v>
      </c>
      <c r="AL271" s="2">
        <v>0</v>
      </c>
      <c r="AM271" s="2">
        <v>2520</v>
      </c>
      <c r="AN271" s="2">
        <v>0</v>
      </c>
      <c r="AO271" s="2">
        <v>0</v>
      </c>
      <c r="AP271" s="2">
        <v>0</v>
      </c>
      <c r="AQ271" s="2">
        <v>0</v>
      </c>
      <c r="AR271" s="2">
        <v>0</v>
      </c>
      <c r="AS271" s="2">
        <v>0</v>
      </c>
      <c r="AT271" s="2">
        <v>0</v>
      </c>
      <c r="AU271" s="2">
        <v>-1255</v>
      </c>
      <c r="AV271" s="2">
        <v>-7242</v>
      </c>
      <c r="AW271" s="2">
        <v>0</v>
      </c>
      <c r="AX271" s="2">
        <v>0</v>
      </c>
      <c r="AY271" s="2">
        <v>0</v>
      </c>
      <c r="AZ271" s="2">
        <v>0</v>
      </c>
      <c r="BA271" s="2">
        <f t="shared" si="48"/>
        <v>8209</v>
      </c>
      <c r="BB271" s="2">
        <f t="shared" si="49"/>
        <v>8209</v>
      </c>
      <c r="BC271" s="2">
        <v>33909</v>
      </c>
      <c r="BD271" s="2">
        <v>33909</v>
      </c>
      <c r="BE271" s="2">
        <v>0</v>
      </c>
      <c r="BF271" s="2">
        <v>0</v>
      </c>
      <c r="BG271" s="2">
        <v>0</v>
      </c>
      <c r="BH271" s="2">
        <v>0</v>
      </c>
      <c r="BI271" s="2">
        <v>3479</v>
      </c>
      <c r="BJ271" s="2">
        <v>13914</v>
      </c>
      <c r="BK271" s="2">
        <v>-1970</v>
      </c>
      <c r="BL271" s="2">
        <v>-7878</v>
      </c>
    </row>
    <row r="272" spans="1:64" x14ac:dyDescent="0.25">
      <c r="A272" s="1" t="s">
        <v>267</v>
      </c>
      <c r="B272" t="s">
        <v>713</v>
      </c>
      <c r="C272" t="s">
        <v>971</v>
      </c>
      <c r="D272" s="2">
        <v>55</v>
      </c>
      <c r="E272" s="2">
        <v>1062</v>
      </c>
      <c r="F272" s="2">
        <f t="shared" si="40"/>
        <v>1117</v>
      </c>
      <c r="G272" s="2">
        <v>154</v>
      </c>
      <c r="H272" s="2">
        <v>0</v>
      </c>
      <c r="I272" s="2">
        <v>5150</v>
      </c>
      <c r="J272" s="2">
        <f t="shared" si="41"/>
        <v>5150</v>
      </c>
      <c r="K272" s="2">
        <v>7204</v>
      </c>
      <c r="L272" s="2">
        <v>0</v>
      </c>
      <c r="M272" s="2">
        <v>1307</v>
      </c>
      <c r="N272" s="2">
        <f t="shared" si="42"/>
        <v>8511</v>
      </c>
      <c r="O272" s="2">
        <v>5993</v>
      </c>
      <c r="P272" s="2">
        <v>742</v>
      </c>
      <c r="Q272" s="2">
        <v>-14</v>
      </c>
      <c r="R272" s="2">
        <v>461</v>
      </c>
      <c r="S272" s="2">
        <f t="shared" si="43"/>
        <v>1189</v>
      </c>
      <c r="T272" s="2">
        <v>766</v>
      </c>
      <c r="U272" s="2">
        <v>3183</v>
      </c>
      <c r="V272" s="2">
        <f t="shared" si="44"/>
        <v>3949</v>
      </c>
      <c r="W272" s="2">
        <v>668</v>
      </c>
      <c r="X272" s="2">
        <v>58234</v>
      </c>
      <c r="Y272">
        <v>19850.560008941415</v>
      </c>
      <c r="Z272" s="2">
        <v>47161</v>
      </c>
      <c r="AA272" s="2">
        <v>2617</v>
      </c>
      <c r="AB272" s="2">
        <f t="shared" si="45"/>
        <v>49778</v>
      </c>
      <c r="AC272" s="2">
        <v>208</v>
      </c>
      <c r="AD272" s="2">
        <v>0</v>
      </c>
      <c r="AE272" s="2">
        <v>0</v>
      </c>
      <c r="AF272" s="2">
        <v>1724</v>
      </c>
      <c r="AG272" s="2">
        <f t="shared" si="46"/>
        <v>136675</v>
      </c>
      <c r="AH272" s="2">
        <f t="shared" si="47"/>
        <v>156525.56000894142</v>
      </c>
      <c r="AI272" s="2">
        <v>632749</v>
      </c>
      <c r="AJ272" s="2">
        <v>700027.97343995795</v>
      </c>
      <c r="AK272" s="2">
        <v>0</v>
      </c>
      <c r="AL272" s="2">
        <v>0</v>
      </c>
      <c r="AM272" s="2">
        <v>0</v>
      </c>
      <c r="AN272" s="2">
        <v>0</v>
      </c>
      <c r="AO272" s="2">
        <v>0</v>
      </c>
      <c r="AP272" s="2">
        <v>0</v>
      </c>
      <c r="AQ272" s="2">
        <v>0</v>
      </c>
      <c r="AR272" s="2">
        <v>0</v>
      </c>
      <c r="AS272" s="2">
        <v>0</v>
      </c>
      <c r="AT272" s="2">
        <v>0</v>
      </c>
      <c r="AU272" s="2">
        <v>1871</v>
      </c>
      <c r="AV272" s="2">
        <v>-1073</v>
      </c>
      <c r="AW272" s="2">
        <v>0</v>
      </c>
      <c r="AX272" s="2">
        <v>0</v>
      </c>
      <c r="AY272" s="2">
        <v>0</v>
      </c>
      <c r="AZ272" s="2">
        <v>0</v>
      </c>
      <c r="BA272" s="2">
        <f t="shared" si="48"/>
        <v>138546</v>
      </c>
      <c r="BB272" s="2">
        <f t="shared" si="49"/>
        <v>158396.56000894142</v>
      </c>
      <c r="BC272" s="2">
        <v>631676</v>
      </c>
      <c r="BD272" s="2">
        <v>698954.97343995795</v>
      </c>
      <c r="BE272" s="2">
        <v>0</v>
      </c>
      <c r="BF272" s="2">
        <v>0</v>
      </c>
      <c r="BG272" s="2">
        <v>0</v>
      </c>
      <c r="BH272" s="2">
        <v>0</v>
      </c>
      <c r="BI272" s="2">
        <v>4716</v>
      </c>
      <c r="BJ272" s="2">
        <v>18864</v>
      </c>
      <c r="BK272" s="2">
        <v>-83</v>
      </c>
      <c r="BL272" s="2">
        <v>-331</v>
      </c>
    </row>
    <row r="273" spans="1:64" x14ac:dyDescent="0.25">
      <c r="A273" s="1" t="s">
        <v>268</v>
      </c>
      <c r="B273" t="s">
        <v>714</v>
      </c>
      <c r="C273" t="s">
        <v>972</v>
      </c>
      <c r="D273" s="2">
        <v>10</v>
      </c>
      <c r="E273" s="2">
        <v>369</v>
      </c>
      <c r="F273" s="2">
        <f t="shared" si="40"/>
        <v>379</v>
      </c>
      <c r="G273" s="2">
        <v>9</v>
      </c>
      <c r="H273" s="2">
        <v>32</v>
      </c>
      <c r="I273" s="2">
        <v>0</v>
      </c>
      <c r="J273" s="2">
        <f t="shared" si="41"/>
        <v>32</v>
      </c>
      <c r="K273" s="2">
        <v>15</v>
      </c>
      <c r="L273" s="2">
        <v>0</v>
      </c>
      <c r="M273" s="2">
        <v>26</v>
      </c>
      <c r="N273" s="2">
        <f t="shared" si="42"/>
        <v>41</v>
      </c>
      <c r="O273" s="2">
        <v>596</v>
      </c>
      <c r="P273" s="2">
        <v>0</v>
      </c>
      <c r="Q273" s="2">
        <v>27</v>
      </c>
      <c r="R273" s="2">
        <v>183</v>
      </c>
      <c r="S273" s="2">
        <f t="shared" si="43"/>
        <v>210</v>
      </c>
      <c r="T273" s="2">
        <v>0</v>
      </c>
      <c r="U273" s="2">
        <v>0</v>
      </c>
      <c r="V273" s="2">
        <f t="shared" si="44"/>
        <v>0</v>
      </c>
      <c r="W273" s="2">
        <v>343</v>
      </c>
      <c r="X273" s="2">
        <v>0</v>
      </c>
      <c r="Y273">
        <v>0</v>
      </c>
      <c r="Z273" s="2">
        <v>153</v>
      </c>
      <c r="AA273" s="2">
        <v>109</v>
      </c>
      <c r="AB273" s="2">
        <f t="shared" si="45"/>
        <v>262</v>
      </c>
      <c r="AC273" s="2">
        <v>94</v>
      </c>
      <c r="AD273" s="2">
        <v>0</v>
      </c>
      <c r="AE273" s="2">
        <v>0</v>
      </c>
      <c r="AF273" s="2">
        <v>79</v>
      </c>
      <c r="AG273" s="2">
        <f t="shared" si="46"/>
        <v>2045</v>
      </c>
      <c r="AH273" s="2">
        <f t="shared" si="47"/>
        <v>2045</v>
      </c>
      <c r="AI273" s="2">
        <v>9907</v>
      </c>
      <c r="AJ273" s="2">
        <v>9907</v>
      </c>
      <c r="AK273" s="2">
        <v>1776</v>
      </c>
      <c r="AL273" s="2">
        <v>0</v>
      </c>
      <c r="AM273" s="2">
        <v>1646</v>
      </c>
      <c r="AN273" s="2">
        <v>0</v>
      </c>
      <c r="AO273" s="2">
        <v>0</v>
      </c>
      <c r="AP273" s="2">
        <v>211</v>
      </c>
      <c r="AQ273" s="2">
        <v>0</v>
      </c>
      <c r="AR273" s="2">
        <v>0</v>
      </c>
      <c r="AS273" s="2">
        <v>0</v>
      </c>
      <c r="AT273" s="2">
        <v>0</v>
      </c>
      <c r="AU273" s="2">
        <v>-14</v>
      </c>
      <c r="AV273" s="2">
        <v>-163</v>
      </c>
      <c r="AW273" s="2">
        <v>83</v>
      </c>
      <c r="AX273" s="2">
        <v>3</v>
      </c>
      <c r="AY273" s="2">
        <v>0</v>
      </c>
      <c r="AZ273" s="2">
        <v>0</v>
      </c>
      <c r="BA273" s="2">
        <f t="shared" si="48"/>
        <v>5747</v>
      </c>
      <c r="BB273" s="2">
        <f t="shared" si="49"/>
        <v>5747</v>
      </c>
      <c r="BC273" s="2">
        <v>25104</v>
      </c>
      <c r="BD273" s="2">
        <v>25104</v>
      </c>
      <c r="BE273" s="2">
        <v>76</v>
      </c>
      <c r="BF273" s="2">
        <v>101</v>
      </c>
      <c r="BG273" s="2">
        <v>75</v>
      </c>
      <c r="BH273" s="2">
        <v>150</v>
      </c>
      <c r="BI273" s="2">
        <v>22</v>
      </c>
      <c r="BJ273" s="2">
        <v>44</v>
      </c>
      <c r="BK273" s="2">
        <v>-69</v>
      </c>
      <c r="BL273" s="2">
        <v>-100</v>
      </c>
    </row>
    <row r="274" spans="1:64" x14ac:dyDescent="0.25">
      <c r="A274" s="1" t="s">
        <v>269</v>
      </c>
      <c r="B274" t="s">
        <v>715</v>
      </c>
      <c r="C274" t="s">
        <v>972</v>
      </c>
      <c r="D274" s="2">
        <v>49.25</v>
      </c>
      <c r="E274" s="2">
        <v>681.75</v>
      </c>
      <c r="F274" s="2">
        <f t="shared" si="40"/>
        <v>731</v>
      </c>
      <c r="G274" s="2">
        <v>11.25</v>
      </c>
      <c r="H274" s="2">
        <v>68.25</v>
      </c>
      <c r="I274" s="2">
        <v>0</v>
      </c>
      <c r="J274" s="2">
        <f t="shared" si="41"/>
        <v>68.25</v>
      </c>
      <c r="K274" s="2">
        <v>-267</v>
      </c>
      <c r="L274" s="2">
        <v>0</v>
      </c>
      <c r="M274" s="2">
        <v>330.5</v>
      </c>
      <c r="N274" s="2">
        <f t="shared" si="42"/>
        <v>63.5</v>
      </c>
      <c r="O274" s="2">
        <v>823.75</v>
      </c>
      <c r="P274" s="2">
        <v>0</v>
      </c>
      <c r="Q274" s="2">
        <v>6</v>
      </c>
      <c r="R274" s="2">
        <v>233.25</v>
      </c>
      <c r="S274" s="2">
        <f t="shared" si="43"/>
        <v>239.25</v>
      </c>
      <c r="T274" s="2">
        <v>0</v>
      </c>
      <c r="U274" s="2">
        <v>0</v>
      </c>
      <c r="V274" s="2">
        <f t="shared" si="44"/>
        <v>0</v>
      </c>
      <c r="W274" s="2">
        <v>1069</v>
      </c>
      <c r="X274" s="2">
        <v>0</v>
      </c>
      <c r="Y274">
        <v>0</v>
      </c>
      <c r="Z274" s="2">
        <v>0</v>
      </c>
      <c r="AA274" s="2">
        <v>40</v>
      </c>
      <c r="AB274" s="2">
        <f t="shared" si="45"/>
        <v>40</v>
      </c>
      <c r="AC274" s="2">
        <v>79.75</v>
      </c>
      <c r="AD274" s="2">
        <v>0</v>
      </c>
      <c r="AE274" s="2">
        <v>0</v>
      </c>
      <c r="AF274" s="2">
        <v>-2.5</v>
      </c>
      <c r="AG274" s="2">
        <f t="shared" si="46"/>
        <v>3123.25</v>
      </c>
      <c r="AH274" s="2">
        <f t="shared" si="47"/>
        <v>3123.25</v>
      </c>
      <c r="AI274" s="2">
        <v>12665</v>
      </c>
      <c r="AJ274" s="2">
        <v>12665</v>
      </c>
      <c r="AK274" s="2">
        <v>6072.75</v>
      </c>
      <c r="AL274" s="2">
        <v>20.75</v>
      </c>
      <c r="AM274" s="2">
        <v>3846.75</v>
      </c>
      <c r="AN274" s="2">
        <v>0</v>
      </c>
      <c r="AO274" s="2">
        <v>20.5</v>
      </c>
      <c r="AP274" s="2">
        <v>0</v>
      </c>
      <c r="AQ274" s="2">
        <v>0</v>
      </c>
      <c r="AR274" s="2">
        <v>0</v>
      </c>
      <c r="AS274" s="2">
        <v>0</v>
      </c>
      <c r="AT274" s="2">
        <v>0</v>
      </c>
      <c r="AU274" s="2">
        <v>-247.5</v>
      </c>
      <c r="AV274" s="2">
        <v>-995</v>
      </c>
      <c r="AW274" s="2">
        <v>0</v>
      </c>
      <c r="AX274" s="2">
        <v>0</v>
      </c>
      <c r="AY274" s="2">
        <v>0</v>
      </c>
      <c r="AZ274" s="2">
        <v>0</v>
      </c>
      <c r="BA274" s="2">
        <f t="shared" si="48"/>
        <v>12836.5</v>
      </c>
      <c r="BB274" s="2">
        <f t="shared" si="49"/>
        <v>12836.5</v>
      </c>
      <c r="BC274" s="2">
        <v>51514</v>
      </c>
      <c r="BD274" s="2">
        <v>51514</v>
      </c>
      <c r="BE274" s="2">
        <v>-0.25</v>
      </c>
      <c r="BF274" s="2">
        <v>-1</v>
      </c>
      <c r="BG274" s="2">
        <v>0</v>
      </c>
      <c r="BH274" s="2">
        <v>0</v>
      </c>
      <c r="BI274" s="2">
        <v>110.25</v>
      </c>
      <c r="BJ274" s="2">
        <v>441</v>
      </c>
      <c r="BK274" s="2">
        <v>-62</v>
      </c>
      <c r="BL274" s="2">
        <v>-238</v>
      </c>
    </row>
    <row r="275" spans="1:64" x14ac:dyDescent="0.25">
      <c r="A275" s="1" t="s">
        <v>270</v>
      </c>
      <c r="B275" t="s">
        <v>716</v>
      </c>
      <c r="C275" t="s">
        <v>972</v>
      </c>
      <c r="D275" s="2">
        <v>37</v>
      </c>
      <c r="E275" s="2">
        <v>567</v>
      </c>
      <c r="F275" s="2">
        <f t="shared" si="40"/>
        <v>604</v>
      </c>
      <c r="G275" s="2">
        <v>23</v>
      </c>
      <c r="H275" s="2">
        <v>170</v>
      </c>
      <c r="I275" s="2">
        <v>0</v>
      </c>
      <c r="J275" s="2">
        <f t="shared" si="41"/>
        <v>170</v>
      </c>
      <c r="K275" s="2">
        <v>2</v>
      </c>
      <c r="L275" s="2">
        <v>0</v>
      </c>
      <c r="M275" s="2">
        <v>646</v>
      </c>
      <c r="N275" s="2">
        <f t="shared" si="42"/>
        <v>648</v>
      </c>
      <c r="O275" s="2">
        <v>1028</v>
      </c>
      <c r="P275" s="2">
        <v>0</v>
      </c>
      <c r="Q275" s="2">
        <v>107</v>
      </c>
      <c r="R275" s="2">
        <v>219</v>
      </c>
      <c r="S275" s="2">
        <f t="shared" si="43"/>
        <v>326</v>
      </c>
      <c r="T275" s="2">
        <v>0</v>
      </c>
      <c r="U275" s="2">
        <v>0</v>
      </c>
      <c r="V275" s="2">
        <f t="shared" si="44"/>
        <v>0</v>
      </c>
      <c r="W275" s="2">
        <v>653</v>
      </c>
      <c r="X275" s="2">
        <v>0</v>
      </c>
      <c r="Y275">
        <v>0</v>
      </c>
      <c r="Z275" s="2">
        <v>0</v>
      </c>
      <c r="AA275" s="2">
        <v>226</v>
      </c>
      <c r="AB275" s="2">
        <f t="shared" si="45"/>
        <v>226</v>
      </c>
      <c r="AC275" s="2">
        <v>154</v>
      </c>
      <c r="AD275" s="2">
        <v>0</v>
      </c>
      <c r="AE275" s="2">
        <v>0</v>
      </c>
      <c r="AF275" s="2">
        <v>0</v>
      </c>
      <c r="AG275" s="2">
        <f t="shared" si="46"/>
        <v>3832</v>
      </c>
      <c r="AH275" s="2">
        <f t="shared" si="47"/>
        <v>3832</v>
      </c>
      <c r="AI275" s="2">
        <v>15328</v>
      </c>
      <c r="AJ275" s="2">
        <v>15328</v>
      </c>
      <c r="AK275" s="2">
        <v>3457</v>
      </c>
      <c r="AL275" s="2">
        <v>0</v>
      </c>
      <c r="AM275" s="2">
        <v>2435</v>
      </c>
      <c r="AN275" s="2">
        <v>0</v>
      </c>
      <c r="AO275" s="2">
        <v>0</v>
      </c>
      <c r="AP275" s="2">
        <v>348</v>
      </c>
      <c r="AQ275" s="2">
        <v>0</v>
      </c>
      <c r="AR275" s="2">
        <v>0</v>
      </c>
      <c r="AS275" s="2">
        <v>0</v>
      </c>
      <c r="AT275" s="2">
        <v>0</v>
      </c>
      <c r="AU275" s="2">
        <v>36</v>
      </c>
      <c r="AV275" s="2">
        <v>144</v>
      </c>
      <c r="AW275" s="2">
        <v>17</v>
      </c>
      <c r="AX275" s="2">
        <v>68</v>
      </c>
      <c r="AY275" s="2">
        <v>0</v>
      </c>
      <c r="AZ275" s="2">
        <v>0</v>
      </c>
      <c r="BA275" s="2">
        <f t="shared" si="48"/>
        <v>10125</v>
      </c>
      <c r="BB275" s="2">
        <f t="shared" si="49"/>
        <v>10125</v>
      </c>
      <c r="BC275" s="2">
        <v>40500</v>
      </c>
      <c r="BD275" s="2">
        <v>40500</v>
      </c>
      <c r="BE275" s="2">
        <v>0</v>
      </c>
      <c r="BF275" s="2">
        <v>0</v>
      </c>
      <c r="BG275" s="2">
        <v>130</v>
      </c>
      <c r="BH275" s="2">
        <v>520</v>
      </c>
      <c r="BI275" s="2">
        <v>613</v>
      </c>
      <c r="BJ275" s="2">
        <v>1440</v>
      </c>
      <c r="BK275" s="2">
        <v>32</v>
      </c>
      <c r="BL275" s="2">
        <v>146</v>
      </c>
    </row>
    <row r="276" spans="1:64" x14ac:dyDescent="0.25">
      <c r="A276" s="1" t="s">
        <v>271</v>
      </c>
      <c r="B276" t="s">
        <v>717</v>
      </c>
      <c r="C276" t="s">
        <v>972</v>
      </c>
      <c r="D276" s="2">
        <v>14</v>
      </c>
      <c r="E276" s="2">
        <v>818</v>
      </c>
      <c r="F276" s="2">
        <f t="shared" si="40"/>
        <v>832</v>
      </c>
      <c r="G276" s="2">
        <v>0</v>
      </c>
      <c r="H276" s="2">
        <v>38</v>
      </c>
      <c r="I276" s="2">
        <v>0</v>
      </c>
      <c r="J276" s="2">
        <f t="shared" si="41"/>
        <v>38</v>
      </c>
      <c r="K276" s="2">
        <v>-299</v>
      </c>
      <c r="L276" s="2">
        <v>0</v>
      </c>
      <c r="M276" s="2">
        <v>113</v>
      </c>
      <c r="N276" s="2">
        <f t="shared" si="42"/>
        <v>-186</v>
      </c>
      <c r="O276" s="2">
        <v>1283</v>
      </c>
      <c r="P276" s="2">
        <v>0</v>
      </c>
      <c r="Q276" s="2">
        <v>134</v>
      </c>
      <c r="R276" s="2">
        <v>646</v>
      </c>
      <c r="S276" s="2">
        <f t="shared" si="43"/>
        <v>780</v>
      </c>
      <c r="T276" s="2">
        <v>0</v>
      </c>
      <c r="U276" s="2">
        <v>0</v>
      </c>
      <c r="V276" s="2">
        <f t="shared" si="44"/>
        <v>0</v>
      </c>
      <c r="W276" s="2">
        <v>321</v>
      </c>
      <c r="X276" s="2">
        <v>0</v>
      </c>
      <c r="Y276">
        <v>0</v>
      </c>
      <c r="Z276" s="2">
        <v>0</v>
      </c>
      <c r="AA276" s="2">
        <v>195</v>
      </c>
      <c r="AB276" s="2">
        <f t="shared" si="45"/>
        <v>195</v>
      </c>
      <c r="AC276" s="2">
        <v>173</v>
      </c>
      <c r="AD276" s="2">
        <v>42</v>
      </c>
      <c r="AE276" s="2">
        <v>0</v>
      </c>
      <c r="AF276" s="2">
        <v>0</v>
      </c>
      <c r="AG276" s="2">
        <f t="shared" si="46"/>
        <v>3478</v>
      </c>
      <c r="AH276" s="2">
        <f t="shared" si="47"/>
        <v>3478</v>
      </c>
      <c r="AI276" s="2">
        <v>15113</v>
      </c>
      <c r="AJ276" s="2">
        <v>15113</v>
      </c>
      <c r="AK276" s="2">
        <v>6624</v>
      </c>
      <c r="AL276" s="2">
        <v>0</v>
      </c>
      <c r="AM276" s="2">
        <v>0</v>
      </c>
      <c r="AN276" s="2">
        <v>0</v>
      </c>
      <c r="AO276" s="2">
        <v>0</v>
      </c>
      <c r="AP276" s="2">
        <v>0</v>
      </c>
      <c r="AQ276" s="2">
        <v>0</v>
      </c>
      <c r="AR276" s="2">
        <v>0</v>
      </c>
      <c r="AS276" s="2">
        <v>0</v>
      </c>
      <c r="AT276" s="2">
        <v>0</v>
      </c>
      <c r="AU276" s="2">
        <v>-38</v>
      </c>
      <c r="AV276" s="2">
        <v>-337</v>
      </c>
      <c r="AW276" s="2">
        <v>-29</v>
      </c>
      <c r="AX276" s="2">
        <v>-801</v>
      </c>
      <c r="AY276" s="2">
        <v>0</v>
      </c>
      <c r="AZ276" s="2">
        <v>0</v>
      </c>
      <c r="BA276" s="2">
        <f t="shared" si="48"/>
        <v>10035</v>
      </c>
      <c r="BB276" s="2">
        <f t="shared" si="49"/>
        <v>10035</v>
      </c>
      <c r="BC276" s="2">
        <v>41415</v>
      </c>
      <c r="BD276" s="2">
        <v>41415</v>
      </c>
      <c r="BE276" s="2">
        <v>0</v>
      </c>
      <c r="BF276" s="2">
        <v>123</v>
      </c>
      <c r="BG276" s="2">
        <v>0</v>
      </c>
      <c r="BH276" s="2">
        <v>779</v>
      </c>
      <c r="BI276" s="2">
        <v>0</v>
      </c>
      <c r="BJ276" s="2">
        <v>1</v>
      </c>
      <c r="BK276" s="2">
        <v>-23</v>
      </c>
      <c r="BL276" s="2">
        <v>-285</v>
      </c>
    </row>
    <row r="277" spans="1:64" x14ac:dyDescent="0.25">
      <c r="A277" s="1" t="s">
        <v>272</v>
      </c>
      <c r="B277" t="s">
        <v>718</v>
      </c>
      <c r="C277" t="s">
        <v>972</v>
      </c>
      <c r="D277" s="2">
        <v>-68</v>
      </c>
      <c r="E277" s="2">
        <v>856</v>
      </c>
      <c r="F277" s="2">
        <f t="shared" si="40"/>
        <v>788</v>
      </c>
      <c r="G277" s="2">
        <v>26</v>
      </c>
      <c r="H277" s="2">
        <v>76</v>
      </c>
      <c r="I277" s="2">
        <v>0</v>
      </c>
      <c r="J277" s="2">
        <f t="shared" si="41"/>
        <v>76</v>
      </c>
      <c r="K277" s="2">
        <v>-200</v>
      </c>
      <c r="L277" s="2">
        <v>0</v>
      </c>
      <c r="M277" s="2">
        <v>211</v>
      </c>
      <c r="N277" s="2">
        <f t="shared" si="42"/>
        <v>11</v>
      </c>
      <c r="O277" s="2">
        <v>954</v>
      </c>
      <c r="P277" s="2">
        <v>11</v>
      </c>
      <c r="Q277" s="2">
        <v>-2</v>
      </c>
      <c r="R277" s="2">
        <v>568</v>
      </c>
      <c r="S277" s="2">
        <f t="shared" si="43"/>
        <v>577</v>
      </c>
      <c r="T277" s="2">
        <v>0</v>
      </c>
      <c r="U277" s="2">
        <v>0</v>
      </c>
      <c r="V277" s="2">
        <f t="shared" si="44"/>
        <v>0</v>
      </c>
      <c r="W277" s="2">
        <v>1145</v>
      </c>
      <c r="X277" s="2">
        <v>0</v>
      </c>
      <c r="Y277">
        <v>0</v>
      </c>
      <c r="Z277" s="2">
        <v>0</v>
      </c>
      <c r="AA277" s="2">
        <v>269</v>
      </c>
      <c r="AB277" s="2">
        <f t="shared" si="45"/>
        <v>269</v>
      </c>
      <c r="AC277" s="2">
        <v>131</v>
      </c>
      <c r="AD277" s="2">
        <v>0</v>
      </c>
      <c r="AE277" s="2">
        <v>0</v>
      </c>
      <c r="AF277" s="2">
        <v>0</v>
      </c>
      <c r="AG277" s="2">
        <f t="shared" si="46"/>
        <v>3977</v>
      </c>
      <c r="AH277" s="2">
        <f t="shared" si="47"/>
        <v>3977</v>
      </c>
      <c r="AI277" s="2">
        <v>15898</v>
      </c>
      <c r="AJ277" s="2">
        <v>15898</v>
      </c>
      <c r="AK277" s="2">
        <v>4141</v>
      </c>
      <c r="AL277" s="2">
        <v>17</v>
      </c>
      <c r="AM277" s="2">
        <v>3478</v>
      </c>
      <c r="AN277" s="2">
        <v>0</v>
      </c>
      <c r="AO277" s="2">
        <v>10</v>
      </c>
      <c r="AP277" s="2">
        <v>308</v>
      </c>
      <c r="AQ277" s="2">
        <v>0</v>
      </c>
      <c r="AR277" s="2">
        <v>0</v>
      </c>
      <c r="AS277" s="2">
        <v>0</v>
      </c>
      <c r="AT277" s="2">
        <v>0</v>
      </c>
      <c r="AU277" s="2">
        <v>0</v>
      </c>
      <c r="AV277" s="2">
        <v>0</v>
      </c>
      <c r="AW277" s="2">
        <v>0</v>
      </c>
      <c r="AX277" s="2">
        <v>0</v>
      </c>
      <c r="AY277" s="2">
        <v>0</v>
      </c>
      <c r="AZ277" s="2">
        <v>0</v>
      </c>
      <c r="BA277" s="2">
        <f t="shared" si="48"/>
        <v>11931</v>
      </c>
      <c r="BB277" s="2">
        <f t="shared" si="49"/>
        <v>11931</v>
      </c>
      <c r="BC277" s="2">
        <v>47407</v>
      </c>
      <c r="BD277" s="2">
        <v>47407</v>
      </c>
      <c r="BE277" s="2">
        <v>0</v>
      </c>
      <c r="BF277" s="2">
        <v>0</v>
      </c>
      <c r="BG277" s="2">
        <v>0</v>
      </c>
      <c r="BH277" s="2">
        <v>0</v>
      </c>
      <c r="BI277" s="2">
        <v>8</v>
      </c>
      <c r="BJ277" s="2">
        <v>33</v>
      </c>
      <c r="BK277" s="2">
        <v>-45</v>
      </c>
      <c r="BL277" s="2">
        <v>-181</v>
      </c>
    </row>
    <row r="278" spans="1:64" x14ac:dyDescent="0.25">
      <c r="A278" s="1" t="s">
        <v>273</v>
      </c>
      <c r="B278" t="s">
        <v>719</v>
      </c>
      <c r="C278" t="s">
        <v>971</v>
      </c>
      <c r="D278" s="2">
        <v>135</v>
      </c>
      <c r="E278" s="2">
        <v>417</v>
      </c>
      <c r="F278" s="2">
        <f t="shared" si="40"/>
        <v>552</v>
      </c>
      <c r="G278" s="2">
        <v>10</v>
      </c>
      <c r="H278" s="2">
        <v>681</v>
      </c>
      <c r="I278" s="2">
        <v>6747</v>
      </c>
      <c r="J278" s="2">
        <f t="shared" si="41"/>
        <v>7428</v>
      </c>
      <c r="K278" s="2">
        <v>13157</v>
      </c>
      <c r="L278" s="2">
        <v>0</v>
      </c>
      <c r="M278" s="2">
        <v>375</v>
      </c>
      <c r="N278" s="2">
        <f t="shared" si="42"/>
        <v>13532</v>
      </c>
      <c r="O278" s="2">
        <v>16475</v>
      </c>
      <c r="P278" s="2">
        <v>2716</v>
      </c>
      <c r="Q278" s="2">
        <v>-7</v>
      </c>
      <c r="R278" s="2">
        <v>324</v>
      </c>
      <c r="S278" s="2">
        <f t="shared" si="43"/>
        <v>3033</v>
      </c>
      <c r="T278" s="2">
        <v>2146</v>
      </c>
      <c r="U278" s="2">
        <v>3302</v>
      </c>
      <c r="V278" s="2">
        <f t="shared" si="44"/>
        <v>5448</v>
      </c>
      <c r="W278" s="2">
        <v>1936</v>
      </c>
      <c r="X278" s="2">
        <v>53702</v>
      </c>
      <c r="Y278">
        <v>39399.064466422053</v>
      </c>
      <c r="Z278" s="2">
        <v>52375</v>
      </c>
      <c r="AA278" s="2">
        <v>2161</v>
      </c>
      <c r="AB278" s="2">
        <f t="shared" si="45"/>
        <v>54536</v>
      </c>
      <c r="AC278" s="2">
        <v>2040</v>
      </c>
      <c r="AD278" s="2">
        <v>0</v>
      </c>
      <c r="AE278" s="2">
        <v>0</v>
      </c>
      <c r="AF278" s="2">
        <v>1182</v>
      </c>
      <c r="AG278" s="2">
        <f t="shared" si="46"/>
        <v>159874</v>
      </c>
      <c r="AH278" s="2">
        <f t="shared" si="47"/>
        <v>199273.06446642205</v>
      </c>
      <c r="AI278" s="2">
        <v>944652</v>
      </c>
      <c r="AJ278" s="2">
        <v>1006695.0578643511</v>
      </c>
      <c r="AK278" s="2">
        <v>0</v>
      </c>
      <c r="AL278" s="2">
        <v>0</v>
      </c>
      <c r="AM278" s="2">
        <v>0</v>
      </c>
      <c r="AN278" s="2">
        <v>0</v>
      </c>
      <c r="AO278" s="2">
        <v>0</v>
      </c>
      <c r="AP278" s="2">
        <v>0</v>
      </c>
      <c r="AQ278" s="2">
        <v>0</v>
      </c>
      <c r="AR278" s="2">
        <v>0</v>
      </c>
      <c r="AS278" s="2">
        <v>0</v>
      </c>
      <c r="AT278" s="2">
        <v>70</v>
      </c>
      <c r="AU278" s="2">
        <v>0</v>
      </c>
      <c r="AV278" s="2">
        <v>0</v>
      </c>
      <c r="AW278" s="2">
        <v>0</v>
      </c>
      <c r="AX278" s="2">
        <v>0</v>
      </c>
      <c r="AY278" s="2">
        <v>0</v>
      </c>
      <c r="AZ278" s="2">
        <v>0</v>
      </c>
      <c r="BA278" s="2">
        <f t="shared" si="48"/>
        <v>159944</v>
      </c>
      <c r="BB278" s="2">
        <f t="shared" si="49"/>
        <v>199343.06446642205</v>
      </c>
      <c r="BC278" s="2">
        <v>944931</v>
      </c>
      <c r="BD278" s="2">
        <v>1006974.0578643511</v>
      </c>
      <c r="BE278" s="2">
        <v>0</v>
      </c>
      <c r="BF278" s="2">
        <v>0</v>
      </c>
      <c r="BG278" s="2">
        <v>0</v>
      </c>
      <c r="BH278" s="2">
        <v>0</v>
      </c>
      <c r="BI278" s="2">
        <v>4683</v>
      </c>
      <c r="BJ278" s="2">
        <v>18586</v>
      </c>
      <c r="BK278" s="2">
        <v>-875</v>
      </c>
      <c r="BL278" s="2">
        <v>-1864</v>
      </c>
    </row>
    <row r="279" spans="1:64" x14ac:dyDescent="0.25">
      <c r="A279" s="1" t="s">
        <v>274</v>
      </c>
      <c r="B279" t="s">
        <v>720</v>
      </c>
      <c r="C279" t="s">
        <v>972</v>
      </c>
      <c r="D279" s="2">
        <v>134</v>
      </c>
      <c r="E279" s="2">
        <v>301</v>
      </c>
      <c r="F279" s="2">
        <f t="shared" si="40"/>
        <v>435</v>
      </c>
      <c r="G279" s="2">
        <v>0</v>
      </c>
      <c r="H279" s="2">
        <v>63</v>
      </c>
      <c r="I279" s="2">
        <v>0</v>
      </c>
      <c r="J279" s="2">
        <f t="shared" si="41"/>
        <v>63</v>
      </c>
      <c r="K279" s="2">
        <v>-7</v>
      </c>
      <c r="L279" s="2">
        <v>0</v>
      </c>
      <c r="M279" s="2">
        <v>170</v>
      </c>
      <c r="N279" s="2">
        <f t="shared" si="42"/>
        <v>163</v>
      </c>
      <c r="O279" s="2">
        <v>390</v>
      </c>
      <c r="P279" s="2">
        <v>0</v>
      </c>
      <c r="Q279" s="2">
        <v>49</v>
      </c>
      <c r="R279" s="2">
        <v>278</v>
      </c>
      <c r="S279" s="2">
        <f t="shared" si="43"/>
        <v>327</v>
      </c>
      <c r="T279" s="2">
        <v>0</v>
      </c>
      <c r="U279" s="2">
        <v>0</v>
      </c>
      <c r="V279" s="2">
        <f t="shared" si="44"/>
        <v>0</v>
      </c>
      <c r="W279" s="2">
        <v>313</v>
      </c>
      <c r="X279" s="2">
        <v>0</v>
      </c>
      <c r="Y279">
        <v>0</v>
      </c>
      <c r="Z279" s="2">
        <v>-7</v>
      </c>
      <c r="AA279" s="2">
        <v>131</v>
      </c>
      <c r="AB279" s="2">
        <f t="shared" si="45"/>
        <v>124</v>
      </c>
      <c r="AC279" s="2">
        <v>221</v>
      </c>
      <c r="AD279" s="2">
        <v>0</v>
      </c>
      <c r="AE279" s="2">
        <v>0</v>
      </c>
      <c r="AF279" s="2">
        <v>148</v>
      </c>
      <c r="AG279" s="2">
        <f t="shared" si="46"/>
        <v>2184</v>
      </c>
      <c r="AH279" s="2">
        <f t="shared" si="47"/>
        <v>2184</v>
      </c>
      <c r="AI279" s="2">
        <v>8531</v>
      </c>
      <c r="AJ279" s="2">
        <v>8531</v>
      </c>
      <c r="AK279" s="2">
        <v>3388</v>
      </c>
      <c r="AL279" s="2">
        <v>123</v>
      </c>
      <c r="AM279" s="2">
        <v>1711</v>
      </c>
      <c r="AN279" s="2">
        <v>0</v>
      </c>
      <c r="AO279" s="2">
        <v>659</v>
      </c>
      <c r="AP279" s="2">
        <v>91</v>
      </c>
      <c r="AQ279" s="2">
        <v>0</v>
      </c>
      <c r="AR279" s="2">
        <v>0</v>
      </c>
      <c r="AS279" s="2">
        <v>0</v>
      </c>
      <c r="AT279" s="2">
        <v>0</v>
      </c>
      <c r="AU279" s="2">
        <v>0</v>
      </c>
      <c r="AV279" s="2">
        <v>0</v>
      </c>
      <c r="AW279" s="2">
        <v>7</v>
      </c>
      <c r="AX279" s="2">
        <v>7</v>
      </c>
      <c r="AY279" s="2">
        <v>0</v>
      </c>
      <c r="AZ279" s="2">
        <v>0</v>
      </c>
      <c r="BA279" s="2">
        <f t="shared" si="48"/>
        <v>8163</v>
      </c>
      <c r="BB279" s="2">
        <f t="shared" si="49"/>
        <v>8163</v>
      </c>
      <c r="BC279" s="2">
        <v>32121</v>
      </c>
      <c r="BD279" s="2">
        <v>32121</v>
      </c>
      <c r="BE279" s="2">
        <v>0</v>
      </c>
      <c r="BF279" s="2">
        <v>0</v>
      </c>
      <c r="BG279" s="2">
        <v>0</v>
      </c>
      <c r="BH279" s="2">
        <v>0</v>
      </c>
      <c r="BI279" s="2">
        <v>213</v>
      </c>
      <c r="BJ279" s="2">
        <v>815</v>
      </c>
      <c r="BK279" s="2">
        <v>-118</v>
      </c>
      <c r="BL279" s="2">
        <v>-263</v>
      </c>
    </row>
    <row r="280" spans="1:64" x14ac:dyDescent="0.25">
      <c r="A280" s="1" t="s">
        <v>275</v>
      </c>
      <c r="B280" t="s">
        <v>721</v>
      </c>
      <c r="C280" t="s">
        <v>972</v>
      </c>
      <c r="D280" s="2">
        <v>57</v>
      </c>
      <c r="E280" s="2">
        <v>1045</v>
      </c>
      <c r="F280" s="2">
        <f t="shared" si="40"/>
        <v>1102</v>
      </c>
      <c r="G280" s="2">
        <v>28</v>
      </c>
      <c r="H280" s="2">
        <v>146</v>
      </c>
      <c r="I280" s="2">
        <v>0</v>
      </c>
      <c r="J280" s="2">
        <f t="shared" si="41"/>
        <v>146</v>
      </c>
      <c r="K280" s="2">
        <v>-214</v>
      </c>
      <c r="L280" s="2">
        <v>0</v>
      </c>
      <c r="M280" s="2">
        <v>607</v>
      </c>
      <c r="N280" s="2">
        <f t="shared" si="42"/>
        <v>393</v>
      </c>
      <c r="O280" s="2">
        <v>1336</v>
      </c>
      <c r="P280" s="2">
        <v>0</v>
      </c>
      <c r="Q280" s="2">
        <v>122</v>
      </c>
      <c r="R280" s="2">
        <v>785</v>
      </c>
      <c r="S280" s="2">
        <f t="shared" si="43"/>
        <v>907</v>
      </c>
      <c r="T280" s="2">
        <v>0</v>
      </c>
      <c r="U280" s="2">
        <v>0</v>
      </c>
      <c r="V280" s="2">
        <f t="shared" si="44"/>
        <v>0</v>
      </c>
      <c r="W280" s="2">
        <v>968</v>
      </c>
      <c r="X280" s="2">
        <v>0</v>
      </c>
      <c r="Y280">
        <v>0</v>
      </c>
      <c r="Z280" s="2">
        <v>0</v>
      </c>
      <c r="AA280" s="2">
        <v>381</v>
      </c>
      <c r="AB280" s="2">
        <f t="shared" si="45"/>
        <v>381</v>
      </c>
      <c r="AC280" s="2">
        <v>0</v>
      </c>
      <c r="AD280" s="2">
        <v>0</v>
      </c>
      <c r="AE280" s="2">
        <v>0</v>
      </c>
      <c r="AF280" s="2">
        <v>0</v>
      </c>
      <c r="AG280" s="2">
        <f t="shared" si="46"/>
        <v>5261</v>
      </c>
      <c r="AH280" s="2">
        <f t="shared" si="47"/>
        <v>5261</v>
      </c>
      <c r="AI280" s="2">
        <v>23389</v>
      </c>
      <c r="AJ280" s="2">
        <v>23389</v>
      </c>
      <c r="AK280" s="2">
        <v>12166</v>
      </c>
      <c r="AL280" s="2">
        <v>20</v>
      </c>
      <c r="AM280" s="2">
        <v>2490</v>
      </c>
      <c r="AN280" s="2">
        <v>0</v>
      </c>
      <c r="AO280" s="2">
        <v>0</v>
      </c>
      <c r="AP280" s="2">
        <v>1795</v>
      </c>
      <c r="AQ280" s="2">
        <v>0</v>
      </c>
      <c r="AR280" s="2">
        <v>0</v>
      </c>
      <c r="AS280" s="2">
        <v>0</v>
      </c>
      <c r="AT280" s="2">
        <v>0</v>
      </c>
      <c r="AU280" s="2">
        <v>0</v>
      </c>
      <c r="AV280" s="2">
        <v>0</v>
      </c>
      <c r="AW280" s="2">
        <v>0</v>
      </c>
      <c r="AX280" s="2">
        <v>0</v>
      </c>
      <c r="AY280" s="2">
        <v>0</v>
      </c>
      <c r="AZ280" s="2">
        <v>0</v>
      </c>
      <c r="BA280" s="2">
        <f t="shared" si="48"/>
        <v>21732</v>
      </c>
      <c r="BB280" s="2">
        <f t="shared" si="49"/>
        <v>21732</v>
      </c>
      <c r="BC280" s="2">
        <v>79875</v>
      </c>
      <c r="BD280" s="2">
        <v>79875</v>
      </c>
      <c r="BE280" s="2">
        <v>0</v>
      </c>
      <c r="BF280" s="2">
        <v>0</v>
      </c>
      <c r="BG280" s="2">
        <v>0</v>
      </c>
      <c r="BH280" s="2">
        <v>0</v>
      </c>
      <c r="BI280" s="2">
        <v>0</v>
      </c>
      <c r="BJ280" s="2">
        <v>0</v>
      </c>
      <c r="BK280" s="2">
        <v>-117</v>
      </c>
      <c r="BL280" s="2">
        <v>-538</v>
      </c>
    </row>
    <row r="281" spans="1:64" x14ac:dyDescent="0.25">
      <c r="A281" s="1" t="s">
        <v>276</v>
      </c>
      <c r="B281" t="s">
        <v>722</v>
      </c>
      <c r="C281" t="s">
        <v>972</v>
      </c>
      <c r="D281" s="2">
        <v>13</v>
      </c>
      <c r="E281" s="2">
        <v>678</v>
      </c>
      <c r="F281" s="2">
        <f t="shared" si="40"/>
        <v>691</v>
      </c>
      <c r="G281" s="2">
        <v>16</v>
      </c>
      <c r="H281" s="2">
        <v>115</v>
      </c>
      <c r="I281" s="2">
        <v>0</v>
      </c>
      <c r="J281" s="2">
        <f t="shared" si="41"/>
        <v>115</v>
      </c>
      <c r="K281" s="2">
        <v>-1298</v>
      </c>
      <c r="L281" s="2">
        <v>0</v>
      </c>
      <c r="M281" s="2">
        <v>31</v>
      </c>
      <c r="N281" s="2">
        <f t="shared" si="42"/>
        <v>-1267</v>
      </c>
      <c r="O281" s="2">
        <v>960</v>
      </c>
      <c r="P281" s="2">
        <v>0</v>
      </c>
      <c r="Q281" s="2">
        <v>112</v>
      </c>
      <c r="R281" s="2">
        <v>327</v>
      </c>
      <c r="S281" s="2">
        <f t="shared" si="43"/>
        <v>439</v>
      </c>
      <c r="T281" s="2">
        <v>0</v>
      </c>
      <c r="U281" s="2">
        <v>0</v>
      </c>
      <c r="V281" s="2">
        <f t="shared" si="44"/>
        <v>0</v>
      </c>
      <c r="W281" s="2">
        <v>831</v>
      </c>
      <c r="X281" s="2">
        <v>0</v>
      </c>
      <c r="Y281">
        <v>0</v>
      </c>
      <c r="Z281" s="2">
        <v>43</v>
      </c>
      <c r="AA281" s="2">
        <v>258</v>
      </c>
      <c r="AB281" s="2">
        <f t="shared" si="45"/>
        <v>301</v>
      </c>
      <c r="AC281" s="2">
        <v>0</v>
      </c>
      <c r="AD281" s="2">
        <v>0</v>
      </c>
      <c r="AE281" s="2">
        <v>8</v>
      </c>
      <c r="AF281" s="2">
        <v>0</v>
      </c>
      <c r="AG281" s="2">
        <f t="shared" si="46"/>
        <v>2094</v>
      </c>
      <c r="AH281" s="2">
        <f t="shared" si="47"/>
        <v>2094</v>
      </c>
      <c r="AI281" s="2">
        <v>10472</v>
      </c>
      <c r="AJ281" s="2">
        <v>10472</v>
      </c>
      <c r="AK281" s="2">
        <v>8855</v>
      </c>
      <c r="AL281" s="2">
        <v>109</v>
      </c>
      <c r="AM281" s="2">
        <v>0</v>
      </c>
      <c r="AN281" s="2">
        <v>0</v>
      </c>
      <c r="AO281" s="2">
        <v>0</v>
      </c>
      <c r="AP281" s="2">
        <v>616</v>
      </c>
      <c r="AQ281" s="2">
        <v>0</v>
      </c>
      <c r="AR281" s="2">
        <v>0</v>
      </c>
      <c r="AS281" s="2">
        <v>0</v>
      </c>
      <c r="AT281" s="2">
        <v>0</v>
      </c>
      <c r="AU281" s="2">
        <v>0</v>
      </c>
      <c r="AV281" s="2">
        <v>0</v>
      </c>
      <c r="AW281" s="2">
        <v>0</v>
      </c>
      <c r="AX281" s="2">
        <v>0</v>
      </c>
      <c r="AY281" s="2">
        <v>0</v>
      </c>
      <c r="AZ281" s="2">
        <v>0</v>
      </c>
      <c r="BA281" s="2">
        <f t="shared" si="48"/>
        <v>11674</v>
      </c>
      <c r="BB281" s="2">
        <f t="shared" si="49"/>
        <v>11674</v>
      </c>
      <c r="BC281" s="2">
        <v>50470</v>
      </c>
      <c r="BD281" s="2">
        <v>50470</v>
      </c>
      <c r="BE281" s="2">
        <v>0</v>
      </c>
      <c r="BF281" s="2">
        <v>0</v>
      </c>
      <c r="BG281" s="2">
        <v>0</v>
      </c>
      <c r="BH281" s="2">
        <v>0</v>
      </c>
      <c r="BI281" s="2">
        <v>0</v>
      </c>
      <c r="BJ281" s="2">
        <v>0</v>
      </c>
      <c r="BK281" s="2">
        <v>-40</v>
      </c>
      <c r="BL281" s="2">
        <v>-250</v>
      </c>
    </row>
    <row r="282" spans="1:64" x14ac:dyDescent="0.25">
      <c r="A282" s="1" t="s">
        <v>277</v>
      </c>
      <c r="B282" t="s">
        <v>723</v>
      </c>
      <c r="C282" t="s">
        <v>972</v>
      </c>
      <c r="D282" s="2">
        <v>33</v>
      </c>
      <c r="E282" s="2">
        <v>33</v>
      </c>
      <c r="F282" s="2">
        <f t="shared" si="40"/>
        <v>66</v>
      </c>
      <c r="G282" s="2">
        <v>17</v>
      </c>
      <c r="H282" s="2">
        <v>95</v>
      </c>
      <c r="I282" s="2">
        <v>0</v>
      </c>
      <c r="J282" s="2">
        <f t="shared" si="41"/>
        <v>95</v>
      </c>
      <c r="K282" s="2">
        <v>196</v>
      </c>
      <c r="L282" s="2">
        <v>0</v>
      </c>
      <c r="M282" s="2">
        <v>-1069</v>
      </c>
      <c r="N282" s="2">
        <f t="shared" si="42"/>
        <v>-873</v>
      </c>
      <c r="O282" s="2">
        <v>823</v>
      </c>
      <c r="P282" s="2">
        <v>-7</v>
      </c>
      <c r="Q282" s="2">
        <v>110</v>
      </c>
      <c r="R282" s="2">
        <v>436</v>
      </c>
      <c r="S282" s="2">
        <f t="shared" si="43"/>
        <v>539</v>
      </c>
      <c r="T282" s="2">
        <v>0</v>
      </c>
      <c r="U282" s="2">
        <v>0</v>
      </c>
      <c r="V282" s="2">
        <f t="shared" si="44"/>
        <v>0</v>
      </c>
      <c r="W282" s="2">
        <v>958</v>
      </c>
      <c r="X282" s="2">
        <v>0</v>
      </c>
      <c r="Y282">
        <v>0</v>
      </c>
      <c r="Z282" s="2">
        <v>0</v>
      </c>
      <c r="AA282" s="2">
        <v>485</v>
      </c>
      <c r="AB282" s="2">
        <f t="shared" si="45"/>
        <v>485</v>
      </c>
      <c r="AC282" s="2">
        <v>0</v>
      </c>
      <c r="AD282" s="2">
        <v>0</v>
      </c>
      <c r="AE282" s="2">
        <v>0</v>
      </c>
      <c r="AF282" s="2">
        <v>0</v>
      </c>
      <c r="AG282" s="2">
        <f t="shared" si="46"/>
        <v>2110</v>
      </c>
      <c r="AH282" s="2">
        <f t="shared" si="47"/>
        <v>2110</v>
      </c>
      <c r="AI282" s="2">
        <v>18108</v>
      </c>
      <c r="AJ282" s="2">
        <v>18108</v>
      </c>
      <c r="AK282" s="2">
        <v>8902</v>
      </c>
      <c r="AL282" s="2">
        <v>282</v>
      </c>
      <c r="AM282" s="2">
        <v>7273</v>
      </c>
      <c r="AN282" s="2">
        <v>-67</v>
      </c>
      <c r="AO282" s="2">
        <v>0</v>
      </c>
      <c r="AP282" s="2">
        <v>0</v>
      </c>
      <c r="AQ282" s="2">
        <v>0</v>
      </c>
      <c r="AR282" s="2">
        <v>0</v>
      </c>
      <c r="AS282" s="2">
        <v>0</v>
      </c>
      <c r="AT282" s="2">
        <v>0</v>
      </c>
      <c r="AU282" s="2">
        <v>0</v>
      </c>
      <c r="AV282" s="2">
        <v>0</v>
      </c>
      <c r="AW282" s="2">
        <v>0</v>
      </c>
      <c r="AX282" s="2">
        <v>0</v>
      </c>
      <c r="AY282" s="2">
        <v>0</v>
      </c>
      <c r="AZ282" s="2">
        <v>0</v>
      </c>
      <c r="BA282" s="2">
        <f t="shared" si="48"/>
        <v>18500</v>
      </c>
      <c r="BB282" s="2">
        <f t="shared" si="49"/>
        <v>18500</v>
      </c>
      <c r="BC282" s="2">
        <v>68225</v>
      </c>
      <c r="BD282" s="2">
        <v>68225</v>
      </c>
      <c r="BE282" s="2">
        <v>0</v>
      </c>
      <c r="BF282" s="2">
        <v>0</v>
      </c>
      <c r="BG282" s="2">
        <v>0</v>
      </c>
      <c r="BH282" s="2">
        <v>0</v>
      </c>
      <c r="BI282" s="2">
        <v>0</v>
      </c>
      <c r="BJ282" s="2">
        <v>0</v>
      </c>
      <c r="BK282" s="2">
        <v>-579</v>
      </c>
      <c r="BL282" s="2">
        <v>-1128</v>
      </c>
    </row>
    <row r="283" spans="1:64" x14ac:dyDescent="0.25">
      <c r="A283" s="1" t="s">
        <v>278</v>
      </c>
      <c r="B283" t="s">
        <v>724</v>
      </c>
      <c r="C283" t="s">
        <v>972</v>
      </c>
      <c r="D283" s="2">
        <v>56</v>
      </c>
      <c r="E283" s="2">
        <v>708</v>
      </c>
      <c r="F283" s="2">
        <f t="shared" si="40"/>
        <v>764</v>
      </c>
      <c r="G283" s="2">
        <v>20</v>
      </c>
      <c r="H283" s="2">
        <v>46</v>
      </c>
      <c r="I283" s="2">
        <v>0</v>
      </c>
      <c r="J283" s="2">
        <f t="shared" si="41"/>
        <v>46</v>
      </c>
      <c r="K283" s="2">
        <v>-444</v>
      </c>
      <c r="L283" s="2">
        <v>0</v>
      </c>
      <c r="M283" s="2">
        <v>-348</v>
      </c>
      <c r="N283" s="2">
        <f t="shared" si="42"/>
        <v>-792</v>
      </c>
      <c r="O283" s="2">
        <v>1599</v>
      </c>
      <c r="P283" s="2">
        <v>0</v>
      </c>
      <c r="Q283" s="2">
        <v>196</v>
      </c>
      <c r="R283" s="2">
        <v>527</v>
      </c>
      <c r="S283" s="2">
        <f t="shared" si="43"/>
        <v>723</v>
      </c>
      <c r="T283" s="2">
        <v>13</v>
      </c>
      <c r="U283" s="2">
        <v>0</v>
      </c>
      <c r="V283" s="2">
        <f t="shared" si="44"/>
        <v>13</v>
      </c>
      <c r="W283" s="2">
        <v>1014</v>
      </c>
      <c r="X283" s="2">
        <v>0</v>
      </c>
      <c r="Y283">
        <v>0</v>
      </c>
      <c r="Z283" s="2">
        <v>2</v>
      </c>
      <c r="AA283" s="2">
        <v>11</v>
      </c>
      <c r="AB283" s="2">
        <f t="shared" si="45"/>
        <v>13</v>
      </c>
      <c r="AC283" s="2">
        <v>-12</v>
      </c>
      <c r="AD283" s="2">
        <v>0</v>
      </c>
      <c r="AE283" s="2">
        <v>0</v>
      </c>
      <c r="AF283" s="2">
        <v>0</v>
      </c>
      <c r="AG283" s="2">
        <f t="shared" si="46"/>
        <v>3388</v>
      </c>
      <c r="AH283" s="2">
        <f t="shared" si="47"/>
        <v>3388</v>
      </c>
      <c r="AI283" s="2">
        <v>13414</v>
      </c>
      <c r="AJ283" s="2">
        <v>13414</v>
      </c>
      <c r="AK283" s="2">
        <v>7547</v>
      </c>
      <c r="AL283" s="2">
        <v>119</v>
      </c>
      <c r="AM283" s="2">
        <v>0</v>
      </c>
      <c r="AN283" s="2">
        <v>0</v>
      </c>
      <c r="AO283" s="2">
        <v>0</v>
      </c>
      <c r="AP283" s="2">
        <v>615</v>
      </c>
      <c r="AQ283" s="2">
        <v>0</v>
      </c>
      <c r="AR283" s="2">
        <v>0</v>
      </c>
      <c r="AS283" s="2">
        <v>0</v>
      </c>
      <c r="AT283" s="2">
        <v>0</v>
      </c>
      <c r="AU283" s="2">
        <v>0</v>
      </c>
      <c r="AV283" s="2">
        <v>0</v>
      </c>
      <c r="AW283" s="2">
        <v>0</v>
      </c>
      <c r="AX283" s="2">
        <v>0</v>
      </c>
      <c r="AY283" s="2">
        <v>0</v>
      </c>
      <c r="AZ283" s="2">
        <v>0</v>
      </c>
      <c r="BA283" s="2">
        <f t="shared" si="48"/>
        <v>11669</v>
      </c>
      <c r="BB283" s="2">
        <f t="shared" si="49"/>
        <v>11669</v>
      </c>
      <c r="BC283" s="2">
        <v>47872</v>
      </c>
      <c r="BD283" s="2">
        <v>47872</v>
      </c>
      <c r="BE283" s="2">
        <v>0</v>
      </c>
      <c r="BF283" s="2">
        <v>0</v>
      </c>
      <c r="BG283" s="2">
        <v>0</v>
      </c>
      <c r="BH283" s="2">
        <v>0</v>
      </c>
      <c r="BI283" s="2">
        <v>68</v>
      </c>
      <c r="BJ283" s="2">
        <v>366</v>
      </c>
      <c r="BK283" s="2">
        <v>-42</v>
      </c>
      <c r="BL283" s="2">
        <v>-177</v>
      </c>
    </row>
    <row r="284" spans="1:64" x14ac:dyDescent="0.25">
      <c r="A284" s="1" t="s">
        <v>279</v>
      </c>
      <c r="B284" t="s">
        <v>725</v>
      </c>
      <c r="C284" t="s">
        <v>972</v>
      </c>
      <c r="D284" s="2">
        <v>13</v>
      </c>
      <c r="E284" s="2">
        <v>1007</v>
      </c>
      <c r="F284" s="2">
        <f t="shared" si="40"/>
        <v>1020</v>
      </c>
      <c r="G284" s="2">
        <v>13</v>
      </c>
      <c r="H284" s="2">
        <v>36</v>
      </c>
      <c r="I284" s="2">
        <v>0</v>
      </c>
      <c r="J284" s="2">
        <f t="shared" si="41"/>
        <v>36</v>
      </c>
      <c r="K284" s="2">
        <v>-321</v>
      </c>
      <c r="L284" s="2">
        <v>0</v>
      </c>
      <c r="M284" s="2">
        <v>89</v>
      </c>
      <c r="N284" s="2">
        <f t="shared" si="42"/>
        <v>-232</v>
      </c>
      <c r="O284" s="2">
        <v>725</v>
      </c>
      <c r="P284" s="2">
        <v>0</v>
      </c>
      <c r="Q284" s="2">
        <v>255</v>
      </c>
      <c r="R284" s="2">
        <v>285</v>
      </c>
      <c r="S284" s="2">
        <f t="shared" si="43"/>
        <v>540</v>
      </c>
      <c r="T284" s="2">
        <v>0</v>
      </c>
      <c r="U284" s="2">
        <v>55</v>
      </c>
      <c r="V284" s="2">
        <f t="shared" si="44"/>
        <v>55</v>
      </c>
      <c r="W284" s="2">
        <v>90</v>
      </c>
      <c r="X284" s="2">
        <v>0</v>
      </c>
      <c r="Y284">
        <v>0</v>
      </c>
      <c r="Z284" s="2">
        <v>0</v>
      </c>
      <c r="AA284" s="2">
        <v>529</v>
      </c>
      <c r="AB284" s="2">
        <f t="shared" si="45"/>
        <v>529</v>
      </c>
      <c r="AC284" s="2">
        <v>293</v>
      </c>
      <c r="AD284" s="2">
        <v>0</v>
      </c>
      <c r="AE284" s="2">
        <v>0</v>
      </c>
      <c r="AF284" s="2">
        <v>0</v>
      </c>
      <c r="AG284" s="2">
        <f t="shared" si="46"/>
        <v>3069</v>
      </c>
      <c r="AH284" s="2">
        <f t="shared" si="47"/>
        <v>3069</v>
      </c>
      <c r="AI284" s="2">
        <v>14071</v>
      </c>
      <c r="AJ284" s="2">
        <v>14071</v>
      </c>
      <c r="AK284" s="2">
        <v>8955</v>
      </c>
      <c r="AL284" s="2">
        <v>29</v>
      </c>
      <c r="AM284" s="2">
        <v>0</v>
      </c>
      <c r="AN284" s="2">
        <v>0</v>
      </c>
      <c r="AO284" s="2">
        <v>0</v>
      </c>
      <c r="AP284" s="2">
        <v>853</v>
      </c>
      <c r="AQ284" s="2">
        <v>0</v>
      </c>
      <c r="AR284" s="2">
        <v>0</v>
      </c>
      <c r="AS284" s="2">
        <v>0</v>
      </c>
      <c r="AT284" s="2">
        <v>0</v>
      </c>
      <c r="AU284" s="2">
        <v>-260</v>
      </c>
      <c r="AV284" s="2">
        <v>-882</v>
      </c>
      <c r="AW284" s="2">
        <v>0</v>
      </c>
      <c r="AX284" s="2">
        <v>0</v>
      </c>
      <c r="AY284" s="2">
        <v>0</v>
      </c>
      <c r="AZ284" s="2">
        <v>1</v>
      </c>
      <c r="BA284" s="2">
        <f t="shared" si="48"/>
        <v>12647</v>
      </c>
      <c r="BB284" s="2">
        <f t="shared" si="49"/>
        <v>12647</v>
      </c>
      <c r="BC284" s="2">
        <v>46074</v>
      </c>
      <c r="BD284" s="2">
        <v>46074</v>
      </c>
      <c r="BE284" s="2">
        <v>0</v>
      </c>
      <c r="BF284" s="2">
        <v>0</v>
      </c>
      <c r="BG284" s="2">
        <v>-57</v>
      </c>
      <c r="BH284" s="2">
        <v>-229</v>
      </c>
      <c r="BI284" s="2">
        <v>12</v>
      </c>
      <c r="BJ284" s="2">
        <v>47</v>
      </c>
      <c r="BK284" s="2">
        <v>-87</v>
      </c>
      <c r="BL284" s="2">
        <v>-346</v>
      </c>
    </row>
    <row r="285" spans="1:64" x14ac:dyDescent="0.25">
      <c r="A285" s="1" t="s">
        <v>280</v>
      </c>
      <c r="B285" t="s">
        <v>726</v>
      </c>
      <c r="C285" t="s">
        <v>972</v>
      </c>
      <c r="D285" s="2">
        <v>-305</v>
      </c>
      <c r="E285" s="2">
        <v>530</v>
      </c>
      <c r="F285" s="2">
        <f t="shared" si="40"/>
        <v>225</v>
      </c>
      <c r="G285" s="2">
        <v>0</v>
      </c>
      <c r="H285" s="2">
        <v>57</v>
      </c>
      <c r="I285" s="2">
        <v>0</v>
      </c>
      <c r="J285" s="2">
        <f t="shared" si="41"/>
        <v>57</v>
      </c>
      <c r="K285" s="2">
        <v>-267</v>
      </c>
      <c r="L285" s="2">
        <v>0</v>
      </c>
      <c r="M285" s="2">
        <v>257</v>
      </c>
      <c r="N285" s="2">
        <f t="shared" si="42"/>
        <v>-10</v>
      </c>
      <c r="O285" s="2">
        <v>473</v>
      </c>
      <c r="P285" s="2">
        <v>0</v>
      </c>
      <c r="Q285" s="2">
        <v>75</v>
      </c>
      <c r="R285" s="2">
        <v>381</v>
      </c>
      <c r="S285" s="2">
        <f t="shared" si="43"/>
        <v>456</v>
      </c>
      <c r="T285" s="2">
        <v>0</v>
      </c>
      <c r="U285" s="2">
        <v>0</v>
      </c>
      <c r="V285" s="2">
        <f t="shared" si="44"/>
        <v>0</v>
      </c>
      <c r="W285" s="2">
        <v>1125</v>
      </c>
      <c r="X285" s="2">
        <v>0</v>
      </c>
      <c r="Y285">
        <v>0</v>
      </c>
      <c r="Z285" s="2">
        <v>30</v>
      </c>
      <c r="AA285" s="2">
        <v>272</v>
      </c>
      <c r="AB285" s="2">
        <f t="shared" si="45"/>
        <v>302</v>
      </c>
      <c r="AC285" s="2">
        <v>553</v>
      </c>
      <c r="AD285" s="2">
        <v>0</v>
      </c>
      <c r="AE285" s="2">
        <v>0</v>
      </c>
      <c r="AF285" s="2">
        <v>133</v>
      </c>
      <c r="AG285" s="2">
        <f t="shared" si="46"/>
        <v>3314</v>
      </c>
      <c r="AH285" s="2">
        <f t="shared" si="47"/>
        <v>3314</v>
      </c>
      <c r="AI285" s="2">
        <v>12808</v>
      </c>
      <c r="AJ285" s="2">
        <v>12808</v>
      </c>
      <c r="AK285" s="2">
        <v>9077</v>
      </c>
      <c r="AL285" s="2">
        <v>34</v>
      </c>
      <c r="AM285" s="2">
        <v>0</v>
      </c>
      <c r="AN285" s="2">
        <v>0</v>
      </c>
      <c r="AO285" s="2">
        <v>0</v>
      </c>
      <c r="AP285" s="2">
        <v>0</v>
      </c>
      <c r="AQ285" s="2">
        <v>0</v>
      </c>
      <c r="AR285" s="2">
        <v>0</v>
      </c>
      <c r="AS285" s="2">
        <v>0</v>
      </c>
      <c r="AT285" s="2">
        <v>0</v>
      </c>
      <c r="AU285" s="2">
        <v>0</v>
      </c>
      <c r="AV285" s="2">
        <v>0</v>
      </c>
      <c r="AW285" s="2">
        <v>0</v>
      </c>
      <c r="AX285" s="2">
        <v>0</v>
      </c>
      <c r="AY285" s="2">
        <v>0</v>
      </c>
      <c r="AZ285" s="2">
        <v>0</v>
      </c>
      <c r="BA285" s="2">
        <f t="shared" si="48"/>
        <v>12425</v>
      </c>
      <c r="BB285" s="2">
        <f t="shared" si="49"/>
        <v>12425</v>
      </c>
      <c r="BC285" s="2">
        <v>49021</v>
      </c>
      <c r="BD285" s="2">
        <v>49021</v>
      </c>
      <c r="BE285" s="2">
        <v>0</v>
      </c>
      <c r="BF285" s="2">
        <v>0</v>
      </c>
      <c r="BG285" s="2">
        <v>0</v>
      </c>
      <c r="BH285" s="2">
        <v>0</v>
      </c>
      <c r="BI285" s="2">
        <v>96</v>
      </c>
      <c r="BJ285" s="2">
        <v>384</v>
      </c>
      <c r="BK285" s="2">
        <v>-100</v>
      </c>
      <c r="BL285" s="2">
        <v>-193</v>
      </c>
    </row>
    <row r="286" spans="1:64" x14ac:dyDescent="0.25">
      <c r="A286" s="1" t="s">
        <v>281</v>
      </c>
      <c r="B286" t="s">
        <v>727</v>
      </c>
      <c r="C286" t="s">
        <v>970</v>
      </c>
      <c r="D286" s="2">
        <v>-63</v>
      </c>
      <c r="E286" s="2">
        <v>945</v>
      </c>
      <c r="F286" s="2">
        <f t="shared" si="40"/>
        <v>882</v>
      </c>
      <c r="G286" s="2">
        <v>33</v>
      </c>
      <c r="H286" s="2">
        <v>63</v>
      </c>
      <c r="I286" s="2">
        <v>0</v>
      </c>
      <c r="J286" s="2">
        <f t="shared" si="41"/>
        <v>63</v>
      </c>
      <c r="K286" s="2">
        <v>2192</v>
      </c>
      <c r="L286" s="2">
        <v>0</v>
      </c>
      <c r="M286" s="2">
        <v>-582</v>
      </c>
      <c r="N286" s="2">
        <f t="shared" si="42"/>
        <v>1610</v>
      </c>
      <c r="O286" s="2">
        <v>3742</v>
      </c>
      <c r="P286" s="2">
        <v>244</v>
      </c>
      <c r="Q286" s="2">
        <v>973</v>
      </c>
      <c r="R286" s="2">
        <v>398</v>
      </c>
      <c r="S286" s="2">
        <f t="shared" si="43"/>
        <v>1615</v>
      </c>
      <c r="T286" s="2">
        <v>751</v>
      </c>
      <c r="U286" s="2">
        <v>1182</v>
      </c>
      <c r="V286" s="2">
        <f t="shared" si="44"/>
        <v>1933</v>
      </c>
      <c r="W286" s="2">
        <v>3640</v>
      </c>
      <c r="X286" s="2">
        <v>12059</v>
      </c>
      <c r="Y286">
        <v>4672.4849202089199</v>
      </c>
      <c r="Z286" s="2">
        <v>22878</v>
      </c>
      <c r="AA286" s="2">
        <v>1298</v>
      </c>
      <c r="AB286" s="2">
        <f t="shared" si="45"/>
        <v>24176</v>
      </c>
      <c r="AC286" s="2">
        <v>0</v>
      </c>
      <c r="AD286" s="2">
        <v>0</v>
      </c>
      <c r="AE286" s="2">
        <v>0</v>
      </c>
      <c r="AF286" s="2">
        <v>0</v>
      </c>
      <c r="AG286" s="2">
        <f t="shared" si="46"/>
        <v>49753</v>
      </c>
      <c r="AH286" s="2">
        <f t="shared" si="47"/>
        <v>54425.484920208917</v>
      </c>
      <c r="AI286" s="2">
        <v>190000</v>
      </c>
      <c r="AJ286" s="2">
        <v>203932.01807728221</v>
      </c>
      <c r="AK286" s="2">
        <v>10279</v>
      </c>
      <c r="AL286" s="2">
        <v>0</v>
      </c>
      <c r="AM286" s="2">
        <v>7336</v>
      </c>
      <c r="AN286" s="2">
        <v>0</v>
      </c>
      <c r="AO286" s="2">
        <v>0</v>
      </c>
      <c r="AP286" s="2">
        <v>0</v>
      </c>
      <c r="AQ286" s="2">
        <v>0</v>
      </c>
      <c r="AR286" s="2">
        <v>0</v>
      </c>
      <c r="AS286" s="2">
        <v>0</v>
      </c>
      <c r="AT286" s="2">
        <v>0</v>
      </c>
      <c r="AU286" s="2">
        <v>305</v>
      </c>
      <c r="AV286" s="2">
        <v>0</v>
      </c>
      <c r="AW286" s="2">
        <v>-239</v>
      </c>
      <c r="AX286" s="2">
        <v>0</v>
      </c>
      <c r="AY286" s="2">
        <v>0</v>
      </c>
      <c r="AZ286" s="2">
        <v>0</v>
      </c>
      <c r="BA286" s="2">
        <f t="shared" si="48"/>
        <v>67434</v>
      </c>
      <c r="BB286" s="2">
        <f t="shared" si="49"/>
        <v>72106.484920208924</v>
      </c>
      <c r="BC286" s="2">
        <v>245000</v>
      </c>
      <c r="BD286" s="2">
        <v>258932.01807728221</v>
      </c>
      <c r="BE286" s="2">
        <v>0</v>
      </c>
      <c r="BF286" s="2">
        <v>0</v>
      </c>
      <c r="BG286" s="2">
        <v>0</v>
      </c>
      <c r="BH286" s="2">
        <v>0</v>
      </c>
      <c r="BI286" s="2">
        <v>3316</v>
      </c>
      <c r="BJ286" s="2">
        <v>7000</v>
      </c>
      <c r="BK286" s="2">
        <v>-739</v>
      </c>
      <c r="BL286" s="2">
        <v>-1500</v>
      </c>
    </row>
    <row r="287" spans="1:64" x14ac:dyDescent="0.25">
      <c r="A287" s="1" t="s">
        <v>282</v>
      </c>
      <c r="B287" t="s">
        <v>728</v>
      </c>
      <c r="C287" t="s">
        <v>970</v>
      </c>
      <c r="D287" s="2">
        <v>105</v>
      </c>
      <c r="E287" s="2">
        <v>365</v>
      </c>
      <c r="F287" s="2">
        <f t="shared" si="40"/>
        <v>470</v>
      </c>
      <c r="G287" s="2">
        <v>2</v>
      </c>
      <c r="H287" s="2">
        <v>220</v>
      </c>
      <c r="I287" s="2">
        <v>159</v>
      </c>
      <c r="J287" s="2">
        <f t="shared" si="41"/>
        <v>379</v>
      </c>
      <c r="K287" s="2">
        <v>3039</v>
      </c>
      <c r="L287" s="2">
        <v>0</v>
      </c>
      <c r="M287" s="2">
        <v>454</v>
      </c>
      <c r="N287" s="2">
        <f t="shared" si="42"/>
        <v>3493</v>
      </c>
      <c r="O287" s="2">
        <v>11395</v>
      </c>
      <c r="P287" s="2">
        <v>453</v>
      </c>
      <c r="Q287" s="2">
        <v>2306</v>
      </c>
      <c r="R287" s="2">
        <v>2371</v>
      </c>
      <c r="S287" s="2">
        <f t="shared" si="43"/>
        <v>5130</v>
      </c>
      <c r="T287" s="2">
        <v>1001</v>
      </c>
      <c r="U287" s="2">
        <v>1558</v>
      </c>
      <c r="V287" s="2">
        <f t="shared" si="44"/>
        <v>2559</v>
      </c>
      <c r="W287" s="2">
        <v>3182</v>
      </c>
      <c r="X287" s="2">
        <v>38043</v>
      </c>
      <c r="Y287">
        <v>9999.5677833638783</v>
      </c>
      <c r="Z287" s="2">
        <v>50677</v>
      </c>
      <c r="AA287" s="2">
        <v>696</v>
      </c>
      <c r="AB287" s="2">
        <f t="shared" si="45"/>
        <v>51373</v>
      </c>
      <c r="AC287" s="2">
        <v>1658</v>
      </c>
      <c r="AD287" s="2">
        <v>0</v>
      </c>
      <c r="AE287" s="2">
        <v>0</v>
      </c>
      <c r="AF287" s="2">
        <v>0</v>
      </c>
      <c r="AG287" s="2">
        <f t="shared" si="46"/>
        <v>117684</v>
      </c>
      <c r="AH287" s="2">
        <f t="shared" si="47"/>
        <v>127683.56778336388</v>
      </c>
      <c r="AI287" s="2">
        <v>560556</v>
      </c>
      <c r="AJ287" s="2">
        <v>603219.37308499322</v>
      </c>
      <c r="AK287" s="2">
        <v>31798</v>
      </c>
      <c r="AL287" s="2">
        <v>139</v>
      </c>
      <c r="AM287" s="2">
        <v>3899</v>
      </c>
      <c r="AN287" s="2">
        <v>0</v>
      </c>
      <c r="AO287" s="2">
        <v>0</v>
      </c>
      <c r="AP287" s="2">
        <v>3552</v>
      </c>
      <c r="AQ287" s="2">
        <v>0</v>
      </c>
      <c r="AR287" s="2">
        <v>0</v>
      </c>
      <c r="AS287" s="2">
        <v>0</v>
      </c>
      <c r="AT287" s="2">
        <v>0</v>
      </c>
      <c r="AU287" s="2">
        <v>0</v>
      </c>
      <c r="AV287" s="2">
        <v>0</v>
      </c>
      <c r="AW287" s="2">
        <v>0</v>
      </c>
      <c r="AX287" s="2">
        <v>0</v>
      </c>
      <c r="AY287" s="2">
        <v>0</v>
      </c>
      <c r="AZ287" s="2">
        <v>0</v>
      </c>
      <c r="BA287" s="2">
        <f t="shared" si="48"/>
        <v>157072</v>
      </c>
      <c r="BB287" s="2">
        <f t="shared" si="49"/>
        <v>167071.56778336386</v>
      </c>
      <c r="BC287" s="2">
        <v>692744</v>
      </c>
      <c r="BD287" s="2">
        <v>735407.37308499322</v>
      </c>
      <c r="BE287" s="2">
        <v>0</v>
      </c>
      <c r="BF287" s="2">
        <v>0</v>
      </c>
      <c r="BG287" s="2">
        <v>0</v>
      </c>
      <c r="BH287" s="2">
        <v>0</v>
      </c>
      <c r="BI287" s="2">
        <v>3352</v>
      </c>
      <c r="BJ287" s="2">
        <v>13407</v>
      </c>
      <c r="BK287" s="2">
        <v>-203</v>
      </c>
      <c r="BL287" s="2">
        <v>-811</v>
      </c>
    </row>
    <row r="288" spans="1:64" x14ac:dyDescent="0.25">
      <c r="A288" s="1" t="s">
        <v>283</v>
      </c>
      <c r="B288" t="s">
        <v>729</v>
      </c>
      <c r="C288" t="s">
        <v>970</v>
      </c>
      <c r="D288" s="2">
        <v>0</v>
      </c>
      <c r="E288" s="2">
        <v>465</v>
      </c>
      <c r="F288" s="2">
        <f t="shared" si="40"/>
        <v>465</v>
      </c>
      <c r="G288" s="2">
        <v>7</v>
      </c>
      <c r="H288" s="2">
        <v>2</v>
      </c>
      <c r="I288" s="2">
        <v>92</v>
      </c>
      <c r="J288" s="2">
        <f t="shared" si="41"/>
        <v>94</v>
      </c>
      <c r="K288" s="2">
        <v>-165</v>
      </c>
      <c r="L288" s="2">
        <v>0</v>
      </c>
      <c r="M288" s="2">
        <v>322</v>
      </c>
      <c r="N288" s="2">
        <f t="shared" si="42"/>
        <v>157</v>
      </c>
      <c r="O288" s="2">
        <v>384</v>
      </c>
      <c r="P288" s="2">
        <v>1</v>
      </c>
      <c r="Q288" s="2">
        <v>35</v>
      </c>
      <c r="R288" s="2">
        <v>20</v>
      </c>
      <c r="S288" s="2">
        <f t="shared" si="43"/>
        <v>56</v>
      </c>
      <c r="T288" s="2">
        <v>59</v>
      </c>
      <c r="U288" s="2">
        <v>32</v>
      </c>
      <c r="V288" s="2">
        <f t="shared" si="44"/>
        <v>91</v>
      </c>
      <c r="W288" s="2">
        <v>-4</v>
      </c>
      <c r="X288" s="2">
        <v>173</v>
      </c>
      <c r="Y288">
        <v>0</v>
      </c>
      <c r="Z288" s="2">
        <v>363</v>
      </c>
      <c r="AA288" s="2">
        <v>-110</v>
      </c>
      <c r="AB288" s="2">
        <f t="shared" si="45"/>
        <v>253</v>
      </c>
      <c r="AC288" s="2">
        <v>0</v>
      </c>
      <c r="AD288" s="2">
        <v>0</v>
      </c>
      <c r="AE288" s="2">
        <v>0</v>
      </c>
      <c r="AF288" s="2">
        <v>0</v>
      </c>
      <c r="AG288" s="2">
        <f t="shared" si="46"/>
        <v>1676</v>
      </c>
      <c r="AH288" s="2">
        <f t="shared" si="47"/>
        <v>1676</v>
      </c>
      <c r="AI288" s="2">
        <v>4900</v>
      </c>
      <c r="AJ288" s="2">
        <v>5099.8705636760778</v>
      </c>
      <c r="AK288" s="2">
        <v>49</v>
      </c>
      <c r="AL288" s="2">
        <v>15</v>
      </c>
      <c r="AM288" s="2">
        <v>0</v>
      </c>
      <c r="AN288" s="2">
        <v>0</v>
      </c>
      <c r="AO288" s="2">
        <v>0</v>
      </c>
      <c r="AP288" s="2">
        <v>0</v>
      </c>
      <c r="AQ288" s="2">
        <v>0</v>
      </c>
      <c r="AR288" s="2">
        <v>0</v>
      </c>
      <c r="AS288" s="2">
        <v>0</v>
      </c>
      <c r="AT288" s="2">
        <v>69</v>
      </c>
      <c r="AU288" s="2">
        <v>28</v>
      </c>
      <c r="AV288" s="2">
        <v>-6</v>
      </c>
      <c r="AW288" s="2">
        <v>66</v>
      </c>
      <c r="AX288" s="2">
        <v>290</v>
      </c>
      <c r="AY288" s="2">
        <v>0</v>
      </c>
      <c r="AZ288" s="2">
        <v>0</v>
      </c>
      <c r="BA288" s="2">
        <f t="shared" si="48"/>
        <v>1903</v>
      </c>
      <c r="BB288" s="2">
        <f t="shared" si="49"/>
        <v>1903</v>
      </c>
      <c r="BC288" s="2">
        <v>5716</v>
      </c>
      <c r="BD288" s="2">
        <v>5915.8705636760778</v>
      </c>
      <c r="BE288" s="2">
        <v>0</v>
      </c>
      <c r="BF288" s="2">
        <v>0</v>
      </c>
      <c r="BG288" s="2">
        <v>0</v>
      </c>
      <c r="BH288" s="2">
        <v>0</v>
      </c>
      <c r="BI288" s="2">
        <v>1</v>
      </c>
      <c r="BJ288" s="2">
        <v>8</v>
      </c>
      <c r="BK288" s="2">
        <v>-3</v>
      </c>
      <c r="BL288" s="2">
        <v>-12</v>
      </c>
    </row>
    <row r="289" spans="1:64" x14ac:dyDescent="0.25">
      <c r="A289" s="1" t="s">
        <v>284</v>
      </c>
      <c r="B289" t="s">
        <v>730</v>
      </c>
      <c r="C289" t="s">
        <v>973</v>
      </c>
      <c r="D289" s="2">
        <v>-29</v>
      </c>
      <c r="E289" s="2">
        <v>3161</v>
      </c>
      <c r="F289" s="2">
        <f t="shared" si="40"/>
        <v>3132</v>
      </c>
      <c r="G289" s="2">
        <v>58</v>
      </c>
      <c r="H289" s="2">
        <v>155</v>
      </c>
      <c r="I289" s="2">
        <v>169</v>
      </c>
      <c r="J289" s="2">
        <f t="shared" si="41"/>
        <v>324</v>
      </c>
      <c r="K289" s="2">
        <v>1304</v>
      </c>
      <c r="L289" s="2">
        <v>0</v>
      </c>
      <c r="M289" s="2">
        <v>795</v>
      </c>
      <c r="N289" s="2">
        <f t="shared" si="42"/>
        <v>2099</v>
      </c>
      <c r="O289" s="2">
        <v>3241</v>
      </c>
      <c r="P289" s="2">
        <v>639</v>
      </c>
      <c r="Q289" s="2">
        <v>335</v>
      </c>
      <c r="R289" s="2">
        <v>686</v>
      </c>
      <c r="S289" s="2">
        <f t="shared" si="43"/>
        <v>1660</v>
      </c>
      <c r="T289" s="2">
        <v>803</v>
      </c>
      <c r="U289" s="2">
        <v>5136</v>
      </c>
      <c r="V289" s="2">
        <f t="shared" si="44"/>
        <v>5939</v>
      </c>
      <c r="W289" s="2">
        <v>2468</v>
      </c>
      <c r="X289" s="2">
        <v>54631</v>
      </c>
      <c r="Y289">
        <v>15772.377319877864</v>
      </c>
      <c r="Z289" s="2">
        <v>27364</v>
      </c>
      <c r="AA289" s="2">
        <v>1833</v>
      </c>
      <c r="AB289" s="2">
        <f t="shared" si="45"/>
        <v>29197</v>
      </c>
      <c r="AC289" s="2">
        <v>213</v>
      </c>
      <c r="AD289" s="2">
        <v>0</v>
      </c>
      <c r="AE289" s="2">
        <v>0</v>
      </c>
      <c r="AF289" s="2">
        <v>-5415</v>
      </c>
      <c r="AG289" s="2">
        <f t="shared" si="46"/>
        <v>97547</v>
      </c>
      <c r="AH289" s="2">
        <f t="shared" si="47"/>
        <v>113319.37731987787</v>
      </c>
      <c r="AI289" s="2">
        <v>386453</v>
      </c>
      <c r="AJ289" s="2">
        <v>449569.35123807983</v>
      </c>
      <c r="AK289" s="2">
        <v>26000</v>
      </c>
      <c r="AL289" s="2">
        <v>450</v>
      </c>
      <c r="AM289" s="2">
        <v>0</v>
      </c>
      <c r="AN289" s="2">
        <v>0</v>
      </c>
      <c r="AO289" s="2">
        <v>0</v>
      </c>
      <c r="AP289" s="2">
        <v>0</v>
      </c>
      <c r="AQ289" s="2">
        <v>6038</v>
      </c>
      <c r="AR289" s="2">
        <v>4860</v>
      </c>
      <c r="AS289" s="2">
        <v>0</v>
      </c>
      <c r="AT289" s="2">
        <v>0</v>
      </c>
      <c r="AU289" s="2">
        <v>0</v>
      </c>
      <c r="AV289" s="2">
        <v>0</v>
      </c>
      <c r="AW289" s="2">
        <v>431</v>
      </c>
      <c r="AX289" s="2">
        <v>1724</v>
      </c>
      <c r="AY289" s="2">
        <v>0</v>
      </c>
      <c r="AZ289" s="2">
        <v>0</v>
      </c>
      <c r="BA289" s="2">
        <f t="shared" si="48"/>
        <v>135326</v>
      </c>
      <c r="BB289" s="2">
        <f t="shared" si="49"/>
        <v>151098.37731987785</v>
      </c>
      <c r="BC289" s="2">
        <v>533915</v>
      </c>
      <c r="BD289" s="2">
        <v>597031.35123807983</v>
      </c>
      <c r="BE289" s="2">
        <v>0</v>
      </c>
      <c r="BF289" s="2">
        <v>0</v>
      </c>
      <c r="BG289" s="2">
        <v>0</v>
      </c>
      <c r="BH289" s="2">
        <v>0</v>
      </c>
      <c r="BI289" s="2">
        <v>1167</v>
      </c>
      <c r="BJ289" s="2">
        <v>4668</v>
      </c>
      <c r="BK289" s="2">
        <v>-662</v>
      </c>
      <c r="BL289" s="2">
        <v>-2647</v>
      </c>
    </row>
    <row r="290" spans="1:64" x14ac:dyDescent="0.25">
      <c r="A290" s="1" t="s">
        <v>285</v>
      </c>
      <c r="B290" t="s">
        <v>731</v>
      </c>
      <c r="C290" t="s">
        <v>973</v>
      </c>
      <c r="D290" s="2">
        <v>-79</v>
      </c>
      <c r="E290" s="2">
        <v>1661</v>
      </c>
      <c r="F290" s="2">
        <f t="shared" si="40"/>
        <v>1582</v>
      </c>
      <c r="G290" s="2">
        <v>38</v>
      </c>
      <c r="H290" s="2">
        <v>23</v>
      </c>
      <c r="I290" s="2">
        <v>184</v>
      </c>
      <c r="J290" s="2">
        <f t="shared" si="41"/>
        <v>207</v>
      </c>
      <c r="K290" s="2">
        <v>972</v>
      </c>
      <c r="L290" s="2">
        <v>0</v>
      </c>
      <c r="M290" s="2">
        <v>261</v>
      </c>
      <c r="N290" s="2">
        <f t="shared" si="42"/>
        <v>1233</v>
      </c>
      <c r="O290" s="2">
        <v>1346</v>
      </c>
      <c r="P290" s="2">
        <v>261</v>
      </c>
      <c r="Q290" s="2">
        <v>263</v>
      </c>
      <c r="R290" s="2">
        <v>120</v>
      </c>
      <c r="S290" s="2">
        <f t="shared" si="43"/>
        <v>644</v>
      </c>
      <c r="T290" s="2">
        <v>-36</v>
      </c>
      <c r="U290" s="2">
        <v>1654</v>
      </c>
      <c r="V290" s="2">
        <f t="shared" si="44"/>
        <v>1618</v>
      </c>
      <c r="W290" s="2">
        <v>1545</v>
      </c>
      <c r="X290" s="2">
        <v>30361</v>
      </c>
      <c r="Y290">
        <v>8451.7855163275217</v>
      </c>
      <c r="Z290" s="2">
        <v>13139</v>
      </c>
      <c r="AA290" s="2">
        <v>1780</v>
      </c>
      <c r="AB290" s="2">
        <f t="shared" si="45"/>
        <v>14919</v>
      </c>
      <c r="AC290" s="2">
        <v>358</v>
      </c>
      <c r="AD290" s="2">
        <v>0</v>
      </c>
      <c r="AE290" s="2">
        <v>0</v>
      </c>
      <c r="AF290" s="2">
        <v>774</v>
      </c>
      <c r="AG290" s="2">
        <f t="shared" si="46"/>
        <v>54625</v>
      </c>
      <c r="AH290" s="2">
        <f t="shared" si="47"/>
        <v>63076.785516327524</v>
      </c>
      <c r="AI290" s="2">
        <v>222009</v>
      </c>
      <c r="AJ290" s="2">
        <v>339339</v>
      </c>
      <c r="AK290" s="2">
        <v>8420</v>
      </c>
      <c r="AL290" s="2">
        <v>171</v>
      </c>
      <c r="AM290" s="2">
        <v>4868</v>
      </c>
      <c r="AN290" s="2">
        <v>0</v>
      </c>
      <c r="AO290" s="2">
        <v>24</v>
      </c>
      <c r="AP290" s="2">
        <v>0</v>
      </c>
      <c r="AQ290" s="2">
        <v>4022</v>
      </c>
      <c r="AR290" s="2">
        <v>2852</v>
      </c>
      <c r="AS290" s="2">
        <v>0</v>
      </c>
      <c r="AT290" s="2">
        <v>24</v>
      </c>
      <c r="AU290" s="2">
        <v>-642</v>
      </c>
      <c r="AV290" s="2">
        <v>-2364</v>
      </c>
      <c r="AW290" s="2">
        <v>-856</v>
      </c>
      <c r="AX290" s="2">
        <v>-1466</v>
      </c>
      <c r="AY290" s="2">
        <v>0</v>
      </c>
      <c r="AZ290" s="2">
        <v>-510</v>
      </c>
      <c r="BA290" s="2">
        <f t="shared" si="48"/>
        <v>72998</v>
      </c>
      <c r="BB290" s="2">
        <f t="shared" si="49"/>
        <v>81449.785516327524</v>
      </c>
      <c r="BC290" s="2">
        <v>295432</v>
      </c>
      <c r="BD290" s="2">
        <v>412762</v>
      </c>
      <c r="BE290" s="2">
        <v>-38</v>
      </c>
      <c r="BF290" s="2">
        <v>-154</v>
      </c>
      <c r="BG290" s="2">
        <v>-119</v>
      </c>
      <c r="BH290" s="2">
        <v>-475</v>
      </c>
      <c r="BI290" s="2">
        <v>1185</v>
      </c>
      <c r="BJ290" s="2">
        <v>4275</v>
      </c>
      <c r="BK290" s="2">
        <v>-1613</v>
      </c>
      <c r="BL290" s="2">
        <v>-3933</v>
      </c>
    </row>
    <row r="291" spans="1:64" x14ac:dyDescent="0.25">
      <c r="A291" s="1" t="s">
        <v>286</v>
      </c>
      <c r="B291" t="s">
        <v>732</v>
      </c>
      <c r="C291" t="s">
        <v>973</v>
      </c>
      <c r="D291" s="2">
        <v>34</v>
      </c>
      <c r="E291" s="2">
        <v>3285</v>
      </c>
      <c r="F291" s="2">
        <f t="shared" si="40"/>
        <v>3319</v>
      </c>
      <c r="G291" s="2">
        <v>78</v>
      </c>
      <c r="H291" s="2">
        <v>532</v>
      </c>
      <c r="I291" s="2">
        <v>562</v>
      </c>
      <c r="J291" s="2">
        <f t="shared" si="41"/>
        <v>1094</v>
      </c>
      <c r="K291" s="2">
        <v>-206</v>
      </c>
      <c r="L291" s="2">
        <v>0</v>
      </c>
      <c r="M291" s="2">
        <v>3929</v>
      </c>
      <c r="N291" s="2">
        <f t="shared" si="42"/>
        <v>3723</v>
      </c>
      <c r="O291" s="2">
        <v>9878</v>
      </c>
      <c r="P291" s="2">
        <v>1814</v>
      </c>
      <c r="Q291" s="2">
        <v>420</v>
      </c>
      <c r="R291" s="2">
        <v>639</v>
      </c>
      <c r="S291" s="2">
        <f t="shared" si="43"/>
        <v>2873</v>
      </c>
      <c r="T291" s="2">
        <v>4118</v>
      </c>
      <c r="U291" s="2">
        <v>9786</v>
      </c>
      <c r="V291" s="2">
        <f t="shared" si="44"/>
        <v>13904</v>
      </c>
      <c r="W291" s="2">
        <v>8113</v>
      </c>
      <c r="X291" s="2">
        <v>66103</v>
      </c>
      <c r="Y291">
        <v>19064.984778160429</v>
      </c>
      <c r="Z291" s="2">
        <v>59996</v>
      </c>
      <c r="AA291" s="2">
        <v>4162</v>
      </c>
      <c r="AB291" s="2">
        <f t="shared" si="45"/>
        <v>64158</v>
      </c>
      <c r="AC291" s="2">
        <v>1127</v>
      </c>
      <c r="AD291" s="2">
        <v>0</v>
      </c>
      <c r="AE291" s="2">
        <v>0</v>
      </c>
      <c r="AF291" s="2">
        <v>-196</v>
      </c>
      <c r="AG291" s="2">
        <f t="shared" si="46"/>
        <v>174174</v>
      </c>
      <c r="AH291" s="2">
        <f t="shared" si="47"/>
        <v>193238.98477816043</v>
      </c>
      <c r="AI291" s="2">
        <v>701210</v>
      </c>
      <c r="AJ291" s="2">
        <v>777580.19578427612</v>
      </c>
      <c r="AK291" s="2">
        <v>55739</v>
      </c>
      <c r="AL291" s="2">
        <v>778</v>
      </c>
      <c r="AM291" s="2">
        <v>11055</v>
      </c>
      <c r="AN291" s="2">
        <v>0</v>
      </c>
      <c r="AO291" s="2">
        <v>0</v>
      </c>
      <c r="AP291" s="2">
        <v>0</v>
      </c>
      <c r="AQ291" s="2">
        <v>9243</v>
      </c>
      <c r="AR291" s="2">
        <v>9115</v>
      </c>
      <c r="AS291" s="2">
        <v>0</v>
      </c>
      <c r="AT291" s="2">
        <v>2</v>
      </c>
      <c r="AU291" s="2">
        <v>-3896</v>
      </c>
      <c r="AV291" s="2">
        <v>-15481</v>
      </c>
      <c r="AW291" s="2">
        <v>175</v>
      </c>
      <c r="AX291" s="2">
        <v>271</v>
      </c>
      <c r="AY291" s="2">
        <v>0</v>
      </c>
      <c r="AZ291" s="2">
        <v>0</v>
      </c>
      <c r="BA291" s="2">
        <f t="shared" si="48"/>
        <v>256385</v>
      </c>
      <c r="BB291" s="2">
        <f t="shared" si="49"/>
        <v>275449.98477816046</v>
      </c>
      <c r="BC291" s="2">
        <v>1028779</v>
      </c>
      <c r="BD291" s="2">
        <v>1105149.1957842761</v>
      </c>
      <c r="BE291" s="2">
        <v>-16</v>
      </c>
      <c r="BF291" s="2">
        <v>-64</v>
      </c>
      <c r="BG291" s="2">
        <v>0</v>
      </c>
      <c r="BH291" s="2">
        <v>0</v>
      </c>
      <c r="BI291" s="2">
        <v>6946</v>
      </c>
      <c r="BJ291" s="2">
        <v>27784</v>
      </c>
      <c r="BK291" s="2">
        <v>-6787</v>
      </c>
      <c r="BL291" s="2">
        <v>-27498</v>
      </c>
    </row>
    <row r="292" spans="1:64" x14ac:dyDescent="0.25">
      <c r="A292" s="1" t="s">
        <v>287</v>
      </c>
      <c r="B292" t="s">
        <v>733</v>
      </c>
      <c r="C292" t="s">
        <v>973</v>
      </c>
      <c r="D292" s="2">
        <v>0</v>
      </c>
      <c r="E292" s="2">
        <v>1927</v>
      </c>
      <c r="F292" s="2">
        <f t="shared" si="40"/>
        <v>1927</v>
      </c>
      <c r="G292" s="2">
        <v>0</v>
      </c>
      <c r="H292" s="2">
        <v>77</v>
      </c>
      <c r="I292" s="2">
        <v>136</v>
      </c>
      <c r="J292" s="2">
        <f t="shared" si="41"/>
        <v>213</v>
      </c>
      <c r="K292" s="2">
        <v>1793</v>
      </c>
      <c r="L292" s="2">
        <v>0</v>
      </c>
      <c r="M292" s="2">
        <v>863</v>
      </c>
      <c r="N292" s="2">
        <f t="shared" si="42"/>
        <v>2656</v>
      </c>
      <c r="O292" s="2">
        <v>1043</v>
      </c>
      <c r="P292" s="2">
        <v>880</v>
      </c>
      <c r="Q292" s="2">
        <v>187</v>
      </c>
      <c r="R292" s="2">
        <v>713</v>
      </c>
      <c r="S292" s="2">
        <f t="shared" si="43"/>
        <v>1780</v>
      </c>
      <c r="T292" s="2">
        <v>147</v>
      </c>
      <c r="U292" s="2">
        <v>4198</v>
      </c>
      <c r="V292" s="2">
        <f t="shared" si="44"/>
        <v>4345</v>
      </c>
      <c r="W292" s="2">
        <v>5667</v>
      </c>
      <c r="X292" s="2">
        <v>28281</v>
      </c>
      <c r="Y292">
        <v>9484.8905113428427</v>
      </c>
      <c r="Z292" s="2">
        <v>17728</v>
      </c>
      <c r="AA292" s="2">
        <v>480</v>
      </c>
      <c r="AB292" s="2">
        <f t="shared" si="45"/>
        <v>18208</v>
      </c>
      <c r="AC292" s="2">
        <v>0</v>
      </c>
      <c r="AD292" s="2">
        <v>0</v>
      </c>
      <c r="AE292" s="2">
        <v>0</v>
      </c>
      <c r="AF292" s="2">
        <v>122</v>
      </c>
      <c r="AG292" s="2">
        <f t="shared" si="46"/>
        <v>64242</v>
      </c>
      <c r="AH292" s="2">
        <f t="shared" si="47"/>
        <v>73726.890511342848</v>
      </c>
      <c r="AI292" s="2">
        <v>329547</v>
      </c>
      <c r="AJ292" s="2">
        <v>362220.63821574079</v>
      </c>
      <c r="AK292" s="2">
        <v>18885</v>
      </c>
      <c r="AL292" s="2">
        <v>0</v>
      </c>
      <c r="AM292" s="2">
        <v>1325</v>
      </c>
      <c r="AN292" s="2">
        <v>0</v>
      </c>
      <c r="AO292" s="2">
        <v>0</v>
      </c>
      <c r="AP292" s="2">
        <v>75</v>
      </c>
      <c r="AQ292" s="2">
        <v>4901</v>
      </c>
      <c r="AR292" s="2">
        <v>4143</v>
      </c>
      <c r="AS292" s="2">
        <v>0</v>
      </c>
      <c r="AT292" s="2">
        <v>0</v>
      </c>
      <c r="AU292" s="2">
        <v>-1356</v>
      </c>
      <c r="AV292" s="2">
        <v>-933</v>
      </c>
      <c r="AW292" s="2">
        <v>-894</v>
      </c>
      <c r="AX292" s="2">
        <v>-337</v>
      </c>
      <c r="AY292" s="2">
        <v>0</v>
      </c>
      <c r="AZ292" s="2">
        <v>0</v>
      </c>
      <c r="BA292" s="2">
        <f t="shared" si="48"/>
        <v>91321</v>
      </c>
      <c r="BB292" s="2">
        <f t="shared" si="49"/>
        <v>100805.89051134285</v>
      </c>
      <c r="BC292" s="2">
        <v>449402</v>
      </c>
      <c r="BD292" s="2">
        <v>482075.63821574079</v>
      </c>
      <c r="BE292" s="2">
        <v>0</v>
      </c>
      <c r="BF292" s="2">
        <v>0</v>
      </c>
      <c r="BG292" s="2">
        <v>0</v>
      </c>
      <c r="BH292" s="2">
        <v>0</v>
      </c>
      <c r="BI292" s="2">
        <v>3994</v>
      </c>
      <c r="BJ292" s="2">
        <v>15977</v>
      </c>
      <c r="BK292" s="2">
        <v>-875</v>
      </c>
      <c r="BL292" s="2">
        <v>-3500</v>
      </c>
    </row>
    <row r="293" spans="1:64" x14ac:dyDescent="0.25">
      <c r="A293" s="1" t="s">
        <v>288</v>
      </c>
      <c r="B293" t="s">
        <v>734</v>
      </c>
      <c r="C293" t="s">
        <v>973</v>
      </c>
      <c r="D293" s="2">
        <v>-130</v>
      </c>
      <c r="E293" s="2">
        <v>1785</v>
      </c>
      <c r="F293" s="2">
        <f t="shared" si="40"/>
        <v>1655</v>
      </c>
      <c r="G293" s="2">
        <v>20</v>
      </c>
      <c r="H293" s="2">
        <v>247</v>
      </c>
      <c r="I293" s="2">
        <v>163</v>
      </c>
      <c r="J293" s="2">
        <f t="shared" si="41"/>
        <v>410</v>
      </c>
      <c r="K293" s="2">
        <v>1618</v>
      </c>
      <c r="L293" s="2">
        <v>0</v>
      </c>
      <c r="M293" s="2">
        <v>770</v>
      </c>
      <c r="N293" s="2">
        <f t="shared" si="42"/>
        <v>2388</v>
      </c>
      <c r="O293" s="2">
        <v>2093</v>
      </c>
      <c r="P293" s="2">
        <v>1141</v>
      </c>
      <c r="Q293" s="2">
        <v>305</v>
      </c>
      <c r="R293" s="2">
        <v>50</v>
      </c>
      <c r="S293" s="2">
        <f t="shared" si="43"/>
        <v>1496</v>
      </c>
      <c r="T293" s="2">
        <v>713</v>
      </c>
      <c r="U293" s="2">
        <v>2957</v>
      </c>
      <c r="V293" s="2">
        <f t="shared" si="44"/>
        <v>3670</v>
      </c>
      <c r="W293" s="2">
        <v>2382</v>
      </c>
      <c r="X293" s="2">
        <v>34845</v>
      </c>
      <c r="Y293">
        <v>10052.651089446766</v>
      </c>
      <c r="Z293" s="2">
        <v>22914</v>
      </c>
      <c r="AA293" s="2">
        <v>1645</v>
      </c>
      <c r="AB293" s="2">
        <f t="shared" si="45"/>
        <v>24559</v>
      </c>
      <c r="AC293" s="2">
        <v>-3</v>
      </c>
      <c r="AD293" s="2">
        <v>0</v>
      </c>
      <c r="AE293" s="2">
        <v>200</v>
      </c>
      <c r="AF293" s="2">
        <v>0</v>
      </c>
      <c r="AG293" s="2">
        <f t="shared" si="46"/>
        <v>73715</v>
      </c>
      <c r="AH293" s="2">
        <f t="shared" si="47"/>
        <v>83767.651089446765</v>
      </c>
      <c r="AI293" s="2">
        <v>300392</v>
      </c>
      <c r="AJ293" s="2">
        <v>340649.16642365855</v>
      </c>
      <c r="AK293" s="2">
        <v>24758</v>
      </c>
      <c r="AL293" s="2">
        <v>8</v>
      </c>
      <c r="AM293" s="2">
        <v>0</v>
      </c>
      <c r="AN293" s="2">
        <v>0</v>
      </c>
      <c r="AO293" s="2">
        <v>0</v>
      </c>
      <c r="AP293" s="2">
        <v>0</v>
      </c>
      <c r="AQ293" s="2">
        <v>4573</v>
      </c>
      <c r="AR293" s="2">
        <v>4322</v>
      </c>
      <c r="AS293" s="2">
        <v>0</v>
      </c>
      <c r="AT293" s="2">
        <v>24</v>
      </c>
      <c r="AU293" s="2">
        <v>-187</v>
      </c>
      <c r="AV293" s="2">
        <v>-748</v>
      </c>
      <c r="AW293" s="2">
        <v>-124</v>
      </c>
      <c r="AX293" s="2">
        <v>-497</v>
      </c>
      <c r="AY293" s="2">
        <v>-39</v>
      </c>
      <c r="AZ293" s="2">
        <v>-141</v>
      </c>
      <c r="BA293" s="2">
        <f t="shared" si="48"/>
        <v>106909</v>
      </c>
      <c r="BB293" s="2">
        <f t="shared" si="49"/>
        <v>116961.65108944676</v>
      </c>
      <c r="BC293" s="2">
        <v>418888</v>
      </c>
      <c r="BD293" s="2">
        <v>459145.16642365855</v>
      </c>
      <c r="BE293" s="2">
        <v>0</v>
      </c>
      <c r="BF293" s="2">
        <v>-1</v>
      </c>
      <c r="BG293" s="2">
        <v>-170</v>
      </c>
      <c r="BH293" s="2">
        <v>-680</v>
      </c>
      <c r="BI293" s="2">
        <v>1776</v>
      </c>
      <c r="BJ293" s="2">
        <v>7256</v>
      </c>
      <c r="BK293" s="2">
        <v>-1172</v>
      </c>
      <c r="BL293" s="2">
        <v>-4694</v>
      </c>
    </row>
    <row r="294" spans="1:64" x14ac:dyDescent="0.25">
      <c r="A294" s="1" t="s">
        <v>289</v>
      </c>
      <c r="B294" t="s">
        <v>735</v>
      </c>
      <c r="C294" t="s">
        <v>973</v>
      </c>
      <c r="D294" s="2">
        <v>-114</v>
      </c>
      <c r="E294" s="2">
        <v>2814.6732019524102</v>
      </c>
      <c r="F294" s="2">
        <f t="shared" si="40"/>
        <v>2700.6732019524102</v>
      </c>
      <c r="G294" s="2">
        <v>13</v>
      </c>
      <c r="H294" s="2">
        <v>198.850132503574</v>
      </c>
      <c r="I294" s="2">
        <v>145.58208660534748</v>
      </c>
      <c r="J294" s="2">
        <f t="shared" si="41"/>
        <v>344.43221910892146</v>
      </c>
      <c r="K294" s="2">
        <v>739.80523939236105</v>
      </c>
      <c r="L294" s="2">
        <v>0</v>
      </c>
      <c r="M294" s="2">
        <v>731.27200873876143</v>
      </c>
      <c r="N294" s="2">
        <f t="shared" si="42"/>
        <v>1471.0772481311224</v>
      </c>
      <c r="O294" s="2">
        <v>1910.409335417952</v>
      </c>
      <c r="P294" s="2">
        <v>465.96611023594346</v>
      </c>
      <c r="Q294" s="2">
        <v>994.50924526494896</v>
      </c>
      <c r="R294" s="2">
        <v>998.38798647113049</v>
      </c>
      <c r="S294" s="2">
        <f t="shared" si="43"/>
        <v>2458.8633419720227</v>
      </c>
      <c r="T294" s="2">
        <v>2080</v>
      </c>
      <c r="U294" s="2">
        <v>3501</v>
      </c>
      <c r="V294" s="2">
        <f t="shared" si="44"/>
        <v>5581</v>
      </c>
      <c r="W294" s="2">
        <v>2187.610040286394</v>
      </c>
      <c r="X294" s="2">
        <v>39292.424166860314</v>
      </c>
      <c r="Y294">
        <v>11943.166876192201</v>
      </c>
      <c r="Z294" s="2">
        <v>22405.936451628324</v>
      </c>
      <c r="AA294" s="2">
        <v>2548.8501379554355</v>
      </c>
      <c r="AB294" s="2">
        <f t="shared" si="45"/>
        <v>24954.78658958376</v>
      </c>
      <c r="AC294" s="2">
        <v>846.5999139358928</v>
      </c>
      <c r="AD294" s="2">
        <v>0</v>
      </c>
      <c r="AE294" s="2">
        <v>0</v>
      </c>
      <c r="AF294" s="2">
        <v>0</v>
      </c>
      <c r="AG294" s="2">
        <f t="shared" si="46"/>
        <v>81760.876057248795</v>
      </c>
      <c r="AH294" s="2">
        <f t="shared" si="47"/>
        <v>93704.042933441</v>
      </c>
      <c r="AI294" s="2">
        <v>316186</v>
      </c>
      <c r="AJ294" s="2">
        <v>361580.87969919335</v>
      </c>
      <c r="AK294" s="2">
        <v>26338</v>
      </c>
      <c r="AL294" s="2">
        <v>0</v>
      </c>
      <c r="AM294" s="2">
        <v>4255</v>
      </c>
      <c r="AN294" s="2">
        <v>0</v>
      </c>
      <c r="AO294" s="2">
        <v>0</v>
      </c>
      <c r="AP294" s="2">
        <v>0</v>
      </c>
      <c r="AQ294" s="2">
        <v>5214</v>
      </c>
      <c r="AR294" s="2">
        <v>4435</v>
      </c>
      <c r="AS294" s="2">
        <v>0</v>
      </c>
      <c r="AT294" s="2">
        <v>0</v>
      </c>
      <c r="AU294" s="2">
        <v>0</v>
      </c>
      <c r="AV294" s="2">
        <v>0</v>
      </c>
      <c r="AW294" s="2">
        <v>-56</v>
      </c>
      <c r="AX294" s="2">
        <v>26</v>
      </c>
      <c r="AY294" s="2">
        <v>0</v>
      </c>
      <c r="AZ294" s="2">
        <v>0</v>
      </c>
      <c r="BA294" s="2">
        <f t="shared" si="48"/>
        <v>121946.8760572488</v>
      </c>
      <c r="BB294" s="2">
        <f t="shared" si="49"/>
        <v>133890.042933441</v>
      </c>
      <c r="BC294" s="2">
        <v>459016</v>
      </c>
      <c r="BD294" s="2">
        <v>504410.87969919335</v>
      </c>
      <c r="BE294" s="2">
        <v>0</v>
      </c>
      <c r="BF294" s="2">
        <v>0</v>
      </c>
      <c r="BG294" s="2">
        <v>15</v>
      </c>
      <c r="BH294" s="2">
        <v>0</v>
      </c>
      <c r="BI294" s="2">
        <v>2596</v>
      </c>
      <c r="BJ294" s="2">
        <v>15742</v>
      </c>
      <c r="BK294" s="2">
        <v>-74</v>
      </c>
      <c r="BL294" s="2">
        <v>-1906</v>
      </c>
    </row>
    <row r="295" spans="1:64" x14ac:dyDescent="0.25">
      <c r="A295" s="1" t="s">
        <v>290</v>
      </c>
      <c r="B295" t="s">
        <v>736</v>
      </c>
      <c r="C295" t="s">
        <v>973</v>
      </c>
      <c r="D295" s="2">
        <v>59.65</v>
      </c>
      <c r="E295" s="2">
        <v>1799.98</v>
      </c>
      <c r="F295" s="2">
        <f t="shared" si="40"/>
        <v>1859.63</v>
      </c>
      <c r="G295" s="2">
        <v>32.4</v>
      </c>
      <c r="H295" s="2">
        <v>371.73</v>
      </c>
      <c r="I295" s="2">
        <v>115.62</v>
      </c>
      <c r="J295" s="2">
        <f t="shared" si="41"/>
        <v>487.35</v>
      </c>
      <c r="K295" s="2">
        <v>2361.06</v>
      </c>
      <c r="L295" s="2">
        <v>0</v>
      </c>
      <c r="M295" s="2">
        <v>1026.92</v>
      </c>
      <c r="N295" s="2">
        <f t="shared" si="42"/>
        <v>3387.98</v>
      </c>
      <c r="O295" s="2">
        <v>3817.52</v>
      </c>
      <c r="P295" s="2">
        <v>938.95</v>
      </c>
      <c r="Q295" s="2">
        <v>0</v>
      </c>
      <c r="R295" s="2">
        <v>1139.54</v>
      </c>
      <c r="S295" s="2">
        <f t="shared" si="43"/>
        <v>2078.4899999999998</v>
      </c>
      <c r="T295" s="2">
        <v>684</v>
      </c>
      <c r="U295" s="2">
        <v>1457</v>
      </c>
      <c r="V295" s="2">
        <f t="shared" si="44"/>
        <v>2141</v>
      </c>
      <c r="W295" s="2">
        <v>3120.71</v>
      </c>
      <c r="X295" s="2">
        <v>41323</v>
      </c>
      <c r="Y295">
        <v>11597</v>
      </c>
      <c r="Z295" s="2">
        <v>28879.52</v>
      </c>
      <c r="AA295" s="2">
        <v>1550.97</v>
      </c>
      <c r="AB295" s="2">
        <f t="shared" si="45"/>
        <v>30430.49</v>
      </c>
      <c r="AC295" s="2">
        <v>241.02</v>
      </c>
      <c r="AD295" s="2">
        <v>0</v>
      </c>
      <c r="AE295" s="2">
        <v>0</v>
      </c>
      <c r="AF295" s="2">
        <v>0</v>
      </c>
      <c r="AG295" s="2">
        <f t="shared" si="46"/>
        <v>88919.590000000026</v>
      </c>
      <c r="AH295" s="2">
        <f t="shared" si="47"/>
        <v>100516.59000000003</v>
      </c>
      <c r="AI295" s="2">
        <v>332256</v>
      </c>
      <c r="AJ295" s="2">
        <v>376212</v>
      </c>
      <c r="AK295" s="2">
        <v>11461.83</v>
      </c>
      <c r="AL295" s="2">
        <v>212.49</v>
      </c>
      <c r="AM295" s="2">
        <v>7495.78</v>
      </c>
      <c r="AN295" s="2">
        <v>0</v>
      </c>
      <c r="AO295" s="2">
        <v>0</v>
      </c>
      <c r="AP295" s="2">
        <v>0</v>
      </c>
      <c r="AQ295" s="2">
        <v>6145</v>
      </c>
      <c r="AR295" s="2">
        <v>4255</v>
      </c>
      <c r="AS295" s="2">
        <v>0</v>
      </c>
      <c r="AT295" s="2">
        <v>9.8800000000000008</v>
      </c>
      <c r="AU295" s="2">
        <v>-1048.18</v>
      </c>
      <c r="AV295" s="2">
        <v>-3820</v>
      </c>
      <c r="AW295" s="2">
        <v>0</v>
      </c>
      <c r="AX295" s="2">
        <v>0</v>
      </c>
      <c r="AY295" s="2">
        <v>0</v>
      </c>
      <c r="AZ295" s="2">
        <v>0</v>
      </c>
      <c r="BA295" s="2">
        <f t="shared" si="48"/>
        <v>117451.39000000004</v>
      </c>
      <c r="BB295" s="2">
        <f t="shared" si="49"/>
        <v>129048.39000000004</v>
      </c>
      <c r="BC295" s="2">
        <v>446708</v>
      </c>
      <c r="BD295" s="2">
        <v>490664</v>
      </c>
      <c r="BE295" s="2">
        <v>0</v>
      </c>
      <c r="BF295" s="2">
        <v>0</v>
      </c>
      <c r="BG295" s="2">
        <v>0</v>
      </c>
      <c r="BH295" s="2">
        <v>0</v>
      </c>
      <c r="BI295" s="2">
        <v>2845.29</v>
      </c>
      <c r="BJ295" s="2">
        <v>10364</v>
      </c>
      <c r="BK295" s="2">
        <v>-1085.79</v>
      </c>
      <c r="BL295" s="2">
        <v>-3956</v>
      </c>
    </row>
    <row r="296" spans="1:64" x14ac:dyDescent="0.25">
      <c r="A296" s="1" t="s">
        <v>291</v>
      </c>
      <c r="B296" t="s">
        <v>737</v>
      </c>
      <c r="C296" t="s">
        <v>973</v>
      </c>
      <c r="D296" s="2">
        <v>469</v>
      </c>
      <c r="E296" s="2">
        <v>2035</v>
      </c>
      <c r="F296" s="2">
        <f t="shared" si="40"/>
        <v>2504</v>
      </c>
      <c r="G296" s="2">
        <v>8</v>
      </c>
      <c r="H296" s="2">
        <v>34</v>
      </c>
      <c r="I296" s="2">
        <v>0</v>
      </c>
      <c r="J296" s="2">
        <f t="shared" si="41"/>
        <v>34</v>
      </c>
      <c r="K296" s="2">
        <v>817</v>
      </c>
      <c r="L296" s="2">
        <v>0</v>
      </c>
      <c r="M296" s="2">
        <v>808</v>
      </c>
      <c r="N296" s="2">
        <f t="shared" si="42"/>
        <v>1625</v>
      </c>
      <c r="O296" s="2">
        <v>1553</v>
      </c>
      <c r="P296" s="2">
        <v>194</v>
      </c>
      <c r="Q296" s="2">
        <v>99</v>
      </c>
      <c r="R296" s="2">
        <v>39</v>
      </c>
      <c r="S296" s="2">
        <f t="shared" si="43"/>
        <v>332</v>
      </c>
      <c r="T296" s="2">
        <v>1899</v>
      </c>
      <c r="U296" s="2">
        <v>2274</v>
      </c>
      <c r="V296" s="2">
        <f t="shared" si="44"/>
        <v>4173</v>
      </c>
      <c r="W296" s="2">
        <v>4639</v>
      </c>
      <c r="X296" s="2">
        <v>37169</v>
      </c>
      <c r="Y296">
        <v>8927.5157974725262</v>
      </c>
      <c r="Z296" s="2">
        <v>18090</v>
      </c>
      <c r="AA296" s="2">
        <v>107</v>
      </c>
      <c r="AB296" s="2">
        <f t="shared" si="45"/>
        <v>18197</v>
      </c>
      <c r="AC296" s="2">
        <v>0</v>
      </c>
      <c r="AD296" s="2">
        <v>0</v>
      </c>
      <c r="AE296" s="2">
        <v>0</v>
      </c>
      <c r="AF296" s="2">
        <v>0</v>
      </c>
      <c r="AG296" s="2">
        <f t="shared" si="46"/>
        <v>70234</v>
      </c>
      <c r="AH296" s="2">
        <f t="shared" si="47"/>
        <v>79161.51579747253</v>
      </c>
      <c r="AI296" s="2">
        <v>0</v>
      </c>
      <c r="AJ296" s="2">
        <v>42942.132839746446</v>
      </c>
      <c r="AK296" s="2">
        <v>19130</v>
      </c>
      <c r="AL296" s="2">
        <v>390</v>
      </c>
      <c r="AM296" s="2">
        <v>0</v>
      </c>
      <c r="AN296" s="2">
        <v>0</v>
      </c>
      <c r="AO296" s="2">
        <v>0</v>
      </c>
      <c r="AP296" s="2">
        <v>8</v>
      </c>
      <c r="AQ296" s="2">
        <v>3964</v>
      </c>
      <c r="AR296" s="2">
        <v>4066</v>
      </c>
      <c r="AS296" s="2">
        <v>0</v>
      </c>
      <c r="AT296" s="2">
        <v>46</v>
      </c>
      <c r="AU296" s="2">
        <v>-618</v>
      </c>
      <c r="AV296" s="2">
        <v>-2471</v>
      </c>
      <c r="AW296" s="2">
        <v>-153</v>
      </c>
      <c r="AX296" s="2">
        <v>-611</v>
      </c>
      <c r="AY296" s="2">
        <v>0</v>
      </c>
      <c r="AZ296" s="2">
        <v>0</v>
      </c>
      <c r="BA296" s="2">
        <f t="shared" si="48"/>
        <v>97067</v>
      </c>
      <c r="BB296" s="2">
        <f t="shared" si="49"/>
        <v>105994.51579747253</v>
      </c>
      <c r="BC296" s="2">
        <v>0</v>
      </c>
      <c r="BD296" s="2">
        <v>431210.13283974642</v>
      </c>
      <c r="BE296" s="2">
        <v>0</v>
      </c>
      <c r="BF296" s="2">
        <v>0</v>
      </c>
      <c r="BG296" s="2">
        <v>0</v>
      </c>
      <c r="BH296" s="2">
        <v>0</v>
      </c>
      <c r="BI296" s="2">
        <v>2612</v>
      </c>
      <c r="BJ296" s="2">
        <v>10449</v>
      </c>
      <c r="BK296" s="2">
        <v>-780</v>
      </c>
      <c r="BL296" s="2">
        <v>-3067</v>
      </c>
    </row>
    <row r="297" spans="1:64" x14ac:dyDescent="0.25">
      <c r="A297" s="1" t="s">
        <v>292</v>
      </c>
      <c r="B297" t="s">
        <v>738</v>
      </c>
      <c r="C297" t="s">
        <v>973</v>
      </c>
      <c r="D297" s="2">
        <v>-227.374</v>
      </c>
      <c r="E297" s="2">
        <v>3100</v>
      </c>
      <c r="F297" s="2">
        <f t="shared" si="40"/>
        <v>2872.6260000000002</v>
      </c>
      <c r="G297" s="2">
        <v>23.39</v>
      </c>
      <c r="H297" s="2">
        <v>53.896000000000001</v>
      </c>
      <c r="I297" s="2">
        <v>0.188</v>
      </c>
      <c r="J297" s="2">
        <f t="shared" si="41"/>
        <v>54.084000000000003</v>
      </c>
      <c r="K297" s="2">
        <v>634.07500000000005</v>
      </c>
      <c r="L297" s="2">
        <v>0</v>
      </c>
      <c r="M297" s="2">
        <v>-129.238</v>
      </c>
      <c r="N297" s="2">
        <f t="shared" si="42"/>
        <v>504.83700000000005</v>
      </c>
      <c r="O297" s="2">
        <v>2026.0820000000001</v>
      </c>
      <c r="P297" s="2">
        <v>0</v>
      </c>
      <c r="Q297" s="2">
        <v>53.628999999999998</v>
      </c>
      <c r="R297" s="2">
        <v>425.94900000000001</v>
      </c>
      <c r="S297" s="2">
        <f t="shared" si="43"/>
        <v>479.57800000000003</v>
      </c>
      <c r="T297" s="2">
        <v>1420.4110000000001</v>
      </c>
      <c r="U297" s="2">
        <v>1118.2760000000001</v>
      </c>
      <c r="V297" s="2">
        <f t="shared" si="44"/>
        <v>2538.6869999999999</v>
      </c>
      <c r="W297" s="2">
        <v>1467.2729999999999</v>
      </c>
      <c r="X297" s="2">
        <v>17215.762999999999</v>
      </c>
      <c r="Y297">
        <v>6391.206395688866</v>
      </c>
      <c r="Z297" s="2">
        <v>21242.936000000002</v>
      </c>
      <c r="AA297" s="2">
        <v>-38.427</v>
      </c>
      <c r="AB297" s="2">
        <f t="shared" si="45"/>
        <v>21204.509000000002</v>
      </c>
      <c r="AC297" s="2">
        <v>1331.9570000000001</v>
      </c>
      <c r="AD297" s="2">
        <v>0</v>
      </c>
      <c r="AE297" s="2">
        <v>0</v>
      </c>
      <c r="AF297" s="2">
        <v>5</v>
      </c>
      <c r="AG297" s="2">
        <f t="shared" si="46"/>
        <v>49723.786000000007</v>
      </c>
      <c r="AH297" s="2">
        <f t="shared" si="47"/>
        <v>56114.992395688874</v>
      </c>
      <c r="AI297" s="2">
        <v>225207</v>
      </c>
      <c r="AJ297" s="2">
        <v>265793</v>
      </c>
      <c r="AK297" s="2">
        <v>19508.991999999998</v>
      </c>
      <c r="AL297" s="2">
        <v>0</v>
      </c>
      <c r="AM297" s="2">
        <v>0</v>
      </c>
      <c r="AN297" s="2">
        <v>0</v>
      </c>
      <c r="AO297" s="2">
        <v>0</v>
      </c>
      <c r="AP297" s="2">
        <v>30</v>
      </c>
      <c r="AQ297" s="2">
        <v>4962.8999999999996</v>
      </c>
      <c r="AR297" s="2">
        <v>3462.56</v>
      </c>
      <c r="AS297" s="2">
        <v>0</v>
      </c>
      <c r="AT297" s="2">
        <v>33.798999999999999</v>
      </c>
      <c r="AU297" s="2">
        <v>0</v>
      </c>
      <c r="AV297" s="2">
        <v>0</v>
      </c>
      <c r="AW297" s="2">
        <v>-482.54</v>
      </c>
      <c r="AX297" s="2">
        <v>-177</v>
      </c>
      <c r="AY297" s="2">
        <v>0</v>
      </c>
      <c r="AZ297" s="2">
        <v>0</v>
      </c>
      <c r="BA297" s="2">
        <f t="shared" si="48"/>
        <v>77239.497000000003</v>
      </c>
      <c r="BB297" s="2">
        <f t="shared" si="49"/>
        <v>83630.703395688863</v>
      </c>
      <c r="BC297" s="2">
        <v>335271</v>
      </c>
      <c r="BD297" s="2">
        <v>375857</v>
      </c>
      <c r="BE297" s="2">
        <v>0</v>
      </c>
      <c r="BF297" s="2">
        <v>0</v>
      </c>
      <c r="BG297" s="2">
        <v>0</v>
      </c>
      <c r="BH297" s="2">
        <v>0</v>
      </c>
      <c r="BI297" s="2">
        <v>1526</v>
      </c>
      <c r="BJ297" s="2">
        <v>5487</v>
      </c>
      <c r="BK297" s="2">
        <v>-88</v>
      </c>
      <c r="BL297" s="2">
        <v>-740</v>
      </c>
    </row>
    <row r="298" spans="1:64" x14ac:dyDescent="0.25">
      <c r="A298" s="1" t="s">
        <v>293</v>
      </c>
      <c r="B298" t="s">
        <v>739</v>
      </c>
      <c r="C298" t="s">
        <v>973</v>
      </c>
      <c r="D298" s="2">
        <v>16</v>
      </c>
      <c r="E298" s="2">
        <v>2473</v>
      </c>
      <c r="F298" s="2">
        <f t="shared" si="40"/>
        <v>2489</v>
      </c>
      <c r="G298" s="2">
        <v>30</v>
      </c>
      <c r="H298" s="2">
        <v>193</v>
      </c>
      <c r="I298" s="2">
        <v>145</v>
      </c>
      <c r="J298" s="2">
        <f t="shared" si="41"/>
        <v>338</v>
      </c>
      <c r="K298" s="2">
        <v>1270</v>
      </c>
      <c r="L298" s="2">
        <v>0</v>
      </c>
      <c r="M298" s="2">
        <v>292</v>
      </c>
      <c r="N298" s="2">
        <f t="shared" si="42"/>
        <v>1562</v>
      </c>
      <c r="O298" s="2">
        <v>5829</v>
      </c>
      <c r="P298" s="2">
        <v>711</v>
      </c>
      <c r="Q298" s="2">
        <v>142</v>
      </c>
      <c r="R298" s="2">
        <v>328</v>
      </c>
      <c r="S298" s="2">
        <f t="shared" si="43"/>
        <v>1181</v>
      </c>
      <c r="T298" s="2">
        <v>814</v>
      </c>
      <c r="U298" s="2">
        <v>4975</v>
      </c>
      <c r="V298" s="2">
        <f t="shared" si="44"/>
        <v>5789</v>
      </c>
      <c r="W298" s="2">
        <v>1662</v>
      </c>
      <c r="X298" s="2">
        <v>45031</v>
      </c>
      <c r="Y298">
        <v>14853</v>
      </c>
      <c r="Z298" s="2">
        <v>27173</v>
      </c>
      <c r="AA298" s="2">
        <v>1497</v>
      </c>
      <c r="AB298" s="2">
        <f t="shared" si="45"/>
        <v>28670</v>
      </c>
      <c r="AC298" s="2">
        <v>442</v>
      </c>
      <c r="AD298" s="2">
        <v>0</v>
      </c>
      <c r="AE298" s="2">
        <v>103</v>
      </c>
      <c r="AF298" s="2">
        <v>4086</v>
      </c>
      <c r="AG298" s="2">
        <f t="shared" si="46"/>
        <v>97212</v>
      </c>
      <c r="AH298" s="2">
        <f t="shared" si="47"/>
        <v>112065</v>
      </c>
      <c r="AI298" s="2">
        <v>384386</v>
      </c>
      <c r="AJ298" s="2">
        <v>443798</v>
      </c>
      <c r="AK298" s="2">
        <v>12772</v>
      </c>
      <c r="AL298" s="2">
        <v>272</v>
      </c>
      <c r="AM298" s="2">
        <v>13713</v>
      </c>
      <c r="AN298" s="2">
        <v>0</v>
      </c>
      <c r="AO298" s="2">
        <v>0</v>
      </c>
      <c r="AP298" s="2">
        <v>17</v>
      </c>
      <c r="AQ298" s="2">
        <v>5744</v>
      </c>
      <c r="AR298" s="2">
        <v>0</v>
      </c>
      <c r="AS298" s="2">
        <v>0</v>
      </c>
      <c r="AT298" s="2">
        <v>0</v>
      </c>
      <c r="AU298" s="2">
        <v>0</v>
      </c>
      <c r="AV298" s="2">
        <v>0</v>
      </c>
      <c r="AW298" s="2">
        <v>776</v>
      </c>
      <c r="AX298" s="2">
        <v>3104</v>
      </c>
      <c r="AY298" s="2">
        <v>0</v>
      </c>
      <c r="AZ298" s="2">
        <v>0</v>
      </c>
      <c r="BA298" s="2">
        <f t="shared" si="48"/>
        <v>130506</v>
      </c>
      <c r="BB298" s="2">
        <f t="shared" si="49"/>
        <v>145359</v>
      </c>
      <c r="BC298" s="2">
        <v>517559</v>
      </c>
      <c r="BD298" s="2">
        <v>576971</v>
      </c>
      <c r="BE298" s="2">
        <v>0</v>
      </c>
      <c r="BF298" s="2">
        <v>0</v>
      </c>
      <c r="BG298" s="2">
        <v>-728</v>
      </c>
      <c r="BH298" s="2">
        <v>-2910</v>
      </c>
      <c r="BI298" s="2">
        <v>1978</v>
      </c>
      <c r="BJ298" s="2">
        <v>7910</v>
      </c>
      <c r="BK298" s="2">
        <v>-1084</v>
      </c>
      <c r="BL298" s="2">
        <v>-4336</v>
      </c>
    </row>
    <row r="299" spans="1:64" x14ac:dyDescent="0.25">
      <c r="A299" s="1" t="s">
        <v>294</v>
      </c>
      <c r="B299" t="s">
        <v>740</v>
      </c>
      <c r="C299" t="s">
        <v>973</v>
      </c>
      <c r="D299" s="2">
        <v>0</v>
      </c>
      <c r="E299" s="2">
        <v>5502</v>
      </c>
      <c r="F299" s="2">
        <f t="shared" si="40"/>
        <v>5502</v>
      </c>
      <c r="G299" s="2">
        <v>47</v>
      </c>
      <c r="H299" s="2">
        <v>290</v>
      </c>
      <c r="I299" s="2">
        <v>0</v>
      </c>
      <c r="J299" s="2">
        <f t="shared" si="41"/>
        <v>290</v>
      </c>
      <c r="K299" s="2">
        <v>2968</v>
      </c>
      <c r="L299" s="2">
        <v>0</v>
      </c>
      <c r="M299" s="2">
        <v>3850</v>
      </c>
      <c r="N299" s="2">
        <f t="shared" si="42"/>
        <v>6818</v>
      </c>
      <c r="O299" s="2">
        <v>4366</v>
      </c>
      <c r="P299" s="2">
        <v>495</v>
      </c>
      <c r="Q299" s="2">
        <v>300</v>
      </c>
      <c r="R299" s="2">
        <v>71</v>
      </c>
      <c r="S299" s="2">
        <f t="shared" si="43"/>
        <v>866</v>
      </c>
      <c r="T299" s="2">
        <v>1221</v>
      </c>
      <c r="U299" s="2">
        <v>2737</v>
      </c>
      <c r="V299" s="2">
        <f t="shared" si="44"/>
        <v>3958</v>
      </c>
      <c r="W299" s="2">
        <v>2210</v>
      </c>
      <c r="X299" s="2">
        <v>21582</v>
      </c>
      <c r="Y299">
        <v>6226.325608048217</v>
      </c>
      <c r="Z299" s="2">
        <v>22408</v>
      </c>
      <c r="AA299" s="2">
        <v>437</v>
      </c>
      <c r="AB299" s="2">
        <f t="shared" si="45"/>
        <v>22845</v>
      </c>
      <c r="AC299" s="2">
        <v>521</v>
      </c>
      <c r="AD299" s="2">
        <v>0</v>
      </c>
      <c r="AE299" s="2">
        <v>0</v>
      </c>
      <c r="AF299" s="2">
        <v>122</v>
      </c>
      <c r="AG299" s="2">
        <f t="shared" si="46"/>
        <v>69127</v>
      </c>
      <c r="AH299" s="2">
        <f t="shared" si="47"/>
        <v>75353.32560804821</v>
      </c>
      <c r="AI299" s="2">
        <v>239249</v>
      </c>
      <c r="AJ299" s="2">
        <v>264183.14164888504</v>
      </c>
      <c r="AK299" s="2">
        <v>19490</v>
      </c>
      <c r="AL299" s="2">
        <v>0</v>
      </c>
      <c r="AM299" s="2">
        <v>0</v>
      </c>
      <c r="AN299" s="2">
        <v>0</v>
      </c>
      <c r="AO299" s="2">
        <v>0</v>
      </c>
      <c r="AP299" s="2">
        <v>239</v>
      </c>
      <c r="AQ299" s="2">
        <v>2995</v>
      </c>
      <c r="AR299" s="2">
        <v>1769</v>
      </c>
      <c r="AS299" s="2">
        <v>0</v>
      </c>
      <c r="AT299" s="2">
        <v>2</v>
      </c>
      <c r="AU299" s="2">
        <v>0</v>
      </c>
      <c r="AV299" s="2">
        <v>0</v>
      </c>
      <c r="AW299" s="2">
        <v>-505</v>
      </c>
      <c r="AX299" s="2">
        <v>-2021</v>
      </c>
      <c r="AY299" s="2">
        <v>0</v>
      </c>
      <c r="AZ299" s="2">
        <v>0</v>
      </c>
      <c r="BA299" s="2">
        <f t="shared" si="48"/>
        <v>93117</v>
      </c>
      <c r="BB299" s="2">
        <f t="shared" si="49"/>
        <v>99343.32560804821</v>
      </c>
      <c r="BC299" s="2">
        <v>335203</v>
      </c>
      <c r="BD299" s="2">
        <v>360137.14164888504</v>
      </c>
      <c r="BE299" s="2">
        <v>0</v>
      </c>
      <c r="BF299" s="2">
        <v>0</v>
      </c>
      <c r="BG299" s="2">
        <v>0</v>
      </c>
      <c r="BH299" s="2">
        <v>0</v>
      </c>
      <c r="BI299" s="2">
        <v>1142</v>
      </c>
      <c r="BJ299" s="2">
        <v>4566</v>
      </c>
      <c r="BK299" s="2">
        <v>-232</v>
      </c>
      <c r="BL299" s="2">
        <v>-929</v>
      </c>
    </row>
    <row r="300" spans="1:64" x14ac:dyDescent="0.25">
      <c r="A300" s="1" t="s">
        <v>295</v>
      </c>
      <c r="B300" t="s">
        <v>741</v>
      </c>
      <c r="C300" t="s">
        <v>973</v>
      </c>
      <c r="D300" s="2">
        <v>205</v>
      </c>
      <c r="E300" s="2">
        <v>5603</v>
      </c>
      <c r="F300" s="2">
        <f t="shared" si="40"/>
        <v>5808</v>
      </c>
      <c r="G300" s="2">
        <v>71</v>
      </c>
      <c r="H300" s="2">
        <v>621</v>
      </c>
      <c r="I300" s="2">
        <v>257</v>
      </c>
      <c r="J300" s="2">
        <f t="shared" si="41"/>
        <v>878</v>
      </c>
      <c r="K300" s="2">
        <v>1320</v>
      </c>
      <c r="L300" s="2">
        <v>0</v>
      </c>
      <c r="M300" s="2">
        <v>5958</v>
      </c>
      <c r="N300" s="2">
        <f t="shared" si="42"/>
        <v>7278</v>
      </c>
      <c r="O300" s="2">
        <v>5611</v>
      </c>
      <c r="P300" s="2">
        <v>770</v>
      </c>
      <c r="Q300" s="2">
        <v>697</v>
      </c>
      <c r="R300" s="2">
        <v>1777</v>
      </c>
      <c r="S300" s="2">
        <f t="shared" si="43"/>
        <v>3244</v>
      </c>
      <c r="T300" s="2">
        <v>1300</v>
      </c>
      <c r="U300" s="2">
        <v>11234</v>
      </c>
      <c r="V300" s="2">
        <f t="shared" si="44"/>
        <v>12534</v>
      </c>
      <c r="W300" s="2">
        <v>9057</v>
      </c>
      <c r="X300" s="2">
        <v>79335</v>
      </c>
      <c r="Y300">
        <v>18752.25486623733</v>
      </c>
      <c r="Z300" s="2">
        <v>61098</v>
      </c>
      <c r="AA300" s="2">
        <v>2095</v>
      </c>
      <c r="AB300" s="2">
        <f t="shared" si="45"/>
        <v>63193</v>
      </c>
      <c r="AC300" s="2">
        <v>240</v>
      </c>
      <c r="AD300" s="2">
        <v>169</v>
      </c>
      <c r="AE300" s="2">
        <v>0</v>
      </c>
      <c r="AF300" s="2">
        <v>0</v>
      </c>
      <c r="AG300" s="2">
        <f t="shared" si="46"/>
        <v>187418</v>
      </c>
      <c r="AH300" s="2">
        <f t="shared" si="47"/>
        <v>206170.25486623734</v>
      </c>
      <c r="AI300" s="2">
        <v>715882</v>
      </c>
      <c r="AJ300" s="2">
        <v>807539.40560255281</v>
      </c>
      <c r="AK300" s="2">
        <v>62495</v>
      </c>
      <c r="AL300" s="2">
        <v>0</v>
      </c>
      <c r="AM300" s="2">
        <v>0</v>
      </c>
      <c r="AN300" s="2">
        <v>0</v>
      </c>
      <c r="AO300" s="2">
        <v>0</v>
      </c>
      <c r="AP300" s="2">
        <v>0</v>
      </c>
      <c r="AQ300" s="2">
        <v>11581</v>
      </c>
      <c r="AR300" s="2">
        <v>6715</v>
      </c>
      <c r="AS300" s="2">
        <v>0</v>
      </c>
      <c r="AT300" s="2">
        <v>44</v>
      </c>
      <c r="AU300" s="2">
        <v>-1190</v>
      </c>
      <c r="AV300" s="2">
        <v>-5268</v>
      </c>
      <c r="AW300" s="2">
        <v>-294</v>
      </c>
      <c r="AX300" s="2">
        <v>2000</v>
      </c>
      <c r="AY300" s="2">
        <v>0</v>
      </c>
      <c r="AZ300" s="2">
        <v>0</v>
      </c>
      <c r="BA300" s="2">
        <f t="shared" si="48"/>
        <v>266769</v>
      </c>
      <c r="BB300" s="2">
        <f t="shared" si="49"/>
        <v>285521.25486623734</v>
      </c>
      <c r="BC300" s="2">
        <v>1049356</v>
      </c>
      <c r="BD300" s="2">
        <v>1141013.4056025527</v>
      </c>
      <c r="BE300" s="2">
        <v>-18</v>
      </c>
      <c r="BF300" s="2">
        <v>-72</v>
      </c>
      <c r="BG300" s="2">
        <v>-224</v>
      </c>
      <c r="BH300" s="2">
        <v>-894</v>
      </c>
      <c r="BI300" s="2">
        <v>3170</v>
      </c>
      <c r="BJ300" s="2">
        <v>12454</v>
      </c>
      <c r="BK300" s="2">
        <v>-140</v>
      </c>
      <c r="BL300" s="2">
        <v>-100</v>
      </c>
    </row>
    <row r="301" spans="1:64" x14ac:dyDescent="0.25">
      <c r="A301" s="1" t="s">
        <v>296</v>
      </c>
      <c r="B301" t="s">
        <v>742</v>
      </c>
      <c r="C301" t="s">
        <v>973</v>
      </c>
      <c r="D301" s="2">
        <v>-357</v>
      </c>
      <c r="E301" s="2">
        <v>1623</v>
      </c>
      <c r="F301" s="2">
        <f t="shared" si="40"/>
        <v>1266</v>
      </c>
      <c r="G301" s="2">
        <v>13</v>
      </c>
      <c r="H301" s="2">
        <v>146</v>
      </c>
      <c r="I301" s="2">
        <v>208</v>
      </c>
      <c r="J301" s="2">
        <f t="shared" si="41"/>
        <v>354</v>
      </c>
      <c r="K301" s="2">
        <v>491</v>
      </c>
      <c r="L301" s="2">
        <v>0</v>
      </c>
      <c r="M301" s="2">
        <v>-397</v>
      </c>
      <c r="N301" s="2">
        <f t="shared" si="42"/>
        <v>94</v>
      </c>
      <c r="O301" s="2">
        <v>477</v>
      </c>
      <c r="P301" s="2">
        <v>337</v>
      </c>
      <c r="Q301" s="2">
        <v>304</v>
      </c>
      <c r="R301" s="2">
        <v>204</v>
      </c>
      <c r="S301" s="2">
        <f t="shared" si="43"/>
        <v>845</v>
      </c>
      <c r="T301" s="2">
        <v>301</v>
      </c>
      <c r="U301" s="2">
        <v>2531</v>
      </c>
      <c r="V301" s="2">
        <f t="shared" si="44"/>
        <v>2832</v>
      </c>
      <c r="W301" s="2">
        <v>125</v>
      </c>
      <c r="X301" s="2">
        <v>26768</v>
      </c>
      <c r="Y301">
        <v>8796</v>
      </c>
      <c r="Z301" s="2">
        <v>17554</v>
      </c>
      <c r="AA301" s="2">
        <v>1620</v>
      </c>
      <c r="AB301" s="2">
        <f t="shared" si="45"/>
        <v>19174</v>
      </c>
      <c r="AC301" s="2">
        <v>151</v>
      </c>
      <c r="AD301" s="2">
        <v>0</v>
      </c>
      <c r="AE301" s="2">
        <v>0</v>
      </c>
      <c r="AF301" s="2">
        <v>0</v>
      </c>
      <c r="AG301" s="2">
        <f t="shared" si="46"/>
        <v>52099</v>
      </c>
      <c r="AH301" s="2">
        <f t="shared" si="47"/>
        <v>60895</v>
      </c>
      <c r="AI301" s="2">
        <v>130583</v>
      </c>
      <c r="AJ301" s="2">
        <v>157114.91040698552</v>
      </c>
      <c r="AK301" s="2">
        <v>17190</v>
      </c>
      <c r="AL301" s="2">
        <v>0</v>
      </c>
      <c r="AM301" s="2">
        <v>0</v>
      </c>
      <c r="AN301" s="2">
        <v>0</v>
      </c>
      <c r="AO301" s="2">
        <v>0</v>
      </c>
      <c r="AP301" s="2">
        <v>0</v>
      </c>
      <c r="AQ301" s="2">
        <v>4335</v>
      </c>
      <c r="AR301" s="2">
        <v>1628</v>
      </c>
      <c r="AS301" s="2">
        <v>0</v>
      </c>
      <c r="AT301" s="2">
        <v>0</v>
      </c>
      <c r="AU301" s="2">
        <v>-55</v>
      </c>
      <c r="AV301" s="2">
        <v>-57</v>
      </c>
      <c r="AW301" s="2">
        <v>-1439</v>
      </c>
      <c r="AX301" s="2">
        <v>-134</v>
      </c>
      <c r="AY301" s="2">
        <v>0</v>
      </c>
      <c r="AZ301" s="2">
        <v>0</v>
      </c>
      <c r="BA301" s="2">
        <f t="shared" si="48"/>
        <v>73758</v>
      </c>
      <c r="BB301" s="2">
        <f t="shared" si="49"/>
        <v>82554</v>
      </c>
      <c r="BC301" s="2">
        <v>226559</v>
      </c>
      <c r="BD301" s="2">
        <v>261986.91040698552</v>
      </c>
      <c r="BE301" s="2">
        <v>0</v>
      </c>
      <c r="BF301" s="2">
        <v>-22</v>
      </c>
      <c r="BG301" s="2">
        <v>0</v>
      </c>
      <c r="BH301" s="2">
        <v>-1044</v>
      </c>
      <c r="BI301" s="2">
        <v>1160</v>
      </c>
      <c r="BJ301" s="2">
        <v>4932</v>
      </c>
      <c r="BK301" s="2">
        <v>-248</v>
      </c>
      <c r="BL301" s="2">
        <v>-909</v>
      </c>
    </row>
    <row r="302" spans="1:64" x14ac:dyDescent="0.25">
      <c r="A302" s="1" t="s">
        <v>297</v>
      </c>
      <c r="B302" t="s">
        <v>743</v>
      </c>
      <c r="C302" t="s">
        <v>973</v>
      </c>
      <c r="D302" s="2">
        <v>-336</v>
      </c>
      <c r="E302" s="2">
        <v>3378</v>
      </c>
      <c r="F302" s="2">
        <f t="shared" si="40"/>
        <v>3042</v>
      </c>
      <c r="G302" s="2">
        <v>36</v>
      </c>
      <c r="H302" s="2">
        <v>69</v>
      </c>
      <c r="I302" s="2">
        <v>92</v>
      </c>
      <c r="J302" s="2">
        <f t="shared" si="41"/>
        <v>161</v>
      </c>
      <c r="K302" s="2">
        <v>2322</v>
      </c>
      <c r="L302" s="2">
        <v>0</v>
      </c>
      <c r="M302" s="2">
        <v>1212</v>
      </c>
      <c r="N302" s="2">
        <f t="shared" si="42"/>
        <v>3534</v>
      </c>
      <c r="O302" s="2">
        <v>2920</v>
      </c>
      <c r="P302" s="2">
        <v>562</v>
      </c>
      <c r="Q302" s="2">
        <v>259</v>
      </c>
      <c r="R302" s="2">
        <v>593</v>
      </c>
      <c r="S302" s="2">
        <f t="shared" si="43"/>
        <v>1414</v>
      </c>
      <c r="T302" s="2">
        <v>905</v>
      </c>
      <c r="U302" s="2">
        <v>3175</v>
      </c>
      <c r="V302" s="2">
        <f t="shared" si="44"/>
        <v>4080</v>
      </c>
      <c r="W302" s="2">
        <v>2869</v>
      </c>
      <c r="X302" s="2">
        <v>34598</v>
      </c>
      <c r="Y302">
        <v>9880.7073371348051</v>
      </c>
      <c r="Z302" s="2">
        <v>32864</v>
      </c>
      <c r="AA302" s="2">
        <v>1369</v>
      </c>
      <c r="AB302" s="2">
        <f t="shared" si="45"/>
        <v>34233</v>
      </c>
      <c r="AC302" s="2">
        <v>-2175</v>
      </c>
      <c r="AD302" s="2">
        <v>319</v>
      </c>
      <c r="AE302" s="2">
        <v>0</v>
      </c>
      <c r="AF302" s="2">
        <v>88</v>
      </c>
      <c r="AG302" s="2">
        <f t="shared" si="46"/>
        <v>85119</v>
      </c>
      <c r="AH302" s="2">
        <f t="shared" si="47"/>
        <v>94999.707337134809</v>
      </c>
      <c r="AI302" s="2">
        <v>340395</v>
      </c>
      <c r="AJ302" s="2">
        <v>380366.80209286092</v>
      </c>
      <c r="AK302" s="2">
        <v>25858</v>
      </c>
      <c r="AL302" s="2">
        <v>0</v>
      </c>
      <c r="AM302" s="2">
        <v>0</v>
      </c>
      <c r="AN302" s="2">
        <v>0</v>
      </c>
      <c r="AO302" s="2">
        <v>0</v>
      </c>
      <c r="AP302" s="2">
        <v>224</v>
      </c>
      <c r="AQ302" s="2">
        <v>5601</v>
      </c>
      <c r="AR302" s="2">
        <v>3115</v>
      </c>
      <c r="AS302" s="2">
        <v>0</v>
      </c>
      <c r="AT302" s="2">
        <v>16</v>
      </c>
      <c r="AU302" s="2">
        <v>-188</v>
      </c>
      <c r="AV302" s="2">
        <v>-750</v>
      </c>
      <c r="AW302" s="2">
        <v>-184</v>
      </c>
      <c r="AX302" s="2">
        <v>-737</v>
      </c>
      <c r="AY302" s="2">
        <v>-50</v>
      </c>
      <c r="AZ302" s="2">
        <v>0</v>
      </c>
      <c r="BA302" s="2">
        <f t="shared" si="48"/>
        <v>119511</v>
      </c>
      <c r="BB302" s="2">
        <f t="shared" si="49"/>
        <v>129391.70733713481</v>
      </c>
      <c r="BC302" s="2">
        <v>477963</v>
      </c>
      <c r="BD302" s="2">
        <v>517934.80209286092</v>
      </c>
      <c r="BE302" s="2">
        <v>-74</v>
      </c>
      <c r="BF302" s="2">
        <v>-297</v>
      </c>
      <c r="BG302" s="2">
        <v>-112</v>
      </c>
      <c r="BH302" s="2">
        <v>-451</v>
      </c>
      <c r="BI302" s="2">
        <v>1135</v>
      </c>
      <c r="BJ302" s="2">
        <v>4541</v>
      </c>
      <c r="BK302" s="2">
        <v>-163</v>
      </c>
      <c r="BL302" s="2">
        <v>-650</v>
      </c>
    </row>
    <row r="303" spans="1:64" x14ac:dyDescent="0.25">
      <c r="A303" s="1" t="s">
        <v>298</v>
      </c>
      <c r="B303" t="s">
        <v>744</v>
      </c>
      <c r="C303" t="s">
        <v>973</v>
      </c>
      <c r="D303" s="2">
        <v>105</v>
      </c>
      <c r="E303" s="2">
        <v>2758</v>
      </c>
      <c r="F303" s="2">
        <f t="shared" si="40"/>
        <v>2863</v>
      </c>
      <c r="G303" s="2">
        <v>0</v>
      </c>
      <c r="H303" s="2">
        <v>412</v>
      </c>
      <c r="I303" s="2">
        <v>106</v>
      </c>
      <c r="J303" s="2">
        <f t="shared" si="41"/>
        <v>518</v>
      </c>
      <c r="K303" s="2">
        <v>979</v>
      </c>
      <c r="L303" s="2">
        <v>0</v>
      </c>
      <c r="M303" s="2">
        <v>1087</v>
      </c>
      <c r="N303" s="2">
        <f t="shared" si="42"/>
        <v>2066</v>
      </c>
      <c r="O303" s="2">
        <v>3071</v>
      </c>
      <c r="P303" s="2">
        <v>575</v>
      </c>
      <c r="Q303" s="2">
        <v>45</v>
      </c>
      <c r="R303" s="2">
        <v>128</v>
      </c>
      <c r="S303" s="2">
        <f t="shared" si="43"/>
        <v>748</v>
      </c>
      <c r="T303" s="2">
        <v>1544</v>
      </c>
      <c r="U303" s="2">
        <v>5273</v>
      </c>
      <c r="V303" s="2">
        <f t="shared" si="44"/>
        <v>6817</v>
      </c>
      <c r="W303" s="2">
        <v>4171</v>
      </c>
      <c r="X303" s="2">
        <v>60597</v>
      </c>
      <c r="Y303">
        <v>5251</v>
      </c>
      <c r="Z303" s="2">
        <v>34937</v>
      </c>
      <c r="AA303" s="2">
        <v>2910</v>
      </c>
      <c r="AB303" s="2">
        <f t="shared" si="45"/>
        <v>37847</v>
      </c>
      <c r="AC303" s="2">
        <v>1490</v>
      </c>
      <c r="AD303" s="2">
        <v>0</v>
      </c>
      <c r="AE303" s="2">
        <v>0</v>
      </c>
      <c r="AF303" s="2">
        <v>1231</v>
      </c>
      <c r="AG303" s="2">
        <f t="shared" si="46"/>
        <v>121419</v>
      </c>
      <c r="AH303" s="2">
        <f t="shared" si="47"/>
        <v>126670</v>
      </c>
      <c r="AI303" s="2">
        <v>528147</v>
      </c>
      <c r="AJ303" s="2">
        <v>549149</v>
      </c>
      <c r="AK303" s="2">
        <v>34262</v>
      </c>
      <c r="AL303" s="2">
        <v>0</v>
      </c>
      <c r="AM303" s="2">
        <v>0</v>
      </c>
      <c r="AN303" s="2">
        <v>0</v>
      </c>
      <c r="AO303" s="2">
        <v>0</v>
      </c>
      <c r="AP303" s="2">
        <v>0</v>
      </c>
      <c r="AQ303" s="2">
        <v>6566</v>
      </c>
      <c r="AR303" s="2">
        <v>3883</v>
      </c>
      <c r="AS303" s="2">
        <v>0</v>
      </c>
      <c r="AT303" s="2">
        <v>0</v>
      </c>
      <c r="AU303" s="2">
        <v>0</v>
      </c>
      <c r="AV303" s="2">
        <v>0</v>
      </c>
      <c r="AW303" s="2">
        <v>0</v>
      </c>
      <c r="AX303" s="2">
        <v>0</v>
      </c>
      <c r="AY303" s="2">
        <v>0</v>
      </c>
      <c r="AZ303" s="2">
        <v>0</v>
      </c>
      <c r="BA303" s="2">
        <f t="shared" si="48"/>
        <v>166130</v>
      </c>
      <c r="BB303" s="2">
        <f t="shared" si="49"/>
        <v>171381</v>
      </c>
      <c r="BC303" s="2">
        <v>706992</v>
      </c>
      <c r="BD303" s="2">
        <v>727994</v>
      </c>
      <c r="BE303" s="2">
        <v>0</v>
      </c>
      <c r="BF303" s="2">
        <v>0</v>
      </c>
      <c r="BG303" s="2">
        <v>0</v>
      </c>
      <c r="BH303" s="2">
        <v>0</v>
      </c>
      <c r="BI303" s="2">
        <v>1688</v>
      </c>
      <c r="BJ303" s="2">
        <v>13801</v>
      </c>
      <c r="BK303" s="2">
        <v>-215</v>
      </c>
      <c r="BL303" s="2">
        <v>0</v>
      </c>
    </row>
    <row r="304" spans="1:64" x14ac:dyDescent="0.25">
      <c r="A304" s="1" t="s">
        <v>299</v>
      </c>
      <c r="B304" t="s">
        <v>745</v>
      </c>
      <c r="C304" t="s">
        <v>973</v>
      </c>
      <c r="D304" s="2">
        <v>-375</v>
      </c>
      <c r="E304" s="2">
        <v>7060</v>
      </c>
      <c r="F304" s="2">
        <f t="shared" si="40"/>
        <v>6685</v>
      </c>
      <c r="G304" s="2">
        <v>0</v>
      </c>
      <c r="H304" s="2">
        <v>614</v>
      </c>
      <c r="I304" s="2">
        <v>269</v>
      </c>
      <c r="J304" s="2">
        <f t="shared" si="41"/>
        <v>883</v>
      </c>
      <c r="K304" s="2">
        <v>4602</v>
      </c>
      <c r="L304" s="2">
        <v>0</v>
      </c>
      <c r="M304" s="2">
        <v>1000</v>
      </c>
      <c r="N304" s="2">
        <f t="shared" si="42"/>
        <v>5602</v>
      </c>
      <c r="O304" s="2">
        <v>3930</v>
      </c>
      <c r="P304" s="2">
        <v>300</v>
      </c>
      <c r="Q304" s="2">
        <v>313</v>
      </c>
      <c r="R304" s="2">
        <v>1120</v>
      </c>
      <c r="S304" s="2">
        <f t="shared" si="43"/>
        <v>1733</v>
      </c>
      <c r="T304" s="2">
        <v>991</v>
      </c>
      <c r="U304" s="2">
        <v>999</v>
      </c>
      <c r="V304" s="2">
        <f t="shared" si="44"/>
        <v>1990</v>
      </c>
      <c r="W304" s="2">
        <v>1462</v>
      </c>
      <c r="X304" s="2">
        <v>21700</v>
      </c>
      <c r="Y304">
        <v>1336.3145313909433</v>
      </c>
      <c r="Z304" s="2">
        <v>21959</v>
      </c>
      <c r="AA304" s="2">
        <v>638</v>
      </c>
      <c r="AB304" s="2">
        <f t="shared" si="45"/>
        <v>22597</v>
      </c>
      <c r="AC304" s="2">
        <v>388</v>
      </c>
      <c r="AD304" s="2">
        <v>0</v>
      </c>
      <c r="AE304" s="2">
        <v>0</v>
      </c>
      <c r="AF304" s="2">
        <v>0</v>
      </c>
      <c r="AG304" s="2">
        <f t="shared" si="46"/>
        <v>66970</v>
      </c>
      <c r="AH304" s="2">
        <f t="shared" si="47"/>
        <v>68306.314531390948</v>
      </c>
      <c r="AI304" s="2">
        <v>342640</v>
      </c>
      <c r="AJ304" s="2">
        <v>348769.89038818429</v>
      </c>
      <c r="AK304" s="2">
        <v>8738</v>
      </c>
      <c r="AL304" s="2">
        <v>11009</v>
      </c>
      <c r="AM304" s="2">
        <v>0</v>
      </c>
      <c r="AN304" s="2">
        <v>0</v>
      </c>
      <c r="AO304" s="2">
        <v>0</v>
      </c>
      <c r="AP304" s="2">
        <v>0</v>
      </c>
      <c r="AQ304" s="2">
        <v>0</v>
      </c>
      <c r="AR304" s="2">
        <v>0</v>
      </c>
      <c r="AS304" s="2">
        <v>0</v>
      </c>
      <c r="AT304" s="2">
        <v>24</v>
      </c>
      <c r="AU304" s="2">
        <v>-107</v>
      </c>
      <c r="AV304" s="2">
        <v>4146</v>
      </c>
      <c r="AW304" s="2">
        <v>7049</v>
      </c>
      <c r="AX304" s="2">
        <v>5571</v>
      </c>
      <c r="AY304" s="2">
        <v>-198</v>
      </c>
      <c r="AZ304" s="2">
        <v>0</v>
      </c>
      <c r="BA304" s="2">
        <f t="shared" si="48"/>
        <v>93485</v>
      </c>
      <c r="BB304" s="2">
        <f t="shared" si="49"/>
        <v>94821.314531390948</v>
      </c>
      <c r="BC304" s="2">
        <v>444050</v>
      </c>
      <c r="BD304" s="2">
        <v>450179.89038818429</v>
      </c>
      <c r="BE304" s="2">
        <v>0</v>
      </c>
      <c r="BF304" s="2">
        <v>639</v>
      </c>
      <c r="BG304" s="2">
        <v>0</v>
      </c>
      <c r="BH304" s="2">
        <v>4408</v>
      </c>
      <c r="BI304" s="2">
        <v>0</v>
      </c>
      <c r="BJ304" s="2">
        <v>24658</v>
      </c>
      <c r="BK304" s="2">
        <v>-388</v>
      </c>
      <c r="BL304" s="2">
        <v>-676</v>
      </c>
    </row>
    <row r="305" spans="1:64" x14ac:dyDescent="0.25">
      <c r="A305" s="1" t="s">
        <v>300</v>
      </c>
      <c r="B305" t="s">
        <v>746</v>
      </c>
      <c r="C305" t="s">
        <v>973</v>
      </c>
      <c r="D305" s="2">
        <v>41</v>
      </c>
      <c r="E305" s="2">
        <v>822</v>
      </c>
      <c r="F305" s="2">
        <f t="shared" si="40"/>
        <v>863</v>
      </c>
      <c r="G305" s="2">
        <v>75</v>
      </c>
      <c r="H305" s="2">
        <v>478</v>
      </c>
      <c r="I305" s="2">
        <v>180</v>
      </c>
      <c r="J305" s="2">
        <f t="shared" si="41"/>
        <v>658</v>
      </c>
      <c r="K305" s="2">
        <v>2086</v>
      </c>
      <c r="L305" s="2">
        <v>0</v>
      </c>
      <c r="M305" s="2">
        <v>692</v>
      </c>
      <c r="N305" s="2">
        <f t="shared" si="42"/>
        <v>2778</v>
      </c>
      <c r="O305" s="2">
        <v>5745</v>
      </c>
      <c r="P305" s="2">
        <v>1035</v>
      </c>
      <c r="Q305" s="2">
        <v>269</v>
      </c>
      <c r="R305" s="2">
        <v>1068</v>
      </c>
      <c r="S305" s="2">
        <f t="shared" si="43"/>
        <v>2372</v>
      </c>
      <c r="T305" s="2">
        <v>1196</v>
      </c>
      <c r="U305" s="2">
        <v>3524</v>
      </c>
      <c r="V305" s="2">
        <f t="shared" si="44"/>
        <v>4720</v>
      </c>
      <c r="W305" s="2">
        <v>2723</v>
      </c>
      <c r="X305" s="2">
        <v>27717</v>
      </c>
      <c r="Y305">
        <v>8296</v>
      </c>
      <c r="Z305" s="2">
        <v>32941</v>
      </c>
      <c r="AA305" s="2">
        <v>1894</v>
      </c>
      <c r="AB305" s="2">
        <f t="shared" si="45"/>
        <v>34835</v>
      </c>
      <c r="AC305" s="2">
        <v>3668</v>
      </c>
      <c r="AD305" s="2">
        <v>0</v>
      </c>
      <c r="AE305" s="2">
        <v>93</v>
      </c>
      <c r="AF305" s="2">
        <v>-864</v>
      </c>
      <c r="AG305" s="2">
        <f t="shared" si="46"/>
        <v>85383</v>
      </c>
      <c r="AH305" s="2">
        <f t="shared" si="47"/>
        <v>93679</v>
      </c>
      <c r="AI305" s="2">
        <v>341532</v>
      </c>
      <c r="AJ305" s="2">
        <v>374716</v>
      </c>
      <c r="AK305" s="2">
        <v>12165</v>
      </c>
      <c r="AL305" s="2">
        <v>0</v>
      </c>
      <c r="AM305" s="2">
        <v>10854</v>
      </c>
      <c r="AN305" s="2">
        <v>0</v>
      </c>
      <c r="AO305" s="2">
        <v>0</v>
      </c>
      <c r="AP305" s="2">
        <v>472</v>
      </c>
      <c r="AQ305" s="2">
        <v>3797</v>
      </c>
      <c r="AR305" s="2">
        <v>0</v>
      </c>
      <c r="AS305" s="2">
        <v>0</v>
      </c>
      <c r="AT305" s="2">
        <v>642</v>
      </c>
      <c r="AU305" s="2">
        <v>0</v>
      </c>
      <c r="AV305" s="2">
        <v>0</v>
      </c>
      <c r="AW305" s="2">
        <v>-1347</v>
      </c>
      <c r="AX305" s="2">
        <v>-5388</v>
      </c>
      <c r="AY305" s="2">
        <v>0</v>
      </c>
      <c r="AZ305" s="2">
        <v>0</v>
      </c>
      <c r="BA305" s="2">
        <f t="shared" si="48"/>
        <v>111966</v>
      </c>
      <c r="BB305" s="2">
        <f t="shared" si="49"/>
        <v>120262</v>
      </c>
      <c r="BC305" s="2">
        <v>448664</v>
      </c>
      <c r="BD305" s="2">
        <v>481848</v>
      </c>
      <c r="BE305" s="2">
        <v>0</v>
      </c>
      <c r="BF305" s="2">
        <v>0</v>
      </c>
      <c r="BG305" s="2">
        <v>0</v>
      </c>
      <c r="BH305" s="2">
        <v>0</v>
      </c>
      <c r="BI305" s="2">
        <v>3901</v>
      </c>
      <c r="BJ305" s="2">
        <v>15604</v>
      </c>
      <c r="BK305" s="2">
        <v>-136</v>
      </c>
      <c r="BL305" s="2">
        <v>-544</v>
      </c>
    </row>
    <row r="306" spans="1:64" x14ac:dyDescent="0.25">
      <c r="A306" s="1" t="s">
        <v>301</v>
      </c>
      <c r="B306" t="s">
        <v>747</v>
      </c>
      <c r="C306" t="s">
        <v>973</v>
      </c>
      <c r="D306" s="2">
        <v>-83</v>
      </c>
      <c r="E306" s="2">
        <v>2229</v>
      </c>
      <c r="F306" s="2">
        <f t="shared" si="40"/>
        <v>2146</v>
      </c>
      <c r="G306" s="2">
        <v>49</v>
      </c>
      <c r="H306" s="2">
        <v>92</v>
      </c>
      <c r="I306" s="2">
        <v>125</v>
      </c>
      <c r="J306" s="2">
        <f t="shared" si="41"/>
        <v>217</v>
      </c>
      <c r="K306" s="2">
        <v>1851</v>
      </c>
      <c r="L306" s="2">
        <v>0</v>
      </c>
      <c r="M306" s="2">
        <v>701</v>
      </c>
      <c r="N306" s="2">
        <f t="shared" si="42"/>
        <v>2552</v>
      </c>
      <c r="O306" s="2">
        <v>4135</v>
      </c>
      <c r="P306" s="2">
        <v>447</v>
      </c>
      <c r="Q306" s="2">
        <v>-39</v>
      </c>
      <c r="R306" s="2">
        <v>303</v>
      </c>
      <c r="S306" s="2">
        <f t="shared" si="43"/>
        <v>711</v>
      </c>
      <c r="T306" s="2">
        <v>882</v>
      </c>
      <c r="U306" s="2">
        <v>3223</v>
      </c>
      <c r="V306" s="2">
        <f t="shared" si="44"/>
        <v>4105</v>
      </c>
      <c r="W306" s="2">
        <v>3669</v>
      </c>
      <c r="X306" s="2">
        <v>30556</v>
      </c>
      <c r="Y306">
        <v>9005</v>
      </c>
      <c r="Z306" s="2">
        <v>31009</v>
      </c>
      <c r="AA306" s="2">
        <v>611</v>
      </c>
      <c r="AB306" s="2">
        <f t="shared" si="45"/>
        <v>31620</v>
      </c>
      <c r="AC306" s="2">
        <v>1241</v>
      </c>
      <c r="AD306" s="2">
        <v>0</v>
      </c>
      <c r="AE306" s="2">
        <v>136</v>
      </c>
      <c r="AF306" s="2">
        <v>0</v>
      </c>
      <c r="AG306" s="2">
        <f t="shared" si="46"/>
        <v>81137</v>
      </c>
      <c r="AH306" s="2">
        <f t="shared" si="47"/>
        <v>90142</v>
      </c>
      <c r="AI306" s="2">
        <v>331220</v>
      </c>
      <c r="AJ306" s="2">
        <v>367534</v>
      </c>
      <c r="AK306" s="2">
        <v>10272</v>
      </c>
      <c r="AL306" s="2">
        <v>13</v>
      </c>
      <c r="AM306" s="2">
        <v>12650</v>
      </c>
      <c r="AN306" s="2">
        <v>0</v>
      </c>
      <c r="AO306" s="2">
        <v>0</v>
      </c>
      <c r="AP306" s="2">
        <v>557</v>
      </c>
      <c r="AQ306" s="2">
        <v>3255</v>
      </c>
      <c r="AR306" s="2">
        <v>0</v>
      </c>
      <c r="AS306" s="2">
        <v>0</v>
      </c>
      <c r="AT306" s="2">
        <v>561</v>
      </c>
      <c r="AU306" s="2">
        <v>-379</v>
      </c>
      <c r="AV306" s="2">
        <v>-1517</v>
      </c>
      <c r="AW306" s="2">
        <v>131</v>
      </c>
      <c r="AX306" s="2">
        <v>522</v>
      </c>
      <c r="AY306" s="2">
        <v>0</v>
      </c>
      <c r="AZ306" s="2">
        <v>0</v>
      </c>
      <c r="BA306" s="2">
        <f t="shared" si="48"/>
        <v>108197</v>
      </c>
      <c r="BB306" s="2">
        <f t="shared" si="49"/>
        <v>117202</v>
      </c>
      <c r="BC306" s="2">
        <v>433457</v>
      </c>
      <c r="BD306" s="2">
        <v>469771</v>
      </c>
      <c r="BE306" s="2">
        <v>0</v>
      </c>
      <c r="BF306" s="2">
        <v>0</v>
      </c>
      <c r="BG306" s="2">
        <v>0</v>
      </c>
      <c r="BH306" s="2">
        <v>0</v>
      </c>
      <c r="BI306" s="2">
        <v>1318</v>
      </c>
      <c r="BJ306" s="2">
        <v>5273</v>
      </c>
      <c r="BK306" s="2">
        <v>-164</v>
      </c>
      <c r="BL306" s="2">
        <v>-657</v>
      </c>
    </row>
    <row r="307" spans="1:64" x14ac:dyDescent="0.25">
      <c r="A307" s="1" t="s">
        <v>302</v>
      </c>
      <c r="B307" t="s">
        <v>748</v>
      </c>
      <c r="C307" t="s">
        <v>973</v>
      </c>
      <c r="D307" s="2">
        <v>265</v>
      </c>
      <c r="E307" s="2">
        <v>6130</v>
      </c>
      <c r="F307" s="2">
        <f t="shared" si="40"/>
        <v>6395</v>
      </c>
      <c r="G307" s="2">
        <v>25</v>
      </c>
      <c r="H307" s="2">
        <v>144</v>
      </c>
      <c r="I307" s="2">
        <v>109</v>
      </c>
      <c r="J307" s="2">
        <f t="shared" si="41"/>
        <v>253</v>
      </c>
      <c r="K307" s="2">
        <v>10133</v>
      </c>
      <c r="L307" s="2">
        <v>0</v>
      </c>
      <c r="M307" s="2">
        <v>1244</v>
      </c>
      <c r="N307" s="2">
        <f t="shared" si="42"/>
        <v>11377</v>
      </c>
      <c r="O307" s="2">
        <v>8978</v>
      </c>
      <c r="P307" s="2">
        <v>1455</v>
      </c>
      <c r="Q307" s="2">
        <v>3315</v>
      </c>
      <c r="R307" s="2">
        <v>1177</v>
      </c>
      <c r="S307" s="2">
        <f t="shared" si="43"/>
        <v>5947</v>
      </c>
      <c r="T307" s="2">
        <v>1639</v>
      </c>
      <c r="U307" s="2">
        <v>5578</v>
      </c>
      <c r="V307" s="2">
        <f t="shared" si="44"/>
        <v>7217</v>
      </c>
      <c r="W307" s="2">
        <v>11012</v>
      </c>
      <c r="X307" s="2">
        <v>61044</v>
      </c>
      <c r="Y307">
        <v>20795.385157971068</v>
      </c>
      <c r="Z307" s="2">
        <v>54457</v>
      </c>
      <c r="AA307" s="2">
        <v>5299</v>
      </c>
      <c r="AB307" s="2">
        <f t="shared" si="45"/>
        <v>59756</v>
      </c>
      <c r="AC307" s="2">
        <v>2132</v>
      </c>
      <c r="AD307" s="2">
        <v>0</v>
      </c>
      <c r="AE307" s="2">
        <v>0</v>
      </c>
      <c r="AF307" s="2">
        <v>0</v>
      </c>
      <c r="AG307" s="2">
        <f t="shared" si="46"/>
        <v>174136</v>
      </c>
      <c r="AH307" s="2">
        <f t="shared" si="47"/>
        <v>194931.38515797106</v>
      </c>
      <c r="AI307" s="2">
        <v>689321</v>
      </c>
      <c r="AJ307" s="2">
        <v>757351</v>
      </c>
      <c r="AK307" s="2">
        <v>23661</v>
      </c>
      <c r="AL307" s="2">
        <v>28</v>
      </c>
      <c r="AM307" s="2">
        <v>24371</v>
      </c>
      <c r="AN307" s="2">
        <v>0</v>
      </c>
      <c r="AO307" s="2">
        <v>0</v>
      </c>
      <c r="AP307" s="2">
        <v>115</v>
      </c>
      <c r="AQ307" s="2">
        <v>7125</v>
      </c>
      <c r="AR307" s="2">
        <v>0</v>
      </c>
      <c r="AS307" s="2">
        <v>0</v>
      </c>
      <c r="AT307" s="2">
        <v>0</v>
      </c>
      <c r="AU307" s="2">
        <v>0</v>
      </c>
      <c r="AV307" s="2">
        <v>953</v>
      </c>
      <c r="AW307" s="2">
        <v>-31</v>
      </c>
      <c r="AX307" s="2">
        <v>-108</v>
      </c>
      <c r="AY307" s="2">
        <v>0</v>
      </c>
      <c r="AZ307" s="2">
        <v>0</v>
      </c>
      <c r="BA307" s="2">
        <f t="shared" si="48"/>
        <v>229405</v>
      </c>
      <c r="BB307" s="2">
        <f t="shared" si="49"/>
        <v>250200.38515797106</v>
      </c>
      <c r="BC307" s="2">
        <v>912334</v>
      </c>
      <c r="BD307" s="2">
        <v>980364</v>
      </c>
      <c r="BE307" s="2">
        <v>0</v>
      </c>
      <c r="BF307" s="2">
        <v>0</v>
      </c>
      <c r="BG307" s="2">
        <v>168</v>
      </c>
      <c r="BH307" s="2">
        <v>887</v>
      </c>
      <c r="BI307" s="2">
        <v>8153</v>
      </c>
      <c r="BJ307" s="2">
        <v>32611</v>
      </c>
      <c r="BK307" s="2">
        <v>0</v>
      </c>
      <c r="BL307" s="2">
        <v>0</v>
      </c>
    </row>
    <row r="308" spans="1:64" x14ac:dyDescent="0.25">
      <c r="A308" s="1" t="s">
        <v>303</v>
      </c>
      <c r="B308" t="s">
        <v>749</v>
      </c>
      <c r="C308" t="s">
        <v>973</v>
      </c>
      <c r="D308" s="2">
        <v>-147</v>
      </c>
      <c r="E308" s="2">
        <v>1905</v>
      </c>
      <c r="F308" s="2">
        <f t="shared" si="40"/>
        <v>1758</v>
      </c>
      <c r="G308" s="2">
        <v>0</v>
      </c>
      <c r="H308" s="2">
        <v>263</v>
      </c>
      <c r="I308" s="2">
        <v>0</v>
      </c>
      <c r="J308" s="2">
        <f t="shared" si="41"/>
        <v>263</v>
      </c>
      <c r="K308" s="2">
        <v>820</v>
      </c>
      <c r="L308" s="2">
        <v>0</v>
      </c>
      <c r="M308" s="2">
        <v>1282</v>
      </c>
      <c r="N308" s="2">
        <f t="shared" si="42"/>
        <v>2102</v>
      </c>
      <c r="O308" s="2">
        <v>5081</v>
      </c>
      <c r="P308" s="2">
        <v>486</v>
      </c>
      <c r="Q308" s="2">
        <v>259</v>
      </c>
      <c r="R308" s="2">
        <v>488</v>
      </c>
      <c r="S308" s="2">
        <f t="shared" si="43"/>
        <v>1233</v>
      </c>
      <c r="T308" s="2">
        <v>680</v>
      </c>
      <c r="U308" s="2">
        <v>1981</v>
      </c>
      <c r="V308" s="2">
        <f t="shared" si="44"/>
        <v>2661</v>
      </c>
      <c r="W308" s="2">
        <v>5112</v>
      </c>
      <c r="X308" s="2">
        <v>22273</v>
      </c>
      <c r="Y308">
        <v>10453</v>
      </c>
      <c r="Z308" s="2">
        <v>29286</v>
      </c>
      <c r="AA308" s="2">
        <v>771</v>
      </c>
      <c r="AB308" s="2">
        <f t="shared" si="45"/>
        <v>30057</v>
      </c>
      <c r="AC308" s="2">
        <v>87</v>
      </c>
      <c r="AD308" s="2">
        <v>0</v>
      </c>
      <c r="AE308" s="2">
        <v>0</v>
      </c>
      <c r="AF308" s="2">
        <v>1397</v>
      </c>
      <c r="AG308" s="2">
        <f t="shared" si="46"/>
        <v>72024</v>
      </c>
      <c r="AH308" s="2">
        <f t="shared" si="47"/>
        <v>82477</v>
      </c>
      <c r="AI308" s="2">
        <v>308700</v>
      </c>
      <c r="AJ308" s="2">
        <v>341764</v>
      </c>
      <c r="AK308" s="2">
        <v>9350</v>
      </c>
      <c r="AL308" s="2">
        <v>0</v>
      </c>
      <c r="AM308" s="2">
        <v>11473</v>
      </c>
      <c r="AN308" s="2">
        <v>0</v>
      </c>
      <c r="AO308" s="2">
        <v>0</v>
      </c>
      <c r="AP308" s="2">
        <v>2</v>
      </c>
      <c r="AQ308" s="2">
        <v>3017</v>
      </c>
      <c r="AR308" s="2">
        <v>0</v>
      </c>
      <c r="AS308" s="2">
        <v>0</v>
      </c>
      <c r="AT308" s="2">
        <v>40</v>
      </c>
      <c r="AU308" s="2">
        <v>-45</v>
      </c>
      <c r="AV308" s="2">
        <v>-44</v>
      </c>
      <c r="AW308" s="2">
        <v>-1284</v>
      </c>
      <c r="AX308" s="2">
        <v>-155</v>
      </c>
      <c r="AY308" s="2">
        <v>0</v>
      </c>
      <c r="AZ308" s="2">
        <v>0</v>
      </c>
      <c r="BA308" s="2">
        <f t="shared" si="48"/>
        <v>94577</v>
      </c>
      <c r="BB308" s="2">
        <f t="shared" si="49"/>
        <v>105030</v>
      </c>
      <c r="BC308" s="2">
        <v>404027</v>
      </c>
      <c r="BD308" s="2">
        <v>437091</v>
      </c>
      <c r="BE308" s="2">
        <v>0</v>
      </c>
      <c r="BF308" s="2">
        <v>0</v>
      </c>
      <c r="BG308" s="2">
        <v>-953</v>
      </c>
      <c r="BH308" s="2">
        <v>-3814</v>
      </c>
      <c r="BI308" s="2">
        <v>7430</v>
      </c>
      <c r="BJ308" s="2">
        <v>11439</v>
      </c>
      <c r="BK308" s="2">
        <v>-464</v>
      </c>
      <c r="BL308" s="2">
        <v>-1796</v>
      </c>
    </row>
    <row r="309" spans="1:64" x14ac:dyDescent="0.25">
      <c r="A309" s="1" t="s">
        <v>304</v>
      </c>
      <c r="B309" t="s">
        <v>750</v>
      </c>
      <c r="C309" t="s">
        <v>973</v>
      </c>
      <c r="D309" s="2">
        <v>-14</v>
      </c>
      <c r="E309" s="2">
        <v>1180</v>
      </c>
      <c r="F309" s="2">
        <f t="shared" si="40"/>
        <v>1166</v>
      </c>
      <c r="G309" s="2">
        <v>61</v>
      </c>
      <c r="H309" s="2">
        <v>82</v>
      </c>
      <c r="I309" s="2">
        <v>209</v>
      </c>
      <c r="J309" s="2">
        <f t="shared" si="41"/>
        <v>291</v>
      </c>
      <c r="K309" s="2">
        <v>-1856</v>
      </c>
      <c r="L309" s="2">
        <v>0</v>
      </c>
      <c r="M309" s="2">
        <v>917</v>
      </c>
      <c r="N309" s="2">
        <f t="shared" si="42"/>
        <v>-939</v>
      </c>
      <c r="O309" s="2">
        <v>6974</v>
      </c>
      <c r="P309" s="2">
        <v>1689</v>
      </c>
      <c r="Q309" s="2">
        <v>499</v>
      </c>
      <c r="R309" s="2">
        <v>802</v>
      </c>
      <c r="S309" s="2">
        <f t="shared" si="43"/>
        <v>2990</v>
      </c>
      <c r="T309" s="2">
        <v>1496</v>
      </c>
      <c r="U309" s="2">
        <v>4481</v>
      </c>
      <c r="V309" s="2">
        <f t="shared" si="44"/>
        <v>5977</v>
      </c>
      <c r="W309" s="2">
        <v>3357</v>
      </c>
      <c r="X309" s="2">
        <v>43297</v>
      </c>
      <c r="Y309">
        <v>8384</v>
      </c>
      <c r="Z309" s="2">
        <v>36662</v>
      </c>
      <c r="AA309" s="2">
        <v>3770</v>
      </c>
      <c r="AB309" s="2">
        <f t="shared" si="45"/>
        <v>40432</v>
      </c>
      <c r="AC309" s="2">
        <v>4562</v>
      </c>
      <c r="AD309" s="2">
        <v>0</v>
      </c>
      <c r="AE309" s="2">
        <v>0</v>
      </c>
      <c r="AF309" s="2">
        <v>1122</v>
      </c>
      <c r="AG309" s="2">
        <f t="shared" si="46"/>
        <v>109290</v>
      </c>
      <c r="AH309" s="2">
        <f t="shared" si="47"/>
        <v>117674</v>
      </c>
      <c r="AI309" s="2">
        <v>467244</v>
      </c>
      <c r="AJ309" s="2">
        <v>485168</v>
      </c>
      <c r="AK309" s="2">
        <v>16032</v>
      </c>
      <c r="AL309" s="2">
        <v>0</v>
      </c>
      <c r="AM309" s="2">
        <v>17296</v>
      </c>
      <c r="AN309" s="2">
        <v>0</v>
      </c>
      <c r="AO309" s="2">
        <v>165</v>
      </c>
      <c r="AP309" s="2">
        <v>17</v>
      </c>
      <c r="AQ309" s="2">
        <v>4327</v>
      </c>
      <c r="AR309" s="2">
        <v>0</v>
      </c>
      <c r="AS309" s="2">
        <v>0</v>
      </c>
      <c r="AT309" s="2">
        <v>0</v>
      </c>
      <c r="AU309" s="2">
        <v>-3977</v>
      </c>
      <c r="AV309" s="2">
        <v>-15860</v>
      </c>
      <c r="AW309" s="2">
        <v>-1562</v>
      </c>
      <c r="AX309" s="2">
        <v>-7090</v>
      </c>
      <c r="AY309" s="2">
        <v>0</v>
      </c>
      <c r="AZ309" s="2">
        <v>0</v>
      </c>
      <c r="BA309" s="2">
        <f t="shared" si="48"/>
        <v>141588</v>
      </c>
      <c r="BB309" s="2">
        <f t="shared" si="49"/>
        <v>149972</v>
      </c>
      <c r="BC309" s="2">
        <v>595649</v>
      </c>
      <c r="BD309" s="2">
        <v>613573</v>
      </c>
      <c r="BE309" s="2">
        <v>357</v>
      </c>
      <c r="BF309" s="2">
        <v>1426</v>
      </c>
      <c r="BG309" s="2">
        <v>174</v>
      </c>
      <c r="BH309" s="2">
        <v>1095</v>
      </c>
      <c r="BI309" s="2">
        <v>7066</v>
      </c>
      <c r="BJ309" s="2">
        <v>30797</v>
      </c>
      <c r="BK309" s="2">
        <v>-100</v>
      </c>
      <c r="BL309" s="2">
        <v>-2033</v>
      </c>
    </row>
    <row r="310" spans="1:64" x14ac:dyDescent="0.25">
      <c r="A310" s="1" t="s">
        <v>305</v>
      </c>
      <c r="B310" t="s">
        <v>751</v>
      </c>
      <c r="C310" t="s">
        <v>973</v>
      </c>
      <c r="D310" s="2">
        <v>-249</v>
      </c>
      <c r="E310" s="2">
        <v>1627</v>
      </c>
      <c r="F310" s="2">
        <f t="shared" si="40"/>
        <v>1378</v>
      </c>
      <c r="G310" s="2">
        <v>22</v>
      </c>
      <c r="H310" s="2">
        <v>32</v>
      </c>
      <c r="I310" s="2">
        <v>76</v>
      </c>
      <c r="J310" s="2">
        <f t="shared" si="41"/>
        <v>108</v>
      </c>
      <c r="K310" s="2">
        <v>230</v>
      </c>
      <c r="L310" s="2">
        <v>0</v>
      </c>
      <c r="M310" s="2">
        <v>608</v>
      </c>
      <c r="N310" s="2">
        <f t="shared" si="42"/>
        <v>838</v>
      </c>
      <c r="O310" s="2">
        <v>3715</v>
      </c>
      <c r="P310" s="2">
        <v>1197</v>
      </c>
      <c r="Q310" s="2">
        <v>254</v>
      </c>
      <c r="R310" s="2">
        <v>70</v>
      </c>
      <c r="S310" s="2">
        <f t="shared" si="43"/>
        <v>1521</v>
      </c>
      <c r="T310" s="2">
        <v>729</v>
      </c>
      <c r="U310" s="2">
        <v>2244</v>
      </c>
      <c r="V310" s="2">
        <f t="shared" si="44"/>
        <v>2973</v>
      </c>
      <c r="W310" s="2">
        <v>4315</v>
      </c>
      <c r="X310" s="2">
        <v>30825</v>
      </c>
      <c r="Y310">
        <v>7977</v>
      </c>
      <c r="Z310" s="2">
        <v>18690</v>
      </c>
      <c r="AA310" s="2">
        <v>1054</v>
      </c>
      <c r="AB310" s="2">
        <f t="shared" si="45"/>
        <v>19744</v>
      </c>
      <c r="AC310" s="2">
        <v>2991</v>
      </c>
      <c r="AD310" s="2">
        <v>-73</v>
      </c>
      <c r="AE310" s="2">
        <v>12</v>
      </c>
      <c r="AF310" s="2">
        <v>0</v>
      </c>
      <c r="AG310" s="2">
        <f t="shared" si="46"/>
        <v>68369</v>
      </c>
      <c r="AH310" s="2">
        <f t="shared" si="47"/>
        <v>76346</v>
      </c>
      <c r="AI310" s="2">
        <v>305160</v>
      </c>
      <c r="AJ310" s="2">
        <v>340447</v>
      </c>
      <c r="AK310" s="2">
        <v>8588</v>
      </c>
      <c r="AL310" s="2">
        <v>234</v>
      </c>
      <c r="AM310" s="2">
        <v>7567</v>
      </c>
      <c r="AN310" s="2">
        <v>0</v>
      </c>
      <c r="AO310" s="2">
        <v>0</v>
      </c>
      <c r="AP310" s="2">
        <v>0</v>
      </c>
      <c r="AQ310" s="2">
        <v>3050</v>
      </c>
      <c r="AR310" s="2">
        <v>0</v>
      </c>
      <c r="AS310" s="2">
        <v>0</v>
      </c>
      <c r="AT310" s="2">
        <v>33</v>
      </c>
      <c r="AU310" s="2">
        <v>0</v>
      </c>
      <c r="AV310" s="2">
        <v>0</v>
      </c>
      <c r="AW310" s="2">
        <v>0</v>
      </c>
      <c r="AX310" s="2">
        <v>0</v>
      </c>
      <c r="AY310" s="2">
        <v>0</v>
      </c>
      <c r="AZ310" s="2">
        <v>0</v>
      </c>
      <c r="BA310" s="2">
        <f t="shared" si="48"/>
        <v>87841</v>
      </c>
      <c r="BB310" s="2">
        <f t="shared" si="49"/>
        <v>95818</v>
      </c>
      <c r="BC310" s="2">
        <v>395337</v>
      </c>
      <c r="BD310" s="2">
        <v>430624</v>
      </c>
      <c r="BE310" s="2">
        <v>0</v>
      </c>
      <c r="BF310" s="2">
        <v>0</v>
      </c>
      <c r="BG310" s="2">
        <v>0</v>
      </c>
      <c r="BH310" s="2">
        <v>0</v>
      </c>
      <c r="BI310" s="2">
        <v>1108</v>
      </c>
      <c r="BJ310" s="2">
        <v>6300</v>
      </c>
      <c r="BK310" s="2">
        <v>-24</v>
      </c>
      <c r="BL310" s="2">
        <v>-95</v>
      </c>
    </row>
    <row r="311" spans="1:64" x14ac:dyDescent="0.25">
      <c r="A311" s="1" t="s">
        <v>306</v>
      </c>
      <c r="B311" t="s">
        <v>752</v>
      </c>
      <c r="C311" t="s">
        <v>973</v>
      </c>
      <c r="D311" s="2">
        <v>-277</v>
      </c>
      <c r="E311" s="2">
        <v>128</v>
      </c>
      <c r="F311" s="2">
        <f t="shared" si="40"/>
        <v>-149</v>
      </c>
      <c r="G311" s="2">
        <v>0</v>
      </c>
      <c r="H311" s="2">
        <v>125</v>
      </c>
      <c r="I311" s="2">
        <v>45</v>
      </c>
      <c r="J311" s="2">
        <f t="shared" si="41"/>
        <v>170</v>
      </c>
      <c r="K311" s="2">
        <v>383</v>
      </c>
      <c r="L311" s="2">
        <v>0</v>
      </c>
      <c r="M311" s="2">
        <v>-82</v>
      </c>
      <c r="N311" s="2">
        <f t="shared" si="42"/>
        <v>301</v>
      </c>
      <c r="O311" s="2">
        <v>1860</v>
      </c>
      <c r="P311" s="2">
        <v>1275</v>
      </c>
      <c r="Q311" s="2">
        <v>-329</v>
      </c>
      <c r="R311" s="2">
        <v>211</v>
      </c>
      <c r="S311" s="2">
        <f t="shared" si="43"/>
        <v>1157</v>
      </c>
      <c r="T311" s="2">
        <v>1017</v>
      </c>
      <c r="U311" s="2">
        <v>2606</v>
      </c>
      <c r="V311" s="2">
        <f t="shared" si="44"/>
        <v>3623</v>
      </c>
      <c r="W311" s="2">
        <v>935</v>
      </c>
      <c r="X311" s="2">
        <v>27539</v>
      </c>
      <c r="Y311">
        <v>8454.6704786146347</v>
      </c>
      <c r="Z311" s="2">
        <v>15808</v>
      </c>
      <c r="AA311" s="2">
        <v>26</v>
      </c>
      <c r="AB311" s="2">
        <f t="shared" si="45"/>
        <v>15834</v>
      </c>
      <c r="AC311" s="2">
        <v>1573</v>
      </c>
      <c r="AD311" s="2">
        <v>0</v>
      </c>
      <c r="AE311" s="2">
        <v>1</v>
      </c>
      <c r="AF311" s="2">
        <v>525</v>
      </c>
      <c r="AG311" s="2">
        <f t="shared" si="46"/>
        <v>53369</v>
      </c>
      <c r="AH311" s="2">
        <f t="shared" si="47"/>
        <v>61823.670478614637</v>
      </c>
      <c r="AI311" s="2">
        <v>216972</v>
      </c>
      <c r="AJ311" s="2">
        <v>254230</v>
      </c>
      <c r="AK311" s="2">
        <v>7653</v>
      </c>
      <c r="AL311" s="2">
        <v>0</v>
      </c>
      <c r="AM311" s="2">
        <v>9491</v>
      </c>
      <c r="AN311" s="2">
        <v>0</v>
      </c>
      <c r="AO311" s="2">
        <v>0</v>
      </c>
      <c r="AP311" s="2">
        <v>0</v>
      </c>
      <c r="AQ311" s="2">
        <v>2240</v>
      </c>
      <c r="AR311" s="2">
        <v>0</v>
      </c>
      <c r="AS311" s="2">
        <v>0</v>
      </c>
      <c r="AT311" s="2">
        <v>29</v>
      </c>
      <c r="AU311" s="2">
        <v>-105</v>
      </c>
      <c r="AV311" s="2">
        <v>-64</v>
      </c>
      <c r="AW311" s="2">
        <v>-991</v>
      </c>
      <c r="AX311" s="2">
        <v>-1473</v>
      </c>
      <c r="AY311" s="2">
        <v>0</v>
      </c>
      <c r="AZ311" s="2">
        <v>0</v>
      </c>
      <c r="BA311" s="2">
        <f t="shared" si="48"/>
        <v>71686</v>
      </c>
      <c r="BB311" s="2">
        <f t="shared" si="49"/>
        <v>80140.670478614629</v>
      </c>
      <c r="BC311" s="2">
        <v>295592</v>
      </c>
      <c r="BD311" s="2">
        <v>332850</v>
      </c>
      <c r="BE311" s="2">
        <v>0</v>
      </c>
      <c r="BF311" s="2">
        <v>0</v>
      </c>
      <c r="BG311" s="2">
        <v>0</v>
      </c>
      <c r="BH311" s="2">
        <v>0</v>
      </c>
      <c r="BI311" s="2">
        <v>5440</v>
      </c>
      <c r="BJ311" s="2">
        <v>23191</v>
      </c>
      <c r="BK311" s="2">
        <v>-458</v>
      </c>
      <c r="BL311" s="2">
        <v>-1293</v>
      </c>
    </row>
    <row r="312" spans="1:64" x14ac:dyDescent="0.25">
      <c r="A312" s="1" t="s">
        <v>307</v>
      </c>
      <c r="B312" t="s">
        <v>753</v>
      </c>
      <c r="C312" t="s">
        <v>973</v>
      </c>
      <c r="D312" s="2">
        <v>-254</v>
      </c>
      <c r="E312" s="2">
        <v>5030</v>
      </c>
      <c r="F312" s="2">
        <f t="shared" si="40"/>
        <v>4776</v>
      </c>
      <c r="G312" s="2">
        <v>46</v>
      </c>
      <c r="H312" s="2">
        <v>136</v>
      </c>
      <c r="I312" s="2">
        <v>165</v>
      </c>
      <c r="J312" s="2">
        <f t="shared" si="41"/>
        <v>301</v>
      </c>
      <c r="K312" s="2">
        <v>872</v>
      </c>
      <c r="L312" s="2">
        <v>0</v>
      </c>
      <c r="M312" s="2">
        <v>708</v>
      </c>
      <c r="N312" s="2">
        <f t="shared" si="42"/>
        <v>1580</v>
      </c>
      <c r="O312" s="2">
        <v>7183</v>
      </c>
      <c r="P312" s="2">
        <v>3256</v>
      </c>
      <c r="Q312" s="2">
        <v>148</v>
      </c>
      <c r="R312" s="2">
        <v>703</v>
      </c>
      <c r="S312" s="2">
        <f t="shared" si="43"/>
        <v>4107</v>
      </c>
      <c r="T312" s="2">
        <v>673</v>
      </c>
      <c r="U312" s="2">
        <v>3962</v>
      </c>
      <c r="V312" s="2">
        <f t="shared" si="44"/>
        <v>4635</v>
      </c>
      <c r="W312" s="2">
        <v>1721</v>
      </c>
      <c r="X312" s="2">
        <v>20878</v>
      </c>
      <c r="Y312">
        <v>16504</v>
      </c>
      <c r="Z312" s="2">
        <v>32707</v>
      </c>
      <c r="AA312" s="2">
        <v>1239</v>
      </c>
      <c r="AB312" s="2">
        <f t="shared" si="45"/>
        <v>33946</v>
      </c>
      <c r="AC312" s="2">
        <v>3681</v>
      </c>
      <c r="AD312" s="2">
        <v>0</v>
      </c>
      <c r="AE312" s="2">
        <v>0</v>
      </c>
      <c r="AF312" s="2">
        <v>0</v>
      </c>
      <c r="AG312" s="2">
        <f t="shared" si="46"/>
        <v>82854</v>
      </c>
      <c r="AH312" s="2">
        <f t="shared" si="47"/>
        <v>99358</v>
      </c>
      <c r="AI312" s="2">
        <v>310825</v>
      </c>
      <c r="AJ312" s="2">
        <v>381589</v>
      </c>
      <c r="AK312" s="2">
        <v>36561</v>
      </c>
      <c r="AL312" s="2">
        <v>0</v>
      </c>
      <c r="AM312" s="2">
        <v>0</v>
      </c>
      <c r="AN312" s="2">
        <v>0</v>
      </c>
      <c r="AO312" s="2">
        <v>0</v>
      </c>
      <c r="AP312" s="2">
        <v>14</v>
      </c>
      <c r="AQ312" s="2">
        <v>4165</v>
      </c>
      <c r="AR312" s="2">
        <v>0</v>
      </c>
      <c r="AS312" s="2">
        <v>0</v>
      </c>
      <c r="AT312" s="2">
        <v>16</v>
      </c>
      <c r="AU312" s="2">
        <v>0</v>
      </c>
      <c r="AV312" s="2">
        <v>0</v>
      </c>
      <c r="AW312" s="2">
        <v>-414</v>
      </c>
      <c r="AX312" s="2">
        <v>-1022</v>
      </c>
      <c r="AY312" s="2">
        <v>0</v>
      </c>
      <c r="AZ312" s="2">
        <v>145</v>
      </c>
      <c r="BA312" s="2">
        <f t="shared" si="48"/>
        <v>123341</v>
      </c>
      <c r="BB312" s="2">
        <f t="shared" si="49"/>
        <v>139845</v>
      </c>
      <c r="BC312" s="2">
        <v>451427.49</v>
      </c>
      <c r="BD312" s="2">
        <v>522191.49</v>
      </c>
      <c r="BE312" s="2">
        <v>0</v>
      </c>
      <c r="BF312" s="2">
        <v>0</v>
      </c>
      <c r="BG312" s="2">
        <v>0</v>
      </c>
      <c r="BH312" s="2">
        <v>0</v>
      </c>
      <c r="BI312" s="2">
        <v>2291</v>
      </c>
      <c r="BJ312" s="2">
        <v>9860</v>
      </c>
      <c r="BK312" s="2">
        <v>-1171</v>
      </c>
      <c r="BL312" s="2">
        <v>-1300</v>
      </c>
    </row>
    <row r="313" spans="1:64" x14ac:dyDescent="0.25">
      <c r="A313" s="1" t="s">
        <v>308</v>
      </c>
      <c r="B313" t="s">
        <v>754</v>
      </c>
      <c r="C313" t="s">
        <v>973</v>
      </c>
      <c r="D313" s="2">
        <v>-1156</v>
      </c>
      <c r="E313" s="2">
        <v>5187</v>
      </c>
      <c r="F313" s="2">
        <f t="shared" si="40"/>
        <v>4031</v>
      </c>
      <c r="G313" s="2">
        <v>107</v>
      </c>
      <c r="H313" s="2">
        <v>977</v>
      </c>
      <c r="I313" s="2">
        <v>225</v>
      </c>
      <c r="J313" s="2">
        <f t="shared" si="41"/>
        <v>1202</v>
      </c>
      <c r="K313" s="2">
        <v>16154</v>
      </c>
      <c r="L313" s="2">
        <v>0</v>
      </c>
      <c r="M313" s="2">
        <v>4717</v>
      </c>
      <c r="N313" s="2">
        <f t="shared" si="42"/>
        <v>20871</v>
      </c>
      <c r="O313" s="2">
        <v>16535</v>
      </c>
      <c r="P313" s="2">
        <v>5687</v>
      </c>
      <c r="Q313" s="2">
        <v>1169</v>
      </c>
      <c r="R313" s="2">
        <v>500</v>
      </c>
      <c r="S313" s="2">
        <f t="shared" si="43"/>
        <v>7356</v>
      </c>
      <c r="T313" s="2">
        <v>3186</v>
      </c>
      <c r="U313" s="2">
        <v>15376</v>
      </c>
      <c r="V313" s="2">
        <f t="shared" si="44"/>
        <v>18562</v>
      </c>
      <c r="W313" s="2">
        <v>17451</v>
      </c>
      <c r="X313" s="2">
        <v>152936</v>
      </c>
      <c r="Y313">
        <v>44104.437956704067</v>
      </c>
      <c r="Z313" s="2">
        <v>115527</v>
      </c>
      <c r="AA313" s="2">
        <v>11179</v>
      </c>
      <c r="AB313" s="2">
        <f t="shared" si="45"/>
        <v>126706</v>
      </c>
      <c r="AC313" s="2">
        <v>410</v>
      </c>
      <c r="AD313" s="2">
        <v>0</v>
      </c>
      <c r="AE313" s="2">
        <v>0</v>
      </c>
      <c r="AF313" s="2">
        <v>11319</v>
      </c>
      <c r="AG313" s="2">
        <f t="shared" si="46"/>
        <v>377486</v>
      </c>
      <c r="AH313" s="2">
        <f t="shared" si="47"/>
        <v>421590.43795670406</v>
      </c>
      <c r="AI313" s="2">
        <v>1515400</v>
      </c>
      <c r="AJ313" s="2">
        <v>1692090.199574362</v>
      </c>
      <c r="AK313" s="2">
        <v>88762</v>
      </c>
      <c r="AL313" s="2">
        <v>2522</v>
      </c>
      <c r="AM313" s="2">
        <v>52927</v>
      </c>
      <c r="AN313" s="2">
        <v>0</v>
      </c>
      <c r="AO313" s="2">
        <v>0</v>
      </c>
      <c r="AP313" s="2">
        <v>0</v>
      </c>
      <c r="AQ313" s="2">
        <v>12892</v>
      </c>
      <c r="AR313" s="2">
        <v>0</v>
      </c>
      <c r="AS313" s="2">
        <v>0</v>
      </c>
      <c r="AT313" s="2">
        <v>0</v>
      </c>
      <c r="AU313" s="2">
        <v>-3254</v>
      </c>
      <c r="AV313" s="2">
        <v>-16755</v>
      </c>
      <c r="AW313" s="2">
        <v>-1268</v>
      </c>
      <c r="AX313" s="2">
        <v>-814</v>
      </c>
      <c r="AY313" s="2">
        <v>0</v>
      </c>
      <c r="AZ313" s="2">
        <v>0</v>
      </c>
      <c r="BA313" s="2">
        <f t="shared" si="48"/>
        <v>530067</v>
      </c>
      <c r="BB313" s="2">
        <f t="shared" si="49"/>
        <v>574171.43795670406</v>
      </c>
      <c r="BC313" s="2">
        <v>2096736</v>
      </c>
      <c r="BD313" s="2">
        <v>2273426.199574362</v>
      </c>
      <c r="BE313" s="2">
        <v>4329</v>
      </c>
      <c r="BF313" s="2">
        <v>17316</v>
      </c>
      <c r="BG313" s="2">
        <v>157</v>
      </c>
      <c r="BH313" s="2">
        <v>626</v>
      </c>
      <c r="BI313" s="2">
        <v>28439</v>
      </c>
      <c r="BJ313" s="2">
        <v>106971</v>
      </c>
      <c r="BK313" s="2">
        <v>-2343</v>
      </c>
      <c r="BL313" s="2">
        <v>-5392</v>
      </c>
    </row>
    <row r="314" spans="1:64" x14ac:dyDescent="0.25">
      <c r="A314" s="1" t="s">
        <v>309</v>
      </c>
      <c r="B314" t="s">
        <v>755</v>
      </c>
      <c r="C314" t="s">
        <v>973</v>
      </c>
      <c r="D314" s="2">
        <v>-351</v>
      </c>
      <c r="E314" s="2">
        <v>3440</v>
      </c>
      <c r="F314" s="2">
        <f t="shared" si="40"/>
        <v>3089</v>
      </c>
      <c r="G314" s="2">
        <v>58</v>
      </c>
      <c r="H314" s="2">
        <v>341</v>
      </c>
      <c r="I314" s="2">
        <v>119</v>
      </c>
      <c r="J314" s="2">
        <f t="shared" si="41"/>
        <v>460</v>
      </c>
      <c r="K314" s="2">
        <v>510</v>
      </c>
      <c r="L314" s="2">
        <v>0</v>
      </c>
      <c r="M314" s="2">
        <v>1236</v>
      </c>
      <c r="N314" s="2">
        <f t="shared" si="42"/>
        <v>1746</v>
      </c>
      <c r="O314" s="2">
        <v>4703</v>
      </c>
      <c r="P314" s="2">
        <v>2017</v>
      </c>
      <c r="Q314" s="2">
        <v>99</v>
      </c>
      <c r="R314" s="2">
        <v>399</v>
      </c>
      <c r="S314" s="2">
        <f t="shared" si="43"/>
        <v>2515</v>
      </c>
      <c r="T314" s="2">
        <v>1429</v>
      </c>
      <c r="U314" s="2">
        <v>2322</v>
      </c>
      <c r="V314" s="2">
        <f t="shared" si="44"/>
        <v>3751</v>
      </c>
      <c r="W314" s="2">
        <v>3214</v>
      </c>
      <c r="X314" s="2">
        <v>43879</v>
      </c>
      <c r="Y314">
        <v>12452.939712325146</v>
      </c>
      <c r="Z314" s="2">
        <v>36596</v>
      </c>
      <c r="AA314" s="2">
        <v>2508</v>
      </c>
      <c r="AB314" s="2">
        <f t="shared" si="45"/>
        <v>39104</v>
      </c>
      <c r="AC314" s="2">
        <v>616</v>
      </c>
      <c r="AD314" s="2">
        <v>0</v>
      </c>
      <c r="AE314" s="2">
        <v>0</v>
      </c>
      <c r="AF314" s="2">
        <v>597</v>
      </c>
      <c r="AG314" s="2">
        <f t="shared" si="46"/>
        <v>103732</v>
      </c>
      <c r="AH314" s="2">
        <f t="shared" si="47"/>
        <v>116184.93971232514</v>
      </c>
      <c r="AI314" s="2">
        <v>411287</v>
      </c>
      <c r="AJ314" s="2">
        <v>482683.77694331639</v>
      </c>
      <c r="AK314" s="2">
        <v>28344</v>
      </c>
      <c r="AL314" s="2">
        <v>0</v>
      </c>
      <c r="AM314" s="2">
        <v>0</v>
      </c>
      <c r="AN314" s="2">
        <v>0</v>
      </c>
      <c r="AO314" s="2">
        <v>0</v>
      </c>
      <c r="AP314" s="2">
        <v>2</v>
      </c>
      <c r="AQ314" s="2">
        <v>3892</v>
      </c>
      <c r="AR314" s="2">
        <v>0</v>
      </c>
      <c r="AS314" s="2">
        <v>0</v>
      </c>
      <c r="AT314" s="2">
        <v>0</v>
      </c>
      <c r="AU314" s="2">
        <v>-2863</v>
      </c>
      <c r="AV314" s="2">
        <v>-11452</v>
      </c>
      <c r="AW314" s="2">
        <v>-93</v>
      </c>
      <c r="AX314" s="2">
        <v>-372</v>
      </c>
      <c r="AY314" s="2">
        <v>0</v>
      </c>
      <c r="AZ314" s="2">
        <v>0</v>
      </c>
      <c r="BA314" s="2">
        <f t="shared" si="48"/>
        <v>133014</v>
      </c>
      <c r="BB314" s="2">
        <f t="shared" si="49"/>
        <v>145466.93971232514</v>
      </c>
      <c r="BC314" s="2">
        <v>528581</v>
      </c>
      <c r="BD314" s="2">
        <v>599977.77694331645</v>
      </c>
      <c r="BE314" s="2">
        <v>0</v>
      </c>
      <c r="BF314" s="2">
        <v>0</v>
      </c>
      <c r="BG314" s="2">
        <v>0</v>
      </c>
      <c r="BH314" s="2">
        <v>0</v>
      </c>
      <c r="BI314" s="2">
        <v>3931</v>
      </c>
      <c r="BJ314" s="2">
        <v>15724</v>
      </c>
      <c r="BK314" s="2">
        <v>-1572</v>
      </c>
      <c r="BL314" s="2">
        <v>-6288</v>
      </c>
    </row>
    <row r="315" spans="1:64" x14ac:dyDescent="0.25">
      <c r="A315" s="1" t="s">
        <v>310</v>
      </c>
      <c r="B315" t="s">
        <v>756</v>
      </c>
      <c r="C315" t="s">
        <v>973</v>
      </c>
      <c r="D315" s="2">
        <v>-225</v>
      </c>
      <c r="E315" s="2">
        <v>964</v>
      </c>
      <c r="F315" s="2">
        <f t="shared" si="40"/>
        <v>739</v>
      </c>
      <c r="G315" s="2">
        <v>39</v>
      </c>
      <c r="H315" s="2">
        <v>158</v>
      </c>
      <c r="I315" s="2">
        <v>79</v>
      </c>
      <c r="J315" s="2">
        <f t="shared" si="41"/>
        <v>237</v>
      </c>
      <c r="K315" s="2">
        <v>1782</v>
      </c>
      <c r="L315" s="2">
        <v>0</v>
      </c>
      <c r="M315" s="2">
        <v>561</v>
      </c>
      <c r="N315" s="2">
        <f t="shared" si="42"/>
        <v>2343</v>
      </c>
      <c r="O315" s="2">
        <v>4952</v>
      </c>
      <c r="P315" s="2">
        <v>647</v>
      </c>
      <c r="Q315" s="2">
        <v>287</v>
      </c>
      <c r="R315" s="2">
        <v>690</v>
      </c>
      <c r="S315" s="2">
        <f t="shared" si="43"/>
        <v>1624</v>
      </c>
      <c r="T315" s="2">
        <v>1333</v>
      </c>
      <c r="U315" s="2">
        <v>4353</v>
      </c>
      <c r="V315" s="2">
        <f t="shared" si="44"/>
        <v>5686</v>
      </c>
      <c r="W315" s="2">
        <v>3456</v>
      </c>
      <c r="X315" s="2">
        <v>40333</v>
      </c>
      <c r="Y315">
        <v>12132.997394684266</v>
      </c>
      <c r="Z315" s="2">
        <v>35225</v>
      </c>
      <c r="AA315" s="2">
        <v>534</v>
      </c>
      <c r="AB315" s="2">
        <f t="shared" si="45"/>
        <v>35759</v>
      </c>
      <c r="AC315" s="2">
        <v>0</v>
      </c>
      <c r="AD315" s="2">
        <v>0</v>
      </c>
      <c r="AE315" s="2">
        <v>0</v>
      </c>
      <c r="AF315" s="2">
        <v>0</v>
      </c>
      <c r="AG315" s="2">
        <f t="shared" si="46"/>
        <v>95168</v>
      </c>
      <c r="AH315" s="2">
        <f t="shared" si="47"/>
        <v>107300.99739468427</v>
      </c>
      <c r="AI315" s="2">
        <v>400000</v>
      </c>
      <c r="AJ315" s="2">
        <v>446597.56904478179</v>
      </c>
      <c r="AK315" s="2">
        <v>11016</v>
      </c>
      <c r="AL315" s="2">
        <v>0</v>
      </c>
      <c r="AM315" s="2">
        <v>13822</v>
      </c>
      <c r="AN315" s="2">
        <v>0</v>
      </c>
      <c r="AO315" s="2">
        <v>0</v>
      </c>
      <c r="AP315" s="2">
        <v>0</v>
      </c>
      <c r="AQ315" s="2">
        <v>3710</v>
      </c>
      <c r="AR315" s="2">
        <v>0</v>
      </c>
      <c r="AS315" s="2">
        <v>0</v>
      </c>
      <c r="AT315" s="2">
        <v>0</v>
      </c>
      <c r="AU315" s="2">
        <v>-101</v>
      </c>
      <c r="AV315" s="2">
        <v>-400</v>
      </c>
      <c r="AW315" s="2">
        <v>-323</v>
      </c>
      <c r="AX315" s="2">
        <v>-1200</v>
      </c>
      <c r="AY315" s="2">
        <v>0</v>
      </c>
      <c r="AZ315" s="2">
        <v>0</v>
      </c>
      <c r="BA315" s="2">
        <f t="shared" si="48"/>
        <v>123292</v>
      </c>
      <c r="BB315" s="2">
        <f t="shared" si="49"/>
        <v>135424.99739468427</v>
      </c>
      <c r="BC315" s="2">
        <v>500000</v>
      </c>
      <c r="BD315" s="2">
        <v>546597.56904478173</v>
      </c>
      <c r="BE315" s="2">
        <v>0</v>
      </c>
      <c r="BF315" s="2">
        <v>40</v>
      </c>
      <c r="BG315" s="2">
        <v>0</v>
      </c>
      <c r="BH315" s="2">
        <v>2082</v>
      </c>
      <c r="BI315" s="2">
        <v>5000</v>
      </c>
      <c r="BJ315" s="2">
        <v>22000</v>
      </c>
      <c r="BK315" s="2">
        <v>-236</v>
      </c>
      <c r="BL315" s="2">
        <v>-1000</v>
      </c>
    </row>
    <row r="316" spans="1:64" x14ac:dyDescent="0.25">
      <c r="A316" s="1" t="s">
        <v>311</v>
      </c>
      <c r="B316" t="s">
        <v>757</v>
      </c>
      <c r="C316" t="s">
        <v>973</v>
      </c>
      <c r="D316" s="2">
        <v>-11</v>
      </c>
      <c r="E316" s="2">
        <v>1339</v>
      </c>
      <c r="F316" s="2">
        <f t="shared" si="40"/>
        <v>1328</v>
      </c>
      <c r="G316" s="2">
        <v>23</v>
      </c>
      <c r="H316" s="2">
        <v>56</v>
      </c>
      <c r="I316" s="2">
        <v>143</v>
      </c>
      <c r="J316" s="2">
        <f t="shared" si="41"/>
        <v>199</v>
      </c>
      <c r="K316" s="2">
        <v>1744</v>
      </c>
      <c r="L316" s="2">
        <v>0</v>
      </c>
      <c r="M316" s="2">
        <v>1333</v>
      </c>
      <c r="N316" s="2">
        <f t="shared" si="42"/>
        <v>3077</v>
      </c>
      <c r="O316" s="2">
        <v>6086</v>
      </c>
      <c r="P316" s="2">
        <v>300</v>
      </c>
      <c r="Q316" s="2">
        <v>325</v>
      </c>
      <c r="R316" s="2">
        <v>327</v>
      </c>
      <c r="S316" s="2">
        <f t="shared" si="43"/>
        <v>952</v>
      </c>
      <c r="T316" s="2">
        <v>118</v>
      </c>
      <c r="U316" s="2">
        <v>1904</v>
      </c>
      <c r="V316" s="2">
        <f t="shared" si="44"/>
        <v>2022</v>
      </c>
      <c r="W316" s="2">
        <v>3963</v>
      </c>
      <c r="X316" s="2">
        <v>64284</v>
      </c>
      <c r="Y316">
        <v>13601.731695053715</v>
      </c>
      <c r="Z316" s="2">
        <v>33851</v>
      </c>
      <c r="AA316" s="2">
        <v>1979</v>
      </c>
      <c r="AB316" s="2">
        <f t="shared" si="45"/>
        <v>35830</v>
      </c>
      <c r="AC316" s="2">
        <v>-1143</v>
      </c>
      <c r="AD316" s="2">
        <v>0</v>
      </c>
      <c r="AE316" s="2">
        <v>0</v>
      </c>
      <c r="AF316" s="2">
        <v>445</v>
      </c>
      <c r="AG316" s="2">
        <f t="shared" si="46"/>
        <v>117066</v>
      </c>
      <c r="AH316" s="2">
        <f t="shared" si="47"/>
        <v>130667.73169505372</v>
      </c>
      <c r="AI316" s="2">
        <v>476805</v>
      </c>
      <c r="AJ316" s="2">
        <v>551073.66656273406</v>
      </c>
      <c r="AK316" s="2">
        <v>17385</v>
      </c>
      <c r="AL316" s="2">
        <v>35</v>
      </c>
      <c r="AM316" s="2">
        <v>19175</v>
      </c>
      <c r="AN316" s="2">
        <v>0</v>
      </c>
      <c r="AO316" s="2">
        <v>-63</v>
      </c>
      <c r="AP316" s="2">
        <v>0</v>
      </c>
      <c r="AQ316" s="2">
        <v>3709</v>
      </c>
      <c r="AR316" s="2">
        <v>0</v>
      </c>
      <c r="AS316" s="2">
        <v>0</v>
      </c>
      <c r="AT316" s="2">
        <v>0</v>
      </c>
      <c r="AU316" s="2">
        <v>177</v>
      </c>
      <c r="AV316" s="2">
        <v>677</v>
      </c>
      <c r="AW316" s="2">
        <v>21</v>
      </c>
      <c r="AX316" s="2">
        <v>-30</v>
      </c>
      <c r="AY316" s="2">
        <v>0</v>
      </c>
      <c r="AZ316" s="2">
        <v>0</v>
      </c>
      <c r="BA316" s="2">
        <f t="shared" si="48"/>
        <v>157505</v>
      </c>
      <c r="BB316" s="2">
        <f t="shared" si="49"/>
        <v>171106.73169505372</v>
      </c>
      <c r="BC316" s="2">
        <v>627637</v>
      </c>
      <c r="BD316" s="2">
        <v>701905.66656273406</v>
      </c>
      <c r="BE316" s="2">
        <v>0</v>
      </c>
      <c r="BF316" s="2">
        <v>0</v>
      </c>
      <c r="BG316" s="2">
        <v>0</v>
      </c>
      <c r="BH316" s="2">
        <v>0</v>
      </c>
      <c r="BI316" s="2">
        <v>0</v>
      </c>
      <c r="BJ316" s="2">
        <v>0</v>
      </c>
      <c r="BK316" s="2">
        <v>-428</v>
      </c>
      <c r="BL316" s="2">
        <v>-1710</v>
      </c>
    </row>
    <row r="317" spans="1:64" x14ac:dyDescent="0.25">
      <c r="A317" s="1" t="s">
        <v>312</v>
      </c>
      <c r="B317" t="s">
        <v>758</v>
      </c>
      <c r="C317" t="s">
        <v>973</v>
      </c>
      <c r="D317" s="2">
        <v>-339</v>
      </c>
      <c r="E317" s="2">
        <v>1378</v>
      </c>
      <c r="F317" s="2">
        <f t="shared" si="40"/>
        <v>1039</v>
      </c>
      <c r="G317" s="2">
        <v>38</v>
      </c>
      <c r="H317" s="2">
        <v>65</v>
      </c>
      <c r="I317" s="2">
        <v>88</v>
      </c>
      <c r="J317" s="2">
        <f t="shared" si="41"/>
        <v>153</v>
      </c>
      <c r="K317" s="2">
        <v>1097</v>
      </c>
      <c r="L317" s="2">
        <v>0</v>
      </c>
      <c r="M317" s="2">
        <v>-226</v>
      </c>
      <c r="N317" s="2">
        <f t="shared" si="42"/>
        <v>871</v>
      </c>
      <c r="O317" s="2">
        <v>4025</v>
      </c>
      <c r="P317" s="2">
        <v>730</v>
      </c>
      <c r="Q317" s="2">
        <v>194</v>
      </c>
      <c r="R317" s="2">
        <v>397</v>
      </c>
      <c r="S317" s="2">
        <f t="shared" si="43"/>
        <v>1321</v>
      </c>
      <c r="T317" s="2">
        <v>706</v>
      </c>
      <c r="U317" s="2">
        <v>2141</v>
      </c>
      <c r="V317" s="2">
        <f t="shared" si="44"/>
        <v>2847</v>
      </c>
      <c r="W317" s="2">
        <v>1778</v>
      </c>
      <c r="X317" s="2">
        <v>24693</v>
      </c>
      <c r="Y317">
        <v>7123.8373755692064</v>
      </c>
      <c r="Z317" s="2">
        <v>22065</v>
      </c>
      <c r="AA317" s="2">
        <v>391</v>
      </c>
      <c r="AB317" s="2">
        <f t="shared" si="45"/>
        <v>22456</v>
      </c>
      <c r="AC317" s="2">
        <v>-82</v>
      </c>
      <c r="AD317" s="2">
        <v>0</v>
      </c>
      <c r="AE317" s="2">
        <v>0</v>
      </c>
      <c r="AF317" s="2">
        <v>0</v>
      </c>
      <c r="AG317" s="2">
        <f t="shared" si="46"/>
        <v>59139</v>
      </c>
      <c r="AH317" s="2">
        <f t="shared" si="47"/>
        <v>66262.837375569201</v>
      </c>
      <c r="AI317" s="2">
        <v>236601</v>
      </c>
      <c r="AJ317" s="2">
        <v>265129.34583152249</v>
      </c>
      <c r="AK317" s="2">
        <v>8243</v>
      </c>
      <c r="AL317" s="2">
        <v>83</v>
      </c>
      <c r="AM317" s="2">
        <v>7231</v>
      </c>
      <c r="AN317" s="2">
        <v>0</v>
      </c>
      <c r="AO317" s="2">
        <v>0</v>
      </c>
      <c r="AP317" s="2">
        <v>290</v>
      </c>
      <c r="AQ317" s="2">
        <v>2465</v>
      </c>
      <c r="AR317" s="2">
        <v>0</v>
      </c>
      <c r="AS317" s="2">
        <v>0</v>
      </c>
      <c r="AT317" s="2">
        <v>0</v>
      </c>
      <c r="AU317" s="2">
        <v>0</v>
      </c>
      <c r="AV317" s="2">
        <v>0</v>
      </c>
      <c r="AW317" s="2">
        <v>0</v>
      </c>
      <c r="AX317" s="2">
        <v>0</v>
      </c>
      <c r="AY317" s="2">
        <v>0</v>
      </c>
      <c r="AZ317" s="2">
        <v>-21</v>
      </c>
      <c r="BA317" s="2">
        <f t="shared" si="48"/>
        <v>77430</v>
      </c>
      <c r="BB317" s="2">
        <f t="shared" si="49"/>
        <v>84553.837375569201</v>
      </c>
      <c r="BC317" s="2">
        <v>309769</v>
      </c>
      <c r="BD317" s="2">
        <v>338297.34583152249</v>
      </c>
      <c r="BE317" s="2">
        <v>0</v>
      </c>
      <c r="BF317" s="2">
        <v>0</v>
      </c>
      <c r="BG317" s="2">
        <v>0</v>
      </c>
      <c r="BH317" s="2">
        <v>0</v>
      </c>
      <c r="BI317" s="2">
        <v>2641</v>
      </c>
      <c r="BJ317" s="2">
        <v>10564</v>
      </c>
      <c r="BK317" s="2">
        <v>-439</v>
      </c>
      <c r="BL317" s="2">
        <v>-1757</v>
      </c>
    </row>
    <row r="318" spans="1:64" x14ac:dyDescent="0.25">
      <c r="A318" s="1" t="s">
        <v>313</v>
      </c>
      <c r="B318" t="s">
        <v>759</v>
      </c>
      <c r="C318" t="s">
        <v>973</v>
      </c>
      <c r="D318" s="2">
        <v>21</v>
      </c>
      <c r="E318" s="2">
        <v>3529</v>
      </c>
      <c r="F318" s="2">
        <f t="shared" si="40"/>
        <v>3550</v>
      </c>
      <c r="G318" s="2">
        <v>0</v>
      </c>
      <c r="H318" s="2">
        <v>140</v>
      </c>
      <c r="I318" s="2">
        <v>59</v>
      </c>
      <c r="J318" s="2">
        <f t="shared" si="41"/>
        <v>199</v>
      </c>
      <c r="K318" s="2">
        <v>1630</v>
      </c>
      <c r="L318" s="2">
        <v>0</v>
      </c>
      <c r="M318" s="2">
        <v>980</v>
      </c>
      <c r="N318" s="2">
        <f t="shared" si="42"/>
        <v>2610</v>
      </c>
      <c r="O318" s="2">
        <v>3713</v>
      </c>
      <c r="P318" s="2">
        <v>1501</v>
      </c>
      <c r="Q318" s="2">
        <v>140</v>
      </c>
      <c r="R318" s="2">
        <v>731</v>
      </c>
      <c r="S318" s="2">
        <f t="shared" si="43"/>
        <v>2372</v>
      </c>
      <c r="T318" s="2">
        <v>812</v>
      </c>
      <c r="U318" s="2">
        <v>2312</v>
      </c>
      <c r="V318" s="2">
        <f t="shared" si="44"/>
        <v>3124</v>
      </c>
      <c r="W318" s="2">
        <v>3423</v>
      </c>
      <c r="X318" s="2">
        <v>33081</v>
      </c>
      <c r="Y318">
        <v>10252.867472172438</v>
      </c>
      <c r="Z318" s="2">
        <v>37568</v>
      </c>
      <c r="AA318" s="2">
        <v>955</v>
      </c>
      <c r="AB318" s="2">
        <f t="shared" si="45"/>
        <v>38523</v>
      </c>
      <c r="AC318" s="2">
        <v>963</v>
      </c>
      <c r="AD318" s="2">
        <v>0</v>
      </c>
      <c r="AE318" s="2">
        <v>0</v>
      </c>
      <c r="AF318" s="2">
        <v>0</v>
      </c>
      <c r="AG318" s="2">
        <f t="shared" si="46"/>
        <v>91558</v>
      </c>
      <c r="AH318" s="2">
        <f t="shared" si="47"/>
        <v>101810.86747217244</v>
      </c>
      <c r="AI318" s="2">
        <v>389085</v>
      </c>
      <c r="AJ318" s="2">
        <v>424831</v>
      </c>
      <c r="AK318" s="2">
        <v>28203</v>
      </c>
      <c r="AL318" s="2">
        <v>209</v>
      </c>
      <c r="AM318" s="2">
        <v>0</v>
      </c>
      <c r="AN318" s="2">
        <v>0</v>
      </c>
      <c r="AO318" s="2">
        <v>0</v>
      </c>
      <c r="AP318" s="2">
        <v>0</v>
      </c>
      <c r="AQ318" s="2">
        <v>2142</v>
      </c>
      <c r="AR318" s="2">
        <v>0</v>
      </c>
      <c r="AS318" s="2">
        <v>0</v>
      </c>
      <c r="AT318" s="2">
        <v>19</v>
      </c>
      <c r="AU318" s="2">
        <v>-14</v>
      </c>
      <c r="AV318" s="2">
        <v>-278</v>
      </c>
      <c r="AW318" s="2">
        <v>255</v>
      </c>
      <c r="AX318" s="2">
        <v>953</v>
      </c>
      <c r="AY318" s="2">
        <v>0</v>
      </c>
      <c r="AZ318" s="2">
        <v>0</v>
      </c>
      <c r="BA318" s="2">
        <f t="shared" si="48"/>
        <v>122372</v>
      </c>
      <c r="BB318" s="2">
        <f t="shared" si="49"/>
        <v>132624.86747217242</v>
      </c>
      <c r="BC318" s="2">
        <v>518936</v>
      </c>
      <c r="BD318" s="2">
        <v>554682</v>
      </c>
      <c r="BE318" s="2">
        <v>0</v>
      </c>
      <c r="BF318" s="2">
        <v>0</v>
      </c>
      <c r="BG318" s="2">
        <v>0</v>
      </c>
      <c r="BH318" s="2">
        <v>0</v>
      </c>
      <c r="BI318" s="2">
        <v>4584</v>
      </c>
      <c r="BJ318" s="2">
        <v>18335</v>
      </c>
      <c r="BK318" s="2">
        <v>-565</v>
      </c>
      <c r="BL318" s="2">
        <v>-1144</v>
      </c>
    </row>
    <row r="319" spans="1:64" x14ac:dyDescent="0.25">
      <c r="A319" s="1" t="s">
        <v>314</v>
      </c>
      <c r="B319" t="s">
        <v>760</v>
      </c>
      <c r="C319" t="s">
        <v>973</v>
      </c>
      <c r="D319" s="2">
        <v>-495</v>
      </c>
      <c r="E319" s="2">
        <v>9507</v>
      </c>
      <c r="F319" s="2">
        <f t="shared" si="40"/>
        <v>9012</v>
      </c>
      <c r="G319" s="2">
        <v>33</v>
      </c>
      <c r="H319" s="2">
        <v>186</v>
      </c>
      <c r="I319" s="2">
        <v>75</v>
      </c>
      <c r="J319" s="2">
        <f t="shared" si="41"/>
        <v>261</v>
      </c>
      <c r="K319" s="2">
        <v>1052</v>
      </c>
      <c r="L319" s="2">
        <v>0</v>
      </c>
      <c r="M319" s="2">
        <v>1231</v>
      </c>
      <c r="N319" s="2">
        <f t="shared" si="42"/>
        <v>2283</v>
      </c>
      <c r="O319" s="2">
        <v>4304</v>
      </c>
      <c r="P319" s="2">
        <v>473</v>
      </c>
      <c r="Q319" s="2">
        <v>274</v>
      </c>
      <c r="R319" s="2">
        <v>480</v>
      </c>
      <c r="S319" s="2">
        <f t="shared" si="43"/>
        <v>1227</v>
      </c>
      <c r="T319" s="2">
        <v>900</v>
      </c>
      <c r="U319" s="2">
        <v>3062</v>
      </c>
      <c r="V319" s="2">
        <f t="shared" si="44"/>
        <v>3962</v>
      </c>
      <c r="W319" s="2">
        <v>1991</v>
      </c>
      <c r="X319" s="2">
        <v>35245</v>
      </c>
      <c r="Y319">
        <v>8703.3542277638117</v>
      </c>
      <c r="Z319" s="2">
        <v>42040</v>
      </c>
      <c r="AA319" s="2">
        <v>1666</v>
      </c>
      <c r="AB319" s="2">
        <f t="shared" si="45"/>
        <v>43706</v>
      </c>
      <c r="AC319" s="2">
        <v>1920</v>
      </c>
      <c r="AD319" s="2">
        <v>0</v>
      </c>
      <c r="AE319" s="2">
        <v>0</v>
      </c>
      <c r="AF319" s="2">
        <v>623</v>
      </c>
      <c r="AG319" s="2">
        <f t="shared" si="46"/>
        <v>104567</v>
      </c>
      <c r="AH319" s="2">
        <f t="shared" si="47"/>
        <v>113270.3542277638</v>
      </c>
      <c r="AI319" s="2">
        <v>394001</v>
      </c>
      <c r="AJ319" s="2">
        <v>414280.26847619523</v>
      </c>
      <c r="AK319" s="2">
        <v>17849</v>
      </c>
      <c r="AL319" s="2">
        <v>0</v>
      </c>
      <c r="AM319" s="2">
        <v>14844</v>
      </c>
      <c r="AN319" s="2">
        <v>0</v>
      </c>
      <c r="AO319" s="2">
        <v>79</v>
      </c>
      <c r="AP319" s="2">
        <v>0</v>
      </c>
      <c r="AQ319" s="2">
        <v>2969</v>
      </c>
      <c r="AR319" s="2">
        <v>0</v>
      </c>
      <c r="AS319" s="2">
        <v>0</v>
      </c>
      <c r="AT319" s="2">
        <v>0</v>
      </c>
      <c r="AU319" s="2">
        <v>-51</v>
      </c>
      <c r="AV319" s="2">
        <v>-643</v>
      </c>
      <c r="AW319" s="2">
        <v>2627</v>
      </c>
      <c r="AX319" s="2">
        <v>7528</v>
      </c>
      <c r="AY319" s="2">
        <v>0</v>
      </c>
      <c r="AZ319" s="2">
        <v>0</v>
      </c>
      <c r="BA319" s="2">
        <f t="shared" si="48"/>
        <v>142884</v>
      </c>
      <c r="BB319" s="2">
        <f t="shared" si="49"/>
        <v>151587.3542277638</v>
      </c>
      <c r="BC319" s="2">
        <v>529847</v>
      </c>
      <c r="BD319" s="2">
        <v>550126.26847619517</v>
      </c>
      <c r="BE319" s="2">
        <v>0</v>
      </c>
      <c r="BF319" s="2">
        <v>0</v>
      </c>
      <c r="BG319" s="2">
        <v>0</v>
      </c>
      <c r="BH319" s="2">
        <v>0</v>
      </c>
      <c r="BI319" s="2">
        <v>2290</v>
      </c>
      <c r="BJ319" s="2">
        <v>1610</v>
      </c>
      <c r="BK319" s="2">
        <v>-416</v>
      </c>
      <c r="BL319" s="2">
        <v>-873</v>
      </c>
    </row>
    <row r="320" spans="1:64" x14ac:dyDescent="0.25">
      <c r="A320" s="1" t="s">
        <v>315</v>
      </c>
      <c r="B320" t="s">
        <v>761</v>
      </c>
      <c r="C320" t="s">
        <v>973</v>
      </c>
      <c r="D320" s="2">
        <v>-216</v>
      </c>
      <c r="E320" s="2">
        <v>3492</v>
      </c>
      <c r="F320" s="2">
        <f t="shared" si="40"/>
        <v>3276</v>
      </c>
      <c r="G320" s="2">
        <v>-2</v>
      </c>
      <c r="H320" s="2">
        <v>359</v>
      </c>
      <c r="I320" s="2">
        <v>27</v>
      </c>
      <c r="J320" s="2">
        <f t="shared" si="41"/>
        <v>386</v>
      </c>
      <c r="K320" s="2">
        <v>893</v>
      </c>
      <c r="L320" s="2">
        <v>0</v>
      </c>
      <c r="M320" s="2">
        <v>2625</v>
      </c>
      <c r="N320" s="2">
        <f t="shared" si="42"/>
        <v>3518</v>
      </c>
      <c r="O320" s="2">
        <v>8397</v>
      </c>
      <c r="P320" s="2">
        <v>1164</v>
      </c>
      <c r="Q320" s="2">
        <v>-128</v>
      </c>
      <c r="R320" s="2">
        <v>2510</v>
      </c>
      <c r="S320" s="2">
        <f t="shared" si="43"/>
        <v>3546</v>
      </c>
      <c r="T320" s="2">
        <v>1286</v>
      </c>
      <c r="U320" s="2">
        <v>8387</v>
      </c>
      <c r="V320" s="2">
        <f t="shared" si="44"/>
        <v>9673</v>
      </c>
      <c r="W320" s="2">
        <v>4517</v>
      </c>
      <c r="X320" s="2">
        <v>99800</v>
      </c>
      <c r="Y320">
        <v>27636.207733174444</v>
      </c>
      <c r="Z320" s="2">
        <v>59797</v>
      </c>
      <c r="AA320" s="2">
        <v>3413</v>
      </c>
      <c r="AB320" s="2">
        <f t="shared" si="45"/>
        <v>63210</v>
      </c>
      <c r="AC320" s="2">
        <v>910</v>
      </c>
      <c r="AD320" s="2">
        <v>298</v>
      </c>
      <c r="AE320" s="2">
        <v>0</v>
      </c>
      <c r="AF320" s="2">
        <v>0</v>
      </c>
      <c r="AG320" s="2">
        <f t="shared" si="46"/>
        <v>197529</v>
      </c>
      <c r="AH320" s="2">
        <f t="shared" si="47"/>
        <v>225165.20773317444</v>
      </c>
      <c r="AI320" s="2">
        <v>733981</v>
      </c>
      <c r="AJ320" s="2">
        <v>849282.05349637324</v>
      </c>
      <c r="AK320" s="2">
        <v>42833</v>
      </c>
      <c r="AL320" s="2">
        <v>4</v>
      </c>
      <c r="AM320" s="2">
        <v>0</v>
      </c>
      <c r="AN320" s="2">
        <v>0</v>
      </c>
      <c r="AO320" s="2">
        <v>0</v>
      </c>
      <c r="AP320" s="2">
        <v>316</v>
      </c>
      <c r="AQ320" s="2">
        <v>5979</v>
      </c>
      <c r="AR320" s="2">
        <v>0</v>
      </c>
      <c r="AS320" s="2">
        <v>0</v>
      </c>
      <c r="AT320" s="2">
        <v>49</v>
      </c>
      <c r="AU320" s="2">
        <v>-152</v>
      </c>
      <c r="AV320" s="2">
        <v>-633</v>
      </c>
      <c r="AW320" s="2">
        <v>60</v>
      </c>
      <c r="AX320" s="2">
        <v>1021</v>
      </c>
      <c r="AY320" s="2">
        <v>0</v>
      </c>
      <c r="AZ320" s="2">
        <v>0</v>
      </c>
      <c r="BA320" s="2">
        <f t="shared" si="48"/>
        <v>246618</v>
      </c>
      <c r="BB320" s="2">
        <f t="shared" si="49"/>
        <v>274254.20773317444</v>
      </c>
      <c r="BC320" s="2">
        <v>939644</v>
      </c>
      <c r="BD320" s="2">
        <v>1054945.0534963731</v>
      </c>
      <c r="BE320" s="2">
        <v>0</v>
      </c>
      <c r="BF320" s="2">
        <v>0</v>
      </c>
      <c r="BG320" s="2">
        <v>0</v>
      </c>
      <c r="BH320" s="2">
        <v>0</v>
      </c>
      <c r="BI320" s="2">
        <v>7935</v>
      </c>
      <c r="BJ320" s="2">
        <v>25744</v>
      </c>
      <c r="BK320" s="2">
        <v>-206</v>
      </c>
      <c r="BL320" s="2">
        <v>-1080</v>
      </c>
    </row>
    <row r="321" spans="1:64" x14ac:dyDescent="0.25">
      <c r="A321" s="1" t="s">
        <v>316</v>
      </c>
      <c r="B321" t="s">
        <v>762</v>
      </c>
      <c r="C321" t="s">
        <v>973</v>
      </c>
      <c r="D321" s="2">
        <v>-67</v>
      </c>
      <c r="E321" s="2">
        <v>1472</v>
      </c>
      <c r="F321" s="2">
        <f t="shared" si="40"/>
        <v>1405</v>
      </c>
      <c r="G321" s="2">
        <v>35</v>
      </c>
      <c r="H321" s="2">
        <v>239</v>
      </c>
      <c r="I321" s="2">
        <v>64</v>
      </c>
      <c r="J321" s="2">
        <f t="shared" si="41"/>
        <v>303</v>
      </c>
      <c r="K321" s="2">
        <v>916</v>
      </c>
      <c r="L321" s="2">
        <v>0</v>
      </c>
      <c r="M321" s="2">
        <v>717</v>
      </c>
      <c r="N321" s="2">
        <f t="shared" si="42"/>
        <v>1633</v>
      </c>
      <c r="O321" s="2">
        <v>4085</v>
      </c>
      <c r="P321" s="2">
        <v>310</v>
      </c>
      <c r="Q321" s="2">
        <v>218</v>
      </c>
      <c r="R321" s="2">
        <v>512</v>
      </c>
      <c r="S321" s="2">
        <f t="shared" si="43"/>
        <v>1040</v>
      </c>
      <c r="T321" s="2">
        <v>1132</v>
      </c>
      <c r="U321" s="2">
        <v>1406</v>
      </c>
      <c r="V321" s="2">
        <f t="shared" si="44"/>
        <v>2538</v>
      </c>
      <c r="W321" s="2">
        <v>2055</v>
      </c>
      <c r="X321" s="2">
        <v>22341</v>
      </c>
      <c r="Y321">
        <v>5781</v>
      </c>
      <c r="Z321" s="2">
        <v>21644</v>
      </c>
      <c r="AA321" s="2">
        <v>907</v>
      </c>
      <c r="AB321" s="2">
        <f t="shared" si="45"/>
        <v>22551</v>
      </c>
      <c r="AC321" s="2">
        <v>1396</v>
      </c>
      <c r="AD321" s="2">
        <v>46</v>
      </c>
      <c r="AE321" s="2">
        <v>0</v>
      </c>
      <c r="AF321" s="2">
        <v>0</v>
      </c>
      <c r="AG321" s="2">
        <f t="shared" si="46"/>
        <v>59428</v>
      </c>
      <c r="AH321" s="2">
        <f t="shared" si="47"/>
        <v>65209</v>
      </c>
      <c r="AI321" s="2">
        <v>259146</v>
      </c>
      <c r="AJ321" s="2">
        <v>282430.3053732132</v>
      </c>
      <c r="AK321" s="2">
        <v>16402.02</v>
      </c>
      <c r="AL321" s="2">
        <v>241</v>
      </c>
      <c r="AM321" s="2">
        <v>0</v>
      </c>
      <c r="AN321" s="2">
        <v>0</v>
      </c>
      <c r="AO321" s="2">
        <v>0</v>
      </c>
      <c r="AP321" s="2">
        <v>115</v>
      </c>
      <c r="AQ321" s="2">
        <v>2289</v>
      </c>
      <c r="AR321" s="2">
        <v>0</v>
      </c>
      <c r="AS321" s="2">
        <v>0</v>
      </c>
      <c r="AT321" s="2">
        <v>0</v>
      </c>
      <c r="AU321" s="2">
        <v>-51</v>
      </c>
      <c r="AV321" s="2">
        <v>-628</v>
      </c>
      <c r="AW321" s="2">
        <v>38</v>
      </c>
      <c r="AX321" s="2">
        <v>455</v>
      </c>
      <c r="AY321" s="2">
        <v>0</v>
      </c>
      <c r="AZ321" s="2">
        <v>0</v>
      </c>
      <c r="BA321" s="2">
        <f t="shared" si="48"/>
        <v>78462.02</v>
      </c>
      <c r="BB321" s="2">
        <f t="shared" si="49"/>
        <v>84243.02</v>
      </c>
      <c r="BC321" s="2">
        <v>339342</v>
      </c>
      <c r="BD321" s="2">
        <v>362626.3053732132</v>
      </c>
      <c r="BE321" s="2">
        <v>1</v>
      </c>
      <c r="BF321" s="2">
        <v>9</v>
      </c>
      <c r="BG321" s="2">
        <v>23</v>
      </c>
      <c r="BH321" s="2">
        <v>72</v>
      </c>
      <c r="BI321" s="2">
        <v>950</v>
      </c>
      <c r="BJ321" s="2">
        <v>3801</v>
      </c>
      <c r="BK321" s="2">
        <v>-106</v>
      </c>
      <c r="BL321" s="2">
        <v>-420</v>
      </c>
    </row>
    <row r="322" spans="1:64" x14ac:dyDescent="0.25">
      <c r="A322" s="1" t="s">
        <v>317</v>
      </c>
      <c r="B322" t="s">
        <v>763</v>
      </c>
      <c r="C322" t="s">
        <v>973</v>
      </c>
      <c r="D322" s="2">
        <v>-522</v>
      </c>
      <c r="E322" s="2">
        <v>1064</v>
      </c>
      <c r="F322" s="2">
        <f t="shared" si="40"/>
        <v>542</v>
      </c>
      <c r="G322" s="2">
        <v>63</v>
      </c>
      <c r="H322" s="2">
        <v>272</v>
      </c>
      <c r="I322" s="2">
        <v>132</v>
      </c>
      <c r="J322" s="2">
        <f t="shared" si="41"/>
        <v>404</v>
      </c>
      <c r="K322" s="2">
        <v>1363</v>
      </c>
      <c r="L322" s="2">
        <v>0</v>
      </c>
      <c r="M322" s="2">
        <v>675</v>
      </c>
      <c r="N322" s="2">
        <f t="shared" si="42"/>
        <v>2038</v>
      </c>
      <c r="O322" s="2">
        <v>5304</v>
      </c>
      <c r="P322" s="2">
        <v>604</v>
      </c>
      <c r="Q322" s="2">
        <v>443</v>
      </c>
      <c r="R322" s="2">
        <v>746</v>
      </c>
      <c r="S322" s="2">
        <f t="shared" si="43"/>
        <v>1793</v>
      </c>
      <c r="T322" s="2">
        <v>766</v>
      </c>
      <c r="U322" s="2">
        <v>3112</v>
      </c>
      <c r="V322" s="2">
        <f t="shared" si="44"/>
        <v>3878</v>
      </c>
      <c r="W322" s="2">
        <v>5542</v>
      </c>
      <c r="X322" s="2">
        <v>53560</v>
      </c>
      <c r="Y322">
        <v>21606</v>
      </c>
      <c r="Z322" s="2">
        <v>42029</v>
      </c>
      <c r="AA322" s="2">
        <v>2994</v>
      </c>
      <c r="AB322" s="2">
        <f t="shared" si="45"/>
        <v>45023</v>
      </c>
      <c r="AC322" s="2">
        <v>1239</v>
      </c>
      <c r="AD322" s="2">
        <v>0</v>
      </c>
      <c r="AE322" s="2">
        <v>0</v>
      </c>
      <c r="AF322" s="2">
        <v>-201</v>
      </c>
      <c r="AG322" s="2">
        <f t="shared" si="46"/>
        <v>119185</v>
      </c>
      <c r="AH322" s="2">
        <f t="shared" si="47"/>
        <v>140791</v>
      </c>
      <c r="AI322" s="2">
        <v>511348</v>
      </c>
      <c r="AJ322" s="2">
        <v>588356</v>
      </c>
      <c r="AK322" s="2">
        <v>16305</v>
      </c>
      <c r="AL322" s="2">
        <v>0</v>
      </c>
      <c r="AM322" s="2">
        <v>13478</v>
      </c>
      <c r="AN322" s="2">
        <v>0</v>
      </c>
      <c r="AO322" s="2">
        <v>0</v>
      </c>
      <c r="AP322" s="2">
        <v>122</v>
      </c>
      <c r="AQ322" s="2">
        <v>4679</v>
      </c>
      <c r="AR322" s="2">
        <v>0</v>
      </c>
      <c r="AS322" s="2">
        <v>0</v>
      </c>
      <c r="AT322" s="2">
        <v>42</v>
      </c>
      <c r="AU322" s="2">
        <v>-674</v>
      </c>
      <c r="AV322" s="2">
        <v>-1256</v>
      </c>
      <c r="AW322" s="2">
        <v>-762</v>
      </c>
      <c r="AX322" s="2">
        <v>-5809</v>
      </c>
      <c r="AY322" s="2">
        <v>0</v>
      </c>
      <c r="AZ322" s="2">
        <v>0</v>
      </c>
      <c r="BA322" s="2">
        <f t="shared" si="48"/>
        <v>152375</v>
      </c>
      <c r="BB322" s="2">
        <f t="shared" si="49"/>
        <v>173981</v>
      </c>
      <c r="BC322" s="2">
        <v>638936</v>
      </c>
      <c r="BD322" s="2">
        <v>715944</v>
      </c>
      <c r="BE322" s="2">
        <v>0</v>
      </c>
      <c r="BF322" s="2">
        <v>0</v>
      </c>
      <c r="BG322" s="2">
        <v>-254</v>
      </c>
      <c r="BH322" s="2">
        <v>-506</v>
      </c>
      <c r="BI322" s="2">
        <v>5178</v>
      </c>
      <c r="BJ322" s="2">
        <v>21628</v>
      </c>
      <c r="BK322" s="2">
        <v>-684</v>
      </c>
      <c r="BL322" s="2">
        <v>1256</v>
      </c>
    </row>
    <row r="323" spans="1:64" x14ac:dyDescent="0.25">
      <c r="A323" s="1" t="s">
        <v>318</v>
      </c>
      <c r="B323" t="s">
        <v>764</v>
      </c>
      <c r="C323" t="s">
        <v>973</v>
      </c>
      <c r="D323" s="2">
        <v>-668</v>
      </c>
      <c r="E323" s="2">
        <v>10194</v>
      </c>
      <c r="F323" s="2">
        <f t="shared" si="40"/>
        <v>9526</v>
      </c>
      <c r="G323" s="2">
        <v>76</v>
      </c>
      <c r="H323" s="2">
        <v>849</v>
      </c>
      <c r="I323" s="2">
        <v>289</v>
      </c>
      <c r="J323" s="2">
        <f t="shared" si="41"/>
        <v>1138</v>
      </c>
      <c r="K323" s="2">
        <v>1501</v>
      </c>
      <c r="L323" s="2">
        <v>0</v>
      </c>
      <c r="M323" s="2">
        <v>1581</v>
      </c>
      <c r="N323" s="2">
        <f t="shared" si="42"/>
        <v>3082</v>
      </c>
      <c r="O323" s="2">
        <v>13399</v>
      </c>
      <c r="P323" s="2">
        <v>4530</v>
      </c>
      <c r="Q323" s="2">
        <v>69</v>
      </c>
      <c r="R323" s="2">
        <v>1787</v>
      </c>
      <c r="S323" s="2">
        <f t="shared" si="43"/>
        <v>6386</v>
      </c>
      <c r="T323" s="2">
        <v>3484</v>
      </c>
      <c r="U323" s="2">
        <v>7697</v>
      </c>
      <c r="V323" s="2">
        <f t="shared" si="44"/>
        <v>11181</v>
      </c>
      <c r="W323" s="2">
        <v>10445</v>
      </c>
      <c r="X323" s="2">
        <v>140760</v>
      </c>
      <c r="Y323">
        <v>22835</v>
      </c>
      <c r="Z323" s="2">
        <v>83304</v>
      </c>
      <c r="AA323" s="2">
        <v>3343</v>
      </c>
      <c r="AB323" s="2">
        <f t="shared" si="45"/>
        <v>86647</v>
      </c>
      <c r="AC323" s="2">
        <v>2773</v>
      </c>
      <c r="AD323" s="2">
        <v>0</v>
      </c>
      <c r="AE323" s="2">
        <v>0</v>
      </c>
      <c r="AF323" s="2">
        <v>-3055</v>
      </c>
      <c r="AG323" s="2">
        <f t="shared" si="46"/>
        <v>282358</v>
      </c>
      <c r="AH323" s="2">
        <f t="shared" si="47"/>
        <v>305193</v>
      </c>
      <c r="AI323" s="2">
        <v>1031052</v>
      </c>
      <c r="AJ323" s="2">
        <v>1112052</v>
      </c>
      <c r="AK323" s="2">
        <v>38067</v>
      </c>
      <c r="AL323" s="2">
        <v>97</v>
      </c>
      <c r="AM323" s="2">
        <v>30988</v>
      </c>
      <c r="AN323" s="2">
        <v>0</v>
      </c>
      <c r="AO323" s="2">
        <v>0</v>
      </c>
      <c r="AP323" s="2">
        <v>383</v>
      </c>
      <c r="AQ323" s="2">
        <v>8540</v>
      </c>
      <c r="AR323" s="2">
        <v>0</v>
      </c>
      <c r="AS323" s="2">
        <v>0</v>
      </c>
      <c r="AT323" s="2">
        <v>0</v>
      </c>
      <c r="AU323" s="2">
        <v>-603</v>
      </c>
      <c r="AV323" s="2">
        <v>-2412</v>
      </c>
      <c r="AW323" s="2">
        <v>-1472</v>
      </c>
      <c r="AX323" s="2">
        <v>-5907</v>
      </c>
      <c r="AY323" s="2">
        <v>0</v>
      </c>
      <c r="AZ323" s="2">
        <v>0</v>
      </c>
      <c r="BA323" s="2">
        <f t="shared" si="48"/>
        <v>358358</v>
      </c>
      <c r="BB323" s="2">
        <f t="shared" si="49"/>
        <v>381193</v>
      </c>
      <c r="BC323" s="2">
        <v>1334787</v>
      </c>
      <c r="BD323" s="2">
        <v>1415787</v>
      </c>
      <c r="BE323" s="2">
        <v>104</v>
      </c>
      <c r="BF323" s="2">
        <v>416</v>
      </c>
      <c r="BG323" s="2">
        <v>489</v>
      </c>
      <c r="BH323" s="2">
        <v>1956</v>
      </c>
      <c r="BI323" s="2">
        <v>14472</v>
      </c>
      <c r="BJ323" s="2">
        <v>57311</v>
      </c>
      <c r="BK323" s="2">
        <v>-269</v>
      </c>
      <c r="BL323" s="2">
        <v>-888</v>
      </c>
    </row>
    <row r="324" spans="1:64" x14ac:dyDescent="0.25">
      <c r="A324" s="1" t="s">
        <v>319</v>
      </c>
      <c r="B324" t="s">
        <v>765</v>
      </c>
      <c r="C324" t="s">
        <v>973</v>
      </c>
      <c r="D324" s="2">
        <v>-145</v>
      </c>
      <c r="E324" s="2">
        <v>1508</v>
      </c>
      <c r="F324" s="2">
        <f t="shared" si="40"/>
        <v>1363</v>
      </c>
      <c r="G324" s="2">
        <v>57</v>
      </c>
      <c r="H324" s="2">
        <v>492</v>
      </c>
      <c r="I324" s="2">
        <v>105</v>
      </c>
      <c r="J324" s="2">
        <f t="shared" si="41"/>
        <v>597</v>
      </c>
      <c r="K324" s="2">
        <v>1210</v>
      </c>
      <c r="L324" s="2">
        <v>0</v>
      </c>
      <c r="M324" s="2">
        <v>1028</v>
      </c>
      <c r="N324" s="2">
        <f t="shared" si="42"/>
        <v>2238</v>
      </c>
      <c r="O324" s="2">
        <v>8239</v>
      </c>
      <c r="P324" s="2">
        <v>1916</v>
      </c>
      <c r="Q324" s="2">
        <v>241</v>
      </c>
      <c r="R324" s="2">
        <v>485</v>
      </c>
      <c r="S324" s="2">
        <f t="shared" si="43"/>
        <v>2642</v>
      </c>
      <c r="T324" s="2">
        <v>827</v>
      </c>
      <c r="U324" s="2">
        <v>5276</v>
      </c>
      <c r="V324" s="2">
        <f t="shared" si="44"/>
        <v>6103</v>
      </c>
      <c r="W324" s="2">
        <v>4101</v>
      </c>
      <c r="X324" s="2">
        <v>24217</v>
      </c>
      <c r="Y324">
        <v>9661</v>
      </c>
      <c r="Z324" s="2">
        <v>28790</v>
      </c>
      <c r="AA324" s="2">
        <v>2711</v>
      </c>
      <c r="AB324" s="2">
        <f t="shared" si="45"/>
        <v>31501</v>
      </c>
      <c r="AC324" s="2">
        <v>1392</v>
      </c>
      <c r="AD324" s="2">
        <v>247</v>
      </c>
      <c r="AE324" s="2">
        <v>28</v>
      </c>
      <c r="AF324" s="2">
        <v>0</v>
      </c>
      <c r="AG324" s="2">
        <f t="shared" si="46"/>
        <v>82725</v>
      </c>
      <c r="AH324" s="2">
        <f t="shared" si="47"/>
        <v>92386</v>
      </c>
      <c r="AI324" s="2">
        <v>330900</v>
      </c>
      <c r="AJ324" s="2">
        <v>369543</v>
      </c>
      <c r="AK324" s="2">
        <v>31216</v>
      </c>
      <c r="AL324" s="2">
        <v>302</v>
      </c>
      <c r="AM324" s="2">
        <v>0</v>
      </c>
      <c r="AN324" s="2">
        <v>0</v>
      </c>
      <c r="AO324" s="2">
        <v>0</v>
      </c>
      <c r="AP324" s="2">
        <v>744</v>
      </c>
      <c r="AQ324" s="2">
        <v>3883</v>
      </c>
      <c r="AR324" s="2">
        <v>0</v>
      </c>
      <c r="AS324" s="2">
        <v>0</v>
      </c>
      <c r="AT324" s="2">
        <v>0</v>
      </c>
      <c r="AU324" s="2">
        <v>0</v>
      </c>
      <c r="AV324" s="2">
        <v>0</v>
      </c>
      <c r="AW324" s="2">
        <v>-349</v>
      </c>
      <c r="AX324" s="2">
        <v>-1397</v>
      </c>
      <c r="AY324" s="2">
        <v>0</v>
      </c>
      <c r="AZ324" s="2">
        <v>0</v>
      </c>
      <c r="BA324" s="2">
        <f t="shared" si="48"/>
        <v>118521</v>
      </c>
      <c r="BB324" s="2">
        <f t="shared" si="49"/>
        <v>128182</v>
      </c>
      <c r="BC324" s="2">
        <v>474084</v>
      </c>
      <c r="BD324" s="2">
        <v>512727</v>
      </c>
      <c r="BE324" s="2">
        <v>0</v>
      </c>
      <c r="BF324" s="2">
        <v>0</v>
      </c>
      <c r="BG324" s="2">
        <v>0</v>
      </c>
      <c r="BH324" s="2">
        <v>0</v>
      </c>
      <c r="BI324" s="2">
        <v>2423</v>
      </c>
      <c r="BJ324" s="2">
        <v>9692</v>
      </c>
      <c r="BK324" s="2">
        <v>-350</v>
      </c>
      <c r="BL324" s="2">
        <v>-1401</v>
      </c>
    </row>
    <row r="325" spans="1:64" x14ac:dyDescent="0.25">
      <c r="A325" s="1" t="s">
        <v>320</v>
      </c>
      <c r="B325" t="s">
        <v>766</v>
      </c>
      <c r="C325" t="s">
        <v>974</v>
      </c>
      <c r="D325" s="2">
        <v>819</v>
      </c>
      <c r="E325" s="2">
        <v>1555</v>
      </c>
      <c r="F325" s="2">
        <f t="shared" si="40"/>
        <v>2374</v>
      </c>
      <c r="G325" s="2">
        <v>187</v>
      </c>
      <c r="H325" s="2">
        <v>0</v>
      </c>
      <c r="I325" s="2">
        <v>22323</v>
      </c>
      <c r="J325" s="2">
        <f t="shared" si="41"/>
        <v>22323</v>
      </c>
      <c r="K325" s="2">
        <v>354</v>
      </c>
      <c r="L325" s="2">
        <v>0</v>
      </c>
      <c r="M325" s="2">
        <v>1380</v>
      </c>
      <c r="N325" s="2">
        <f t="shared" si="42"/>
        <v>1734</v>
      </c>
      <c r="O325" s="2">
        <v>2874</v>
      </c>
      <c r="P325" s="2">
        <v>299</v>
      </c>
      <c r="Q325" s="2">
        <v>-748</v>
      </c>
      <c r="R325" s="2">
        <v>722</v>
      </c>
      <c r="S325" s="2">
        <f t="shared" si="43"/>
        <v>273</v>
      </c>
      <c r="T325" s="2">
        <v>29</v>
      </c>
      <c r="U325" s="2">
        <v>106</v>
      </c>
      <c r="V325" s="2">
        <f t="shared" si="44"/>
        <v>135</v>
      </c>
      <c r="W325" s="2">
        <v>8677</v>
      </c>
      <c r="X325" s="2">
        <v>741</v>
      </c>
      <c r="Y325">
        <v>506.31088138840795</v>
      </c>
      <c r="Z325" s="2">
        <v>2065</v>
      </c>
      <c r="AA325" s="2">
        <v>505</v>
      </c>
      <c r="AB325" s="2">
        <f t="shared" si="45"/>
        <v>2570</v>
      </c>
      <c r="AC325" s="2">
        <v>0</v>
      </c>
      <c r="AD325" s="2">
        <v>66</v>
      </c>
      <c r="AE325" s="2">
        <v>0</v>
      </c>
      <c r="AF325" s="2">
        <v>-9</v>
      </c>
      <c r="AG325" s="2">
        <f t="shared" si="46"/>
        <v>41945</v>
      </c>
      <c r="AH325" s="2">
        <f t="shared" si="47"/>
        <v>42451.31088138841</v>
      </c>
      <c r="AI325" s="2">
        <v>168287</v>
      </c>
      <c r="AJ325" s="2">
        <v>169143.09299239292</v>
      </c>
      <c r="AK325" s="2">
        <v>361</v>
      </c>
      <c r="AL325" s="2">
        <v>0</v>
      </c>
      <c r="AM325" s="2">
        <v>1170</v>
      </c>
      <c r="AN325" s="2">
        <v>0</v>
      </c>
      <c r="AO325" s="2">
        <v>0</v>
      </c>
      <c r="AP325" s="2">
        <v>92</v>
      </c>
      <c r="AQ325" s="2">
        <v>0</v>
      </c>
      <c r="AR325" s="2">
        <v>0</v>
      </c>
      <c r="AS325" s="2">
        <v>26</v>
      </c>
      <c r="AT325" s="2">
        <v>0</v>
      </c>
      <c r="AU325" s="2">
        <v>155</v>
      </c>
      <c r="AV325" s="2">
        <v>-736</v>
      </c>
      <c r="AW325" s="2">
        <v>0</v>
      </c>
      <c r="AX325" s="2">
        <v>0</v>
      </c>
      <c r="AY325" s="2">
        <v>0</v>
      </c>
      <c r="AZ325" s="2">
        <v>0</v>
      </c>
      <c r="BA325" s="2">
        <f t="shared" si="48"/>
        <v>43749</v>
      </c>
      <c r="BB325" s="2">
        <f t="shared" si="49"/>
        <v>44255.31088138841</v>
      </c>
      <c r="BC325" s="2">
        <v>173560</v>
      </c>
      <c r="BD325" s="2">
        <v>174416.09299239292</v>
      </c>
      <c r="BE325" s="2">
        <v>0</v>
      </c>
      <c r="BF325" s="2">
        <v>-556</v>
      </c>
      <c r="BG325" s="2">
        <v>0</v>
      </c>
      <c r="BH325" s="2">
        <v>0</v>
      </c>
      <c r="BI325" s="2">
        <v>0</v>
      </c>
      <c r="BJ325" s="2">
        <v>0</v>
      </c>
      <c r="BK325" s="2">
        <v>-9865</v>
      </c>
      <c r="BL325" s="2">
        <v>-41050</v>
      </c>
    </row>
    <row r="326" spans="1:64" x14ac:dyDescent="0.25">
      <c r="A326" s="1" t="s">
        <v>321</v>
      </c>
      <c r="B326" t="s">
        <v>767</v>
      </c>
      <c r="C326" t="s">
        <v>974</v>
      </c>
      <c r="D326" s="2">
        <v>145</v>
      </c>
      <c r="E326" s="2">
        <v>9676</v>
      </c>
      <c r="F326" s="2">
        <f t="shared" ref="F326:F389" si="50">SUM(D326:E326)</f>
        <v>9821</v>
      </c>
      <c r="G326" s="2">
        <v>64</v>
      </c>
      <c r="H326" s="2">
        <v>1055</v>
      </c>
      <c r="I326" s="2">
        <v>264</v>
      </c>
      <c r="J326" s="2">
        <f t="shared" ref="J326:J389" si="51">SUM(H326:I326)</f>
        <v>1319</v>
      </c>
      <c r="K326" s="2">
        <v>-384</v>
      </c>
      <c r="L326" s="2">
        <v>0</v>
      </c>
      <c r="M326" s="2">
        <v>1086</v>
      </c>
      <c r="N326" s="2">
        <f t="shared" ref="N326:N389" si="52">SUM(K326:M326)</f>
        <v>702</v>
      </c>
      <c r="O326" s="2">
        <v>8573</v>
      </c>
      <c r="P326" s="2">
        <v>-23</v>
      </c>
      <c r="Q326" s="2">
        <v>466</v>
      </c>
      <c r="R326" s="2">
        <v>537</v>
      </c>
      <c r="S326" s="2">
        <f t="shared" ref="S326:S389" si="53">SUM(P326:R326)</f>
        <v>980</v>
      </c>
      <c r="T326" s="2">
        <v>1957</v>
      </c>
      <c r="U326" s="2">
        <v>4534</v>
      </c>
      <c r="V326" s="2">
        <f t="shared" ref="V326:V389" si="54">SUM(T326:U326)</f>
        <v>6491</v>
      </c>
      <c r="W326" s="2">
        <v>2254</v>
      </c>
      <c r="X326" s="2">
        <v>48870</v>
      </c>
      <c r="Y326">
        <v>23872.485933406257</v>
      </c>
      <c r="Z326" s="2">
        <v>32615</v>
      </c>
      <c r="AA326" s="2">
        <v>5027</v>
      </c>
      <c r="AB326" s="2">
        <f t="shared" ref="AB326:AB389" si="55">SUM(Z326:AA326)</f>
        <v>37642</v>
      </c>
      <c r="AC326" s="2">
        <v>3851</v>
      </c>
      <c r="AD326" s="2">
        <v>0</v>
      </c>
      <c r="AE326" s="2">
        <v>0</v>
      </c>
      <c r="AF326" s="2">
        <v>3538</v>
      </c>
      <c r="AG326" s="2">
        <f t="shared" ref="AG326:AG389" si="56">AF326+AE326+AD326+AC326+AB326+X326+W326+V326+S326+O326+N326+J326+G326+F326</f>
        <v>124105</v>
      </c>
      <c r="AH326" s="2">
        <f t="shared" ref="AH326:AH389" si="57">AG326+Y326</f>
        <v>147977.48593340625</v>
      </c>
      <c r="AI326" s="2">
        <v>528186</v>
      </c>
      <c r="AJ326" s="2">
        <v>623745.37692372815</v>
      </c>
      <c r="AK326" s="2">
        <v>25547</v>
      </c>
      <c r="AL326" s="2">
        <v>0</v>
      </c>
      <c r="AM326" s="2">
        <v>21920</v>
      </c>
      <c r="AN326" s="2">
        <v>0</v>
      </c>
      <c r="AO326" s="2">
        <v>-264</v>
      </c>
      <c r="AP326" s="2">
        <v>0</v>
      </c>
      <c r="AQ326" s="2">
        <v>0</v>
      </c>
      <c r="AR326" s="2">
        <v>2872</v>
      </c>
      <c r="AS326" s="2">
        <v>416</v>
      </c>
      <c r="AT326" s="2">
        <v>43</v>
      </c>
      <c r="AU326" s="2">
        <v>-1307</v>
      </c>
      <c r="AV326" s="2">
        <v>-197</v>
      </c>
      <c r="AW326" s="2">
        <v>102</v>
      </c>
      <c r="AX326" s="2">
        <v>637</v>
      </c>
      <c r="AY326" s="2">
        <v>0</v>
      </c>
      <c r="AZ326" s="2">
        <v>0</v>
      </c>
      <c r="BA326" s="2">
        <f t="shared" ref="BA326:BA389" si="58">AG326+AK326+AL326+AM326+AN326+AO326+AP326+AQ326+AR326+AS326+AT326+AY326+AZ326+AW326+AU326</f>
        <v>173434</v>
      </c>
      <c r="BB326" s="2">
        <f t="shared" ref="BB326:BB389" si="59">AH326+AK326+AL326+AM326+AN326+AO326+AP326+AQ326+AR326+AS326+AT326+AY326+AZ326+AU326+AW326</f>
        <v>197306.48593340625</v>
      </c>
      <c r="BC326" s="2">
        <v>716870</v>
      </c>
      <c r="BD326" s="2">
        <v>812429.37692372815</v>
      </c>
      <c r="BE326" s="2">
        <v>0</v>
      </c>
      <c r="BF326" s="2">
        <v>0</v>
      </c>
      <c r="BG326" s="2">
        <v>0</v>
      </c>
      <c r="BH326" s="2">
        <v>0</v>
      </c>
      <c r="BI326" s="2">
        <v>561</v>
      </c>
      <c r="BJ326" s="2">
        <v>2243</v>
      </c>
      <c r="BK326" s="2">
        <v>0</v>
      </c>
      <c r="BL326" s="2">
        <v>-1197</v>
      </c>
    </row>
    <row r="327" spans="1:64" x14ac:dyDescent="0.25">
      <c r="A327" s="1" t="s">
        <v>322</v>
      </c>
      <c r="B327" t="s">
        <v>768</v>
      </c>
      <c r="C327" t="s">
        <v>974</v>
      </c>
      <c r="D327" s="2">
        <v>324</v>
      </c>
      <c r="E327" s="2">
        <v>2100</v>
      </c>
      <c r="F327" s="2">
        <f t="shared" si="50"/>
        <v>2424</v>
      </c>
      <c r="G327" s="2">
        <v>57</v>
      </c>
      <c r="H327" s="2">
        <v>341</v>
      </c>
      <c r="I327" s="2">
        <v>0</v>
      </c>
      <c r="J327" s="2">
        <f t="shared" si="51"/>
        <v>341</v>
      </c>
      <c r="K327" s="2">
        <v>4599</v>
      </c>
      <c r="L327" s="2">
        <v>0</v>
      </c>
      <c r="M327" s="2">
        <v>1484</v>
      </c>
      <c r="N327" s="2">
        <f t="shared" si="52"/>
        <v>6083</v>
      </c>
      <c r="O327" s="2">
        <v>6755</v>
      </c>
      <c r="P327" s="2">
        <v>540</v>
      </c>
      <c r="Q327" s="2">
        <v>770</v>
      </c>
      <c r="R327" s="2">
        <v>492</v>
      </c>
      <c r="S327" s="2">
        <f t="shared" si="53"/>
        <v>1802</v>
      </c>
      <c r="T327" s="2">
        <v>1109</v>
      </c>
      <c r="U327" s="2">
        <v>4584</v>
      </c>
      <c r="V327" s="2">
        <f t="shared" si="54"/>
        <v>5693</v>
      </c>
      <c r="W327" s="2">
        <v>3043</v>
      </c>
      <c r="X327" s="2">
        <v>48206</v>
      </c>
      <c r="Y327">
        <v>27247</v>
      </c>
      <c r="Z327" s="2">
        <v>40427</v>
      </c>
      <c r="AA327" s="2">
        <v>3116</v>
      </c>
      <c r="AB327" s="2">
        <f t="shared" si="55"/>
        <v>43543</v>
      </c>
      <c r="AC327" s="2">
        <v>595</v>
      </c>
      <c r="AD327" s="2">
        <v>0</v>
      </c>
      <c r="AE327" s="2">
        <v>0</v>
      </c>
      <c r="AF327" s="2">
        <v>1079</v>
      </c>
      <c r="AG327" s="2">
        <f t="shared" si="56"/>
        <v>119621</v>
      </c>
      <c r="AH327" s="2">
        <f t="shared" si="57"/>
        <v>146868</v>
      </c>
      <c r="AI327" s="2">
        <v>466633</v>
      </c>
      <c r="AJ327" s="2">
        <v>575621</v>
      </c>
      <c r="AK327" s="2">
        <v>19187</v>
      </c>
      <c r="AL327" s="2">
        <v>596</v>
      </c>
      <c r="AM327" s="2">
        <v>20026</v>
      </c>
      <c r="AN327" s="2">
        <v>0</v>
      </c>
      <c r="AO327" s="2">
        <v>-77</v>
      </c>
      <c r="AP327" s="2">
        <v>0</v>
      </c>
      <c r="AQ327" s="2">
        <v>0</v>
      </c>
      <c r="AR327" s="2">
        <v>0</v>
      </c>
      <c r="AS327" s="2">
        <v>284</v>
      </c>
      <c r="AT327" s="2">
        <v>0</v>
      </c>
      <c r="AU327" s="2">
        <v>-186</v>
      </c>
      <c r="AV327" s="2">
        <v>-744</v>
      </c>
      <c r="AW327" s="2">
        <v>0</v>
      </c>
      <c r="AX327" s="2">
        <v>0</v>
      </c>
      <c r="AY327" s="2">
        <v>0</v>
      </c>
      <c r="AZ327" s="2">
        <v>0</v>
      </c>
      <c r="BA327" s="2">
        <f t="shared" si="58"/>
        <v>159451</v>
      </c>
      <c r="BB327" s="2">
        <f t="shared" si="59"/>
        <v>186698</v>
      </c>
      <c r="BC327" s="2">
        <v>625956</v>
      </c>
      <c r="BD327" s="2">
        <v>734944</v>
      </c>
      <c r="BE327" s="2">
        <v>0</v>
      </c>
      <c r="BF327" s="2">
        <v>0</v>
      </c>
      <c r="BG327" s="2">
        <v>0</v>
      </c>
      <c r="BH327" s="2">
        <v>0</v>
      </c>
      <c r="BI327" s="2">
        <v>-308</v>
      </c>
      <c r="BJ327" s="2">
        <v>4769</v>
      </c>
      <c r="BK327" s="2">
        <v>0</v>
      </c>
      <c r="BL327" s="2">
        <v>0</v>
      </c>
    </row>
    <row r="328" spans="1:64" x14ac:dyDescent="0.25">
      <c r="A328" s="1" t="s">
        <v>323</v>
      </c>
      <c r="B328" t="s">
        <v>769</v>
      </c>
      <c r="C328" t="s">
        <v>974</v>
      </c>
      <c r="D328" s="2">
        <v>113</v>
      </c>
      <c r="E328" s="2">
        <v>2954</v>
      </c>
      <c r="F328" s="2">
        <f t="shared" si="50"/>
        <v>3067</v>
      </c>
      <c r="G328" s="2">
        <v>0</v>
      </c>
      <c r="H328" s="2">
        <v>499</v>
      </c>
      <c r="I328" s="2">
        <v>0</v>
      </c>
      <c r="J328" s="2">
        <f t="shared" si="51"/>
        <v>499</v>
      </c>
      <c r="K328" s="2">
        <v>2284</v>
      </c>
      <c r="L328" s="2">
        <v>0</v>
      </c>
      <c r="M328" s="2">
        <v>1068</v>
      </c>
      <c r="N328" s="2">
        <f t="shared" si="52"/>
        <v>3352</v>
      </c>
      <c r="O328" s="2">
        <v>5309</v>
      </c>
      <c r="P328" s="2">
        <v>122</v>
      </c>
      <c r="Q328" s="2">
        <v>553</v>
      </c>
      <c r="R328" s="2">
        <v>412</v>
      </c>
      <c r="S328" s="2">
        <f t="shared" si="53"/>
        <v>1087</v>
      </c>
      <c r="T328" s="2">
        <v>2795</v>
      </c>
      <c r="U328" s="2">
        <v>4679</v>
      </c>
      <c r="V328" s="2">
        <f t="shared" si="54"/>
        <v>7474</v>
      </c>
      <c r="W328" s="2">
        <v>2909</v>
      </c>
      <c r="X328" s="2">
        <v>62458</v>
      </c>
      <c r="Y328">
        <v>18342.590221467224</v>
      </c>
      <c r="Z328" s="2">
        <v>34259</v>
      </c>
      <c r="AA328" s="2">
        <v>6391</v>
      </c>
      <c r="AB328" s="2">
        <f t="shared" si="55"/>
        <v>40650</v>
      </c>
      <c r="AC328" s="2">
        <v>3535</v>
      </c>
      <c r="AD328" s="2">
        <v>0</v>
      </c>
      <c r="AE328" s="2">
        <v>0</v>
      </c>
      <c r="AF328" s="2">
        <v>0</v>
      </c>
      <c r="AG328" s="2">
        <f t="shared" si="56"/>
        <v>130340</v>
      </c>
      <c r="AH328" s="2">
        <f t="shared" si="57"/>
        <v>148682.59022146722</v>
      </c>
      <c r="AI328" s="2">
        <v>540930</v>
      </c>
      <c r="AJ328" s="2">
        <v>613089.0500929507</v>
      </c>
      <c r="AK328" s="2">
        <v>53882</v>
      </c>
      <c r="AL328" s="2">
        <v>4224</v>
      </c>
      <c r="AM328" s="2">
        <v>18730</v>
      </c>
      <c r="AN328" s="2">
        <v>0</v>
      </c>
      <c r="AO328" s="2">
        <v>0</v>
      </c>
      <c r="AP328" s="2">
        <v>0</v>
      </c>
      <c r="AQ328" s="2">
        <v>0</v>
      </c>
      <c r="AR328" s="2">
        <v>2063</v>
      </c>
      <c r="AS328" s="2">
        <v>208</v>
      </c>
      <c r="AT328" s="2">
        <v>48</v>
      </c>
      <c r="AU328" s="2">
        <v>0</v>
      </c>
      <c r="AV328" s="2">
        <v>0</v>
      </c>
      <c r="AW328" s="2">
        <v>0</v>
      </c>
      <c r="AX328" s="2">
        <v>0</v>
      </c>
      <c r="AY328" s="2">
        <v>0</v>
      </c>
      <c r="AZ328" s="2">
        <v>0</v>
      </c>
      <c r="BA328" s="2">
        <f t="shared" si="58"/>
        <v>209495</v>
      </c>
      <c r="BB328" s="2">
        <f t="shared" si="59"/>
        <v>227837.59022146722</v>
      </c>
      <c r="BC328" s="2">
        <v>840564</v>
      </c>
      <c r="BD328" s="2">
        <v>912723.0500929507</v>
      </c>
      <c r="BE328" s="2">
        <v>0</v>
      </c>
      <c r="BF328" s="2">
        <v>0</v>
      </c>
      <c r="BG328" s="2">
        <v>0</v>
      </c>
      <c r="BH328" s="2">
        <v>0</v>
      </c>
      <c r="BI328" s="2">
        <v>0</v>
      </c>
      <c r="BJ328" s="2">
        <v>0</v>
      </c>
      <c r="BK328" s="2">
        <v>0</v>
      </c>
      <c r="BL328" s="2">
        <v>0</v>
      </c>
    </row>
    <row r="329" spans="1:64" x14ac:dyDescent="0.25">
      <c r="A329" s="1" t="s">
        <v>324</v>
      </c>
      <c r="B329" t="s">
        <v>770</v>
      </c>
      <c r="C329" t="s">
        <v>974</v>
      </c>
      <c r="D329" s="2">
        <v>59</v>
      </c>
      <c r="E329" s="2">
        <v>2544</v>
      </c>
      <c r="F329" s="2">
        <f t="shared" si="50"/>
        <v>2603</v>
      </c>
      <c r="G329" s="2">
        <v>27</v>
      </c>
      <c r="H329" s="2">
        <v>855</v>
      </c>
      <c r="I329" s="2">
        <v>0</v>
      </c>
      <c r="J329" s="2">
        <f t="shared" si="51"/>
        <v>855</v>
      </c>
      <c r="K329" s="2">
        <v>-2291.5</v>
      </c>
      <c r="L329" s="2">
        <v>0</v>
      </c>
      <c r="M329" s="2">
        <v>640</v>
      </c>
      <c r="N329" s="2">
        <f t="shared" si="52"/>
        <v>-1651.5</v>
      </c>
      <c r="O329" s="2">
        <v>4969</v>
      </c>
      <c r="P329" s="2">
        <v>239</v>
      </c>
      <c r="Q329" s="2">
        <v>489</v>
      </c>
      <c r="R329" s="2">
        <v>491</v>
      </c>
      <c r="S329" s="2">
        <f t="shared" si="53"/>
        <v>1219</v>
      </c>
      <c r="T329" s="2">
        <v>1583</v>
      </c>
      <c r="U329" s="2">
        <v>3080</v>
      </c>
      <c r="V329" s="2">
        <f t="shared" si="54"/>
        <v>4663</v>
      </c>
      <c r="W329" s="2">
        <v>1365</v>
      </c>
      <c r="X329" s="2">
        <v>22923</v>
      </c>
      <c r="Y329">
        <v>8824.5226438225764</v>
      </c>
      <c r="Z329" s="2">
        <v>24481</v>
      </c>
      <c r="AA329" s="2">
        <v>3587</v>
      </c>
      <c r="AB329" s="2">
        <f t="shared" si="55"/>
        <v>28068</v>
      </c>
      <c r="AC329" s="2">
        <v>2320</v>
      </c>
      <c r="AD329" s="2">
        <v>182</v>
      </c>
      <c r="AE329" s="2">
        <v>0</v>
      </c>
      <c r="AF329" s="2">
        <v>460</v>
      </c>
      <c r="AG329" s="2">
        <f t="shared" si="56"/>
        <v>68002.5</v>
      </c>
      <c r="AH329" s="2">
        <f t="shared" si="57"/>
        <v>76827.02264382258</v>
      </c>
      <c r="AI329" s="2">
        <v>301936</v>
      </c>
      <c r="AJ329" s="2">
        <v>328419.42734766897</v>
      </c>
      <c r="AK329" s="2">
        <v>25666</v>
      </c>
      <c r="AL329" s="2">
        <v>1825</v>
      </c>
      <c r="AM329" s="2">
        <v>8881</v>
      </c>
      <c r="AN329" s="2">
        <v>0</v>
      </c>
      <c r="AO329" s="2">
        <v>0</v>
      </c>
      <c r="AP329" s="2">
        <v>0</v>
      </c>
      <c r="AQ329" s="2">
        <v>0</v>
      </c>
      <c r="AR329" s="2">
        <v>332</v>
      </c>
      <c r="AS329" s="2">
        <v>293</v>
      </c>
      <c r="AT329" s="2">
        <v>62</v>
      </c>
      <c r="AU329" s="2">
        <v>-446</v>
      </c>
      <c r="AV329" s="2">
        <v>-1784</v>
      </c>
      <c r="AW329" s="2">
        <v>-276.5</v>
      </c>
      <c r="AX329" s="2">
        <v>-1108</v>
      </c>
      <c r="AY329" s="2">
        <v>0</v>
      </c>
      <c r="AZ329" s="2">
        <v>0</v>
      </c>
      <c r="BA329" s="2">
        <f t="shared" si="58"/>
        <v>104339</v>
      </c>
      <c r="BB329" s="2">
        <f t="shared" si="59"/>
        <v>113163.52264382258</v>
      </c>
      <c r="BC329" s="2">
        <v>447900</v>
      </c>
      <c r="BD329" s="2">
        <v>474383.42734766897</v>
      </c>
      <c r="BE329" s="2">
        <v>0</v>
      </c>
      <c r="BF329" s="2">
        <v>0</v>
      </c>
      <c r="BG329" s="2">
        <v>0</v>
      </c>
      <c r="BH329" s="2">
        <v>0</v>
      </c>
      <c r="BI329" s="2">
        <v>497</v>
      </c>
      <c r="BJ329" s="2">
        <v>1988</v>
      </c>
      <c r="BK329" s="2">
        <v>-450</v>
      </c>
      <c r="BL329" s="2">
        <v>-1800</v>
      </c>
    </row>
    <row r="330" spans="1:64" x14ac:dyDescent="0.25">
      <c r="A330" s="1" t="s">
        <v>325</v>
      </c>
      <c r="B330" t="s">
        <v>771</v>
      </c>
      <c r="C330" t="s">
        <v>974</v>
      </c>
      <c r="D330" s="2">
        <v>67</v>
      </c>
      <c r="E330" s="2">
        <v>1553</v>
      </c>
      <c r="F330" s="2">
        <f t="shared" si="50"/>
        <v>1620</v>
      </c>
      <c r="G330" s="2">
        <v>38</v>
      </c>
      <c r="H330" s="2">
        <v>416</v>
      </c>
      <c r="I330" s="2">
        <v>74</v>
      </c>
      <c r="J330" s="2">
        <f t="shared" si="51"/>
        <v>490</v>
      </c>
      <c r="K330" s="2">
        <v>385</v>
      </c>
      <c r="L330" s="2">
        <v>-15</v>
      </c>
      <c r="M330" s="2">
        <v>822</v>
      </c>
      <c r="N330" s="2">
        <f t="shared" si="52"/>
        <v>1192</v>
      </c>
      <c r="O330" s="2">
        <v>6215</v>
      </c>
      <c r="P330" s="2">
        <v>783</v>
      </c>
      <c r="Q330" s="2">
        <v>816</v>
      </c>
      <c r="R330" s="2">
        <v>1592</v>
      </c>
      <c r="S330" s="2">
        <f t="shared" si="53"/>
        <v>3191</v>
      </c>
      <c r="T330" s="2">
        <v>2161</v>
      </c>
      <c r="U330" s="2">
        <v>4631</v>
      </c>
      <c r="V330" s="2">
        <f t="shared" si="54"/>
        <v>6792</v>
      </c>
      <c r="W330" s="2">
        <v>2661</v>
      </c>
      <c r="X330" s="2">
        <v>34003</v>
      </c>
      <c r="Y330">
        <v>10316.625138717645</v>
      </c>
      <c r="Z330" s="2">
        <v>29455</v>
      </c>
      <c r="AA330" s="2">
        <v>4777</v>
      </c>
      <c r="AB330" s="2">
        <f t="shared" si="55"/>
        <v>34232</v>
      </c>
      <c r="AC330" s="2">
        <v>2894</v>
      </c>
      <c r="AD330" s="2">
        <v>0</v>
      </c>
      <c r="AE330" s="2">
        <v>94</v>
      </c>
      <c r="AF330" s="2">
        <v>927</v>
      </c>
      <c r="AG330" s="2">
        <f t="shared" si="56"/>
        <v>94349</v>
      </c>
      <c r="AH330" s="2">
        <f t="shared" si="57"/>
        <v>104665.62513871765</v>
      </c>
      <c r="AI330" s="2">
        <v>378320</v>
      </c>
      <c r="AJ330" s="2">
        <v>417604.38599235652</v>
      </c>
      <c r="AK330" s="2">
        <v>25832</v>
      </c>
      <c r="AL330" s="2">
        <v>2124</v>
      </c>
      <c r="AM330" s="2">
        <v>22598</v>
      </c>
      <c r="AN330" s="2">
        <v>0</v>
      </c>
      <c r="AO330" s="2">
        <v>204</v>
      </c>
      <c r="AP330" s="2">
        <v>0</v>
      </c>
      <c r="AQ330" s="2">
        <v>0</v>
      </c>
      <c r="AR330" s="2">
        <v>1354</v>
      </c>
      <c r="AS330" s="2">
        <v>301</v>
      </c>
      <c r="AT330" s="2">
        <v>148</v>
      </c>
      <c r="AU330" s="2">
        <v>294</v>
      </c>
      <c r="AV330" s="2">
        <v>-20</v>
      </c>
      <c r="AW330" s="2">
        <v>502</v>
      </c>
      <c r="AX330" s="2">
        <v>1849</v>
      </c>
      <c r="AY330" s="2">
        <v>0</v>
      </c>
      <c r="AZ330" s="2">
        <v>0</v>
      </c>
      <c r="BA330" s="2">
        <f t="shared" si="58"/>
        <v>147706</v>
      </c>
      <c r="BB330" s="2">
        <f t="shared" si="59"/>
        <v>158022.62513871765</v>
      </c>
      <c r="BC330" s="2">
        <v>590384</v>
      </c>
      <c r="BD330" s="2">
        <v>629668.38599235646</v>
      </c>
      <c r="BE330" s="2">
        <v>-166</v>
      </c>
      <c r="BF330" s="2">
        <v>-373</v>
      </c>
      <c r="BG330" s="2">
        <v>-856</v>
      </c>
      <c r="BH330" s="2">
        <v>-3798</v>
      </c>
      <c r="BI330" s="2">
        <v>703</v>
      </c>
      <c r="BJ330" s="2">
        <v>2813</v>
      </c>
      <c r="BK330" s="2">
        <v>-37</v>
      </c>
      <c r="BL330" s="2">
        <v>-148</v>
      </c>
    </row>
    <row r="331" spans="1:64" x14ac:dyDescent="0.25">
      <c r="A331" s="1" t="s">
        <v>326</v>
      </c>
      <c r="B331" t="s">
        <v>772</v>
      </c>
      <c r="C331" t="s">
        <v>974</v>
      </c>
      <c r="D331" s="2">
        <v>108</v>
      </c>
      <c r="E331" s="2">
        <v>1788</v>
      </c>
      <c r="F331" s="2">
        <f t="shared" si="50"/>
        <v>1896</v>
      </c>
      <c r="G331" s="2">
        <v>60</v>
      </c>
      <c r="H331" s="2">
        <v>666</v>
      </c>
      <c r="I331" s="2">
        <v>63</v>
      </c>
      <c r="J331" s="2">
        <f t="shared" si="51"/>
        <v>729</v>
      </c>
      <c r="K331" s="2">
        <v>-2183</v>
      </c>
      <c r="L331" s="2">
        <v>0</v>
      </c>
      <c r="M331" s="2">
        <v>-104</v>
      </c>
      <c r="N331" s="2">
        <f t="shared" si="52"/>
        <v>-2287</v>
      </c>
      <c r="O331" s="2">
        <v>5188</v>
      </c>
      <c r="P331" s="2">
        <v>495</v>
      </c>
      <c r="Q331" s="2">
        <v>219</v>
      </c>
      <c r="R331" s="2">
        <v>1064</v>
      </c>
      <c r="S331" s="2">
        <f t="shared" si="53"/>
        <v>1778</v>
      </c>
      <c r="T331" s="2">
        <v>1575</v>
      </c>
      <c r="U331" s="2">
        <v>3633</v>
      </c>
      <c r="V331" s="2">
        <f t="shared" si="54"/>
        <v>5208</v>
      </c>
      <c r="W331" s="2">
        <v>3549</v>
      </c>
      <c r="X331" s="2">
        <v>16315</v>
      </c>
      <c r="Y331">
        <v>3806.1307453887557</v>
      </c>
      <c r="Z331" s="2">
        <v>19978</v>
      </c>
      <c r="AA331" s="2">
        <v>4173</v>
      </c>
      <c r="AB331" s="2">
        <f t="shared" si="55"/>
        <v>24151</v>
      </c>
      <c r="AC331" s="2">
        <v>74</v>
      </c>
      <c r="AD331" s="2">
        <v>11</v>
      </c>
      <c r="AE331" s="2">
        <v>0</v>
      </c>
      <c r="AF331" s="2">
        <v>5</v>
      </c>
      <c r="AG331" s="2">
        <f t="shared" si="56"/>
        <v>56677</v>
      </c>
      <c r="AH331" s="2">
        <f t="shared" si="57"/>
        <v>60483.130745388757</v>
      </c>
      <c r="AI331" s="2">
        <v>215916</v>
      </c>
      <c r="AJ331" s="2">
        <v>231159.30761353855</v>
      </c>
      <c r="AK331" s="2">
        <v>21800</v>
      </c>
      <c r="AL331" s="2">
        <v>5170</v>
      </c>
      <c r="AM331" s="2">
        <v>7483</v>
      </c>
      <c r="AN331" s="2">
        <v>0</v>
      </c>
      <c r="AO331" s="2">
        <v>0</v>
      </c>
      <c r="AP331" s="2">
        <v>0</v>
      </c>
      <c r="AQ331" s="2">
        <v>0</v>
      </c>
      <c r="AR331" s="2">
        <v>418</v>
      </c>
      <c r="AS331" s="2">
        <v>303</v>
      </c>
      <c r="AT331" s="2">
        <v>174</v>
      </c>
      <c r="AU331" s="2">
        <v>-30</v>
      </c>
      <c r="AV331" s="2">
        <v>-14</v>
      </c>
      <c r="AW331" s="2">
        <v>-11</v>
      </c>
      <c r="AX331" s="2">
        <v>-44</v>
      </c>
      <c r="AY331" s="2">
        <v>0</v>
      </c>
      <c r="AZ331" s="2">
        <v>0</v>
      </c>
      <c r="BA331" s="2">
        <f t="shared" si="58"/>
        <v>91984</v>
      </c>
      <c r="BB331" s="2">
        <f t="shared" si="59"/>
        <v>95790.130745388757</v>
      </c>
      <c r="BC331" s="2">
        <v>359041</v>
      </c>
      <c r="BD331" s="2">
        <v>374284.30761353858</v>
      </c>
      <c r="BE331" s="2">
        <v>0</v>
      </c>
      <c r="BF331" s="2">
        <v>0</v>
      </c>
      <c r="BG331" s="2">
        <v>0</v>
      </c>
      <c r="BH331" s="2">
        <v>0</v>
      </c>
      <c r="BI331" s="2">
        <v>2497</v>
      </c>
      <c r="BJ331" s="2">
        <v>9980</v>
      </c>
      <c r="BK331" s="2">
        <v>-317</v>
      </c>
      <c r="BL331" s="2">
        <v>-1500</v>
      </c>
    </row>
    <row r="332" spans="1:64" x14ac:dyDescent="0.25">
      <c r="A332" s="1" t="s">
        <v>327</v>
      </c>
      <c r="B332" t="s">
        <v>773</v>
      </c>
      <c r="C332" t="s">
        <v>974</v>
      </c>
      <c r="D332" s="2">
        <v>81</v>
      </c>
      <c r="E332" s="2">
        <v>1323</v>
      </c>
      <c r="F332" s="2">
        <f t="shared" si="50"/>
        <v>1404</v>
      </c>
      <c r="G332" s="2">
        <v>0</v>
      </c>
      <c r="H332" s="2">
        <v>778</v>
      </c>
      <c r="I332" s="2">
        <v>0</v>
      </c>
      <c r="J332" s="2">
        <f t="shared" si="51"/>
        <v>778</v>
      </c>
      <c r="K332" s="2">
        <v>3694</v>
      </c>
      <c r="L332" s="2">
        <v>0</v>
      </c>
      <c r="M332" s="2">
        <v>1168</v>
      </c>
      <c r="N332" s="2">
        <f t="shared" si="52"/>
        <v>4862</v>
      </c>
      <c r="O332" s="2">
        <v>7029</v>
      </c>
      <c r="P332" s="2">
        <v>1018</v>
      </c>
      <c r="Q332" s="2">
        <v>402</v>
      </c>
      <c r="R332" s="2">
        <v>1256</v>
      </c>
      <c r="S332" s="2">
        <f t="shared" si="53"/>
        <v>2676</v>
      </c>
      <c r="T332" s="2">
        <v>3048</v>
      </c>
      <c r="U332" s="2">
        <v>4132</v>
      </c>
      <c r="V332" s="2">
        <f t="shared" si="54"/>
        <v>7180</v>
      </c>
      <c r="W332" s="2">
        <v>4088</v>
      </c>
      <c r="X332" s="2">
        <v>60975</v>
      </c>
      <c r="Y332">
        <v>17534.800781075461</v>
      </c>
      <c r="Z332" s="2">
        <v>43215</v>
      </c>
      <c r="AA332" s="2">
        <v>8315</v>
      </c>
      <c r="AB332" s="2">
        <f t="shared" si="55"/>
        <v>51530</v>
      </c>
      <c r="AC332" s="2">
        <v>0</v>
      </c>
      <c r="AD332" s="2">
        <v>0</v>
      </c>
      <c r="AE332" s="2">
        <v>0</v>
      </c>
      <c r="AF332" s="2">
        <v>0</v>
      </c>
      <c r="AG332" s="2">
        <f t="shared" si="56"/>
        <v>140522</v>
      </c>
      <c r="AH332" s="2">
        <f t="shared" si="57"/>
        <v>158056.80078107546</v>
      </c>
      <c r="AI332" s="2">
        <v>561188</v>
      </c>
      <c r="AJ332" s="2">
        <v>569052</v>
      </c>
      <c r="AK332" s="2">
        <v>37872</v>
      </c>
      <c r="AL332" s="2">
        <v>4450</v>
      </c>
      <c r="AM332" s="2">
        <v>22479</v>
      </c>
      <c r="AN332" s="2">
        <v>0</v>
      </c>
      <c r="AO332" s="2">
        <v>0</v>
      </c>
      <c r="AP332" s="2">
        <v>0</v>
      </c>
      <c r="AQ332" s="2">
        <v>0</v>
      </c>
      <c r="AR332" s="2">
        <v>441</v>
      </c>
      <c r="AS332" s="2">
        <v>399</v>
      </c>
      <c r="AT332" s="2">
        <v>56</v>
      </c>
      <c r="AU332" s="2">
        <v>0</v>
      </c>
      <c r="AV332" s="2">
        <v>0</v>
      </c>
      <c r="AW332" s="2">
        <v>0</v>
      </c>
      <c r="AX332" s="2">
        <v>0</v>
      </c>
      <c r="AY332" s="2">
        <v>0</v>
      </c>
      <c r="AZ332" s="2">
        <v>0</v>
      </c>
      <c r="BA332" s="2">
        <f t="shared" si="58"/>
        <v>206219</v>
      </c>
      <c r="BB332" s="2">
        <f t="shared" si="59"/>
        <v>223753.80078107546</v>
      </c>
      <c r="BC332" s="2">
        <v>861692</v>
      </c>
      <c r="BD332" s="2">
        <v>869556</v>
      </c>
      <c r="BE332" s="2">
        <v>0</v>
      </c>
      <c r="BF332" s="2">
        <v>0</v>
      </c>
      <c r="BG332" s="2">
        <v>0</v>
      </c>
      <c r="BH332" s="2">
        <v>0</v>
      </c>
      <c r="BI332" s="2">
        <v>5780</v>
      </c>
      <c r="BJ332" s="2">
        <v>23120</v>
      </c>
      <c r="BK332" s="2">
        <v>0</v>
      </c>
      <c r="BL332" s="2">
        <v>0</v>
      </c>
    </row>
    <row r="333" spans="1:64" x14ac:dyDescent="0.25">
      <c r="A333" s="1" t="s">
        <v>328</v>
      </c>
      <c r="B333" t="s">
        <v>774</v>
      </c>
      <c r="C333" t="s">
        <v>974</v>
      </c>
      <c r="D333" s="2">
        <v>-259</v>
      </c>
      <c r="E333" s="2">
        <v>1953</v>
      </c>
      <c r="F333" s="2">
        <f t="shared" si="50"/>
        <v>1694</v>
      </c>
      <c r="G333" s="2">
        <v>50</v>
      </c>
      <c r="H333" s="2">
        <v>343</v>
      </c>
      <c r="I333" s="2">
        <v>98</v>
      </c>
      <c r="J333" s="2">
        <f t="shared" si="51"/>
        <v>441</v>
      </c>
      <c r="K333" s="2">
        <v>4087</v>
      </c>
      <c r="L333" s="2">
        <v>0</v>
      </c>
      <c r="M333" s="2">
        <v>235</v>
      </c>
      <c r="N333" s="2">
        <f t="shared" si="52"/>
        <v>4322</v>
      </c>
      <c r="O333" s="2">
        <v>6027</v>
      </c>
      <c r="P333" s="2">
        <v>636</v>
      </c>
      <c r="Q333" s="2">
        <v>1452</v>
      </c>
      <c r="R333" s="2">
        <v>1923</v>
      </c>
      <c r="S333" s="2">
        <f t="shared" si="53"/>
        <v>4011</v>
      </c>
      <c r="T333" s="2">
        <v>3114</v>
      </c>
      <c r="U333" s="2">
        <v>3015</v>
      </c>
      <c r="V333" s="2">
        <f t="shared" si="54"/>
        <v>6129</v>
      </c>
      <c r="W333" s="2">
        <v>3716</v>
      </c>
      <c r="X333" s="2">
        <v>55749</v>
      </c>
      <c r="Y333">
        <v>16137.036552969003</v>
      </c>
      <c r="Z333" s="2">
        <v>39758</v>
      </c>
      <c r="AA333" s="2">
        <v>4552</v>
      </c>
      <c r="AB333" s="2">
        <f t="shared" si="55"/>
        <v>44310</v>
      </c>
      <c r="AC333" s="2">
        <v>1457</v>
      </c>
      <c r="AD333" s="2">
        <v>0</v>
      </c>
      <c r="AE333" s="2">
        <v>0</v>
      </c>
      <c r="AF333" s="2">
        <v>0</v>
      </c>
      <c r="AG333" s="2">
        <f t="shared" si="56"/>
        <v>127906</v>
      </c>
      <c r="AH333" s="2">
        <f t="shared" si="57"/>
        <v>144043.03655296902</v>
      </c>
      <c r="AI333" s="2">
        <v>509320</v>
      </c>
      <c r="AJ333" s="2">
        <v>573728.00031432172</v>
      </c>
      <c r="AK333" s="2">
        <v>44993</v>
      </c>
      <c r="AL333" s="2">
        <v>3080</v>
      </c>
      <c r="AM333" s="2">
        <v>11607</v>
      </c>
      <c r="AN333" s="2">
        <v>0</v>
      </c>
      <c r="AO333" s="2">
        <v>0</v>
      </c>
      <c r="AP333" s="2">
        <v>0</v>
      </c>
      <c r="AQ333" s="2">
        <v>0</v>
      </c>
      <c r="AR333" s="2">
        <v>0</v>
      </c>
      <c r="AS333" s="2">
        <v>308</v>
      </c>
      <c r="AT333" s="2">
        <v>57</v>
      </c>
      <c r="AU333" s="2">
        <v>0</v>
      </c>
      <c r="AV333" s="2">
        <v>0</v>
      </c>
      <c r="AW333" s="2">
        <v>0</v>
      </c>
      <c r="AX333" s="2">
        <v>0</v>
      </c>
      <c r="AY333" s="2">
        <v>0</v>
      </c>
      <c r="AZ333" s="2">
        <v>0</v>
      </c>
      <c r="BA333" s="2">
        <f t="shared" si="58"/>
        <v>187951</v>
      </c>
      <c r="BB333" s="2">
        <f t="shared" si="59"/>
        <v>204088.03655296902</v>
      </c>
      <c r="BC333" s="2">
        <v>749497</v>
      </c>
      <c r="BD333" s="2">
        <v>813905.00031432172</v>
      </c>
      <c r="BE333" s="2">
        <v>0</v>
      </c>
      <c r="BF333" s="2">
        <v>0</v>
      </c>
      <c r="BG333" s="2">
        <v>0</v>
      </c>
      <c r="BH333" s="2">
        <v>0</v>
      </c>
      <c r="BI333" s="2">
        <v>2156</v>
      </c>
      <c r="BJ333" s="2">
        <v>8623</v>
      </c>
      <c r="BK333" s="2">
        <v>-538</v>
      </c>
      <c r="BL333" s="2">
        <v>-2150</v>
      </c>
    </row>
    <row r="334" spans="1:64" x14ac:dyDescent="0.25">
      <c r="A334" s="1" t="s">
        <v>329</v>
      </c>
      <c r="B334" t="s">
        <v>775</v>
      </c>
      <c r="C334" t="s">
        <v>974</v>
      </c>
      <c r="D334" s="2">
        <v>-89</v>
      </c>
      <c r="E334" s="2">
        <v>3308</v>
      </c>
      <c r="F334" s="2">
        <f t="shared" si="50"/>
        <v>3219</v>
      </c>
      <c r="G334" s="2">
        <v>48</v>
      </c>
      <c r="H334" s="2">
        <v>897</v>
      </c>
      <c r="I334" s="2">
        <v>52</v>
      </c>
      <c r="J334" s="2">
        <f t="shared" si="51"/>
        <v>949</v>
      </c>
      <c r="K334" s="2">
        <v>3204</v>
      </c>
      <c r="L334" s="2">
        <v>0</v>
      </c>
      <c r="M334" s="2">
        <v>1009</v>
      </c>
      <c r="N334" s="2">
        <f t="shared" si="52"/>
        <v>4213</v>
      </c>
      <c r="O334" s="2">
        <v>7645</v>
      </c>
      <c r="P334" s="2">
        <v>13</v>
      </c>
      <c r="Q334" s="2">
        <v>22</v>
      </c>
      <c r="R334" s="2">
        <v>1594</v>
      </c>
      <c r="S334" s="2">
        <f t="shared" si="53"/>
        <v>1629</v>
      </c>
      <c r="T334" s="2">
        <v>2122</v>
      </c>
      <c r="U334" s="2">
        <v>2545</v>
      </c>
      <c r="V334" s="2">
        <f t="shared" si="54"/>
        <v>4667</v>
      </c>
      <c r="W334" s="2">
        <v>3686</v>
      </c>
      <c r="X334" s="2">
        <v>55430</v>
      </c>
      <c r="Y334">
        <v>14854.959312575791</v>
      </c>
      <c r="Z334" s="2">
        <v>37952</v>
      </c>
      <c r="AA334" s="2">
        <v>3157</v>
      </c>
      <c r="AB334" s="2">
        <f t="shared" si="55"/>
        <v>41109</v>
      </c>
      <c r="AC334" s="2">
        <v>2216</v>
      </c>
      <c r="AD334" s="2">
        <v>0</v>
      </c>
      <c r="AE334" s="2">
        <v>0</v>
      </c>
      <c r="AF334" s="2">
        <v>0</v>
      </c>
      <c r="AG334" s="2">
        <f t="shared" si="56"/>
        <v>124811</v>
      </c>
      <c r="AH334" s="2">
        <f t="shared" si="57"/>
        <v>139665.95931257578</v>
      </c>
      <c r="AI334" s="2">
        <v>506351</v>
      </c>
      <c r="AJ334" s="2">
        <v>570390.45285875723</v>
      </c>
      <c r="AK334" s="2">
        <v>26551</v>
      </c>
      <c r="AL334" s="2">
        <v>1750</v>
      </c>
      <c r="AM334" s="2">
        <v>27899</v>
      </c>
      <c r="AN334" s="2">
        <v>0</v>
      </c>
      <c r="AO334" s="2">
        <v>0</v>
      </c>
      <c r="AP334" s="2">
        <v>0</v>
      </c>
      <c r="AQ334" s="2">
        <v>0</v>
      </c>
      <c r="AR334" s="2">
        <v>0</v>
      </c>
      <c r="AS334" s="2">
        <v>364</v>
      </c>
      <c r="AT334" s="2">
        <v>66</v>
      </c>
      <c r="AU334" s="2">
        <v>0</v>
      </c>
      <c r="AV334" s="2">
        <v>0</v>
      </c>
      <c r="AW334" s="2">
        <v>0</v>
      </c>
      <c r="AX334" s="2">
        <v>0</v>
      </c>
      <c r="AY334" s="2">
        <v>0</v>
      </c>
      <c r="AZ334" s="2">
        <v>0</v>
      </c>
      <c r="BA334" s="2">
        <f t="shared" si="58"/>
        <v>181441</v>
      </c>
      <c r="BB334" s="2">
        <f t="shared" si="59"/>
        <v>196295.95931257578</v>
      </c>
      <c r="BC334" s="2">
        <v>733051</v>
      </c>
      <c r="BD334" s="2">
        <v>797090.45285875723</v>
      </c>
      <c r="BE334" s="2">
        <v>0</v>
      </c>
      <c r="BF334" s="2">
        <v>0</v>
      </c>
      <c r="BG334" s="2">
        <v>0</v>
      </c>
      <c r="BH334" s="2">
        <v>0</v>
      </c>
      <c r="BI334" s="2">
        <v>1053</v>
      </c>
      <c r="BJ334" s="2">
        <v>4212</v>
      </c>
      <c r="BK334" s="2">
        <v>-175</v>
      </c>
      <c r="BL334" s="2">
        <v>-700</v>
      </c>
    </row>
    <row r="335" spans="1:64" x14ac:dyDescent="0.25">
      <c r="A335" s="1" t="s">
        <v>330</v>
      </c>
      <c r="B335" t="s">
        <v>776</v>
      </c>
      <c r="C335" t="s">
        <v>974</v>
      </c>
      <c r="D335" s="2">
        <v>37</v>
      </c>
      <c r="E335" s="2">
        <v>7370</v>
      </c>
      <c r="F335" s="2">
        <f t="shared" si="50"/>
        <v>7407</v>
      </c>
      <c r="G335" s="2">
        <v>42</v>
      </c>
      <c r="H335" s="2">
        <v>1501</v>
      </c>
      <c r="I335" s="2">
        <v>88</v>
      </c>
      <c r="J335" s="2">
        <f t="shared" si="51"/>
        <v>1589</v>
      </c>
      <c r="K335" s="2">
        <v>980</v>
      </c>
      <c r="L335" s="2">
        <v>0</v>
      </c>
      <c r="M335" s="2">
        <v>886</v>
      </c>
      <c r="N335" s="2">
        <f t="shared" si="52"/>
        <v>1866</v>
      </c>
      <c r="O335" s="2">
        <v>6949</v>
      </c>
      <c r="P335" s="2">
        <v>109</v>
      </c>
      <c r="Q335" s="2">
        <v>158</v>
      </c>
      <c r="R335" s="2">
        <v>1615</v>
      </c>
      <c r="S335" s="2">
        <f t="shared" si="53"/>
        <v>1882</v>
      </c>
      <c r="T335" s="2">
        <v>2132</v>
      </c>
      <c r="U335" s="2">
        <v>6476</v>
      </c>
      <c r="V335" s="2">
        <f t="shared" si="54"/>
        <v>8608</v>
      </c>
      <c r="W335" s="2">
        <v>3402</v>
      </c>
      <c r="X335" s="2">
        <v>56065</v>
      </c>
      <c r="Y335">
        <v>15464.551843842861</v>
      </c>
      <c r="Z335" s="2">
        <v>33293</v>
      </c>
      <c r="AA335" s="2">
        <v>5364</v>
      </c>
      <c r="AB335" s="2">
        <f t="shared" si="55"/>
        <v>38657</v>
      </c>
      <c r="AC335" s="2">
        <v>5261</v>
      </c>
      <c r="AD335" s="2">
        <v>5</v>
      </c>
      <c r="AE335" s="2">
        <v>0</v>
      </c>
      <c r="AF335" s="2">
        <v>0</v>
      </c>
      <c r="AG335" s="2">
        <f t="shared" si="56"/>
        <v>131733</v>
      </c>
      <c r="AH335" s="2">
        <f t="shared" si="57"/>
        <v>147197.55184384287</v>
      </c>
      <c r="AI335" s="2">
        <v>701500</v>
      </c>
      <c r="AJ335" s="2">
        <v>765984.25151202478</v>
      </c>
      <c r="AK335" s="2">
        <v>50837</v>
      </c>
      <c r="AL335" s="2">
        <v>8052</v>
      </c>
      <c r="AM335" s="2">
        <v>12086</v>
      </c>
      <c r="AN335" s="2">
        <v>0</v>
      </c>
      <c r="AO335" s="2">
        <v>0</v>
      </c>
      <c r="AP335" s="2">
        <v>0</v>
      </c>
      <c r="AQ335" s="2">
        <v>0</v>
      </c>
      <c r="AR335" s="2">
        <v>0</v>
      </c>
      <c r="AS335" s="2">
        <v>322</v>
      </c>
      <c r="AT335" s="2">
        <v>59</v>
      </c>
      <c r="AU335" s="2">
        <v>0</v>
      </c>
      <c r="AV335" s="2">
        <v>0</v>
      </c>
      <c r="AW335" s="2">
        <v>0</v>
      </c>
      <c r="AX335" s="2">
        <v>0</v>
      </c>
      <c r="AY335" s="2">
        <v>0</v>
      </c>
      <c r="AZ335" s="2">
        <v>0</v>
      </c>
      <c r="BA335" s="2">
        <f t="shared" si="58"/>
        <v>203089</v>
      </c>
      <c r="BB335" s="2">
        <f t="shared" si="59"/>
        <v>218553.55184384287</v>
      </c>
      <c r="BC335" s="2">
        <v>949127</v>
      </c>
      <c r="BD335" s="2">
        <v>1013611.2515120248</v>
      </c>
      <c r="BE335" s="2">
        <v>0</v>
      </c>
      <c r="BF335" s="2">
        <v>0</v>
      </c>
      <c r="BG335" s="2">
        <v>0</v>
      </c>
      <c r="BH335" s="2">
        <v>0</v>
      </c>
      <c r="BI335" s="2">
        <v>1652</v>
      </c>
      <c r="BJ335" s="2">
        <v>6608</v>
      </c>
      <c r="BK335" s="2">
        <v>-937</v>
      </c>
      <c r="BL335" s="2">
        <v>-3749</v>
      </c>
    </row>
    <row r="336" spans="1:64" x14ac:dyDescent="0.25">
      <c r="A336" s="1" t="s">
        <v>331</v>
      </c>
      <c r="B336" t="s">
        <v>777</v>
      </c>
      <c r="C336" t="s">
        <v>974</v>
      </c>
      <c r="D336" s="2">
        <v>-160</v>
      </c>
      <c r="E336" s="2">
        <v>2366</v>
      </c>
      <c r="F336" s="2">
        <f t="shared" si="50"/>
        <v>2206</v>
      </c>
      <c r="G336" s="2">
        <v>0</v>
      </c>
      <c r="H336" s="2">
        <v>111</v>
      </c>
      <c r="I336" s="2">
        <v>110</v>
      </c>
      <c r="J336" s="2">
        <f t="shared" si="51"/>
        <v>221</v>
      </c>
      <c r="K336" s="2">
        <v>-367</v>
      </c>
      <c r="L336" s="2">
        <v>0</v>
      </c>
      <c r="M336" s="2">
        <v>1038</v>
      </c>
      <c r="N336" s="2">
        <f t="shared" si="52"/>
        <v>671</v>
      </c>
      <c r="O336" s="2">
        <v>5404</v>
      </c>
      <c r="P336" s="2">
        <v>369</v>
      </c>
      <c r="Q336" s="2">
        <v>137</v>
      </c>
      <c r="R336" s="2">
        <v>310</v>
      </c>
      <c r="S336" s="2">
        <f t="shared" si="53"/>
        <v>816</v>
      </c>
      <c r="T336" s="2">
        <v>2356</v>
      </c>
      <c r="U336" s="2">
        <v>5139</v>
      </c>
      <c r="V336" s="2">
        <f t="shared" si="54"/>
        <v>7495</v>
      </c>
      <c r="W336" s="2">
        <v>1611</v>
      </c>
      <c r="X336" s="2">
        <v>34766</v>
      </c>
      <c r="Y336">
        <v>12607.285194685714</v>
      </c>
      <c r="Z336" s="2">
        <v>37427</v>
      </c>
      <c r="AA336" s="2">
        <v>1346</v>
      </c>
      <c r="AB336" s="2">
        <f t="shared" si="55"/>
        <v>38773</v>
      </c>
      <c r="AC336" s="2">
        <v>0</v>
      </c>
      <c r="AD336" s="2">
        <v>0</v>
      </c>
      <c r="AE336" s="2">
        <v>123</v>
      </c>
      <c r="AF336" s="2">
        <v>1</v>
      </c>
      <c r="AG336" s="2">
        <f t="shared" si="56"/>
        <v>92087</v>
      </c>
      <c r="AH336" s="2">
        <f t="shared" si="57"/>
        <v>104694.28519468571</v>
      </c>
      <c r="AI336" s="2">
        <v>368349</v>
      </c>
      <c r="AJ336" s="2">
        <v>408514.89605065039</v>
      </c>
      <c r="AK336" s="2">
        <v>31183</v>
      </c>
      <c r="AL336" s="2">
        <v>1965</v>
      </c>
      <c r="AM336" s="2">
        <v>18337</v>
      </c>
      <c r="AN336" s="2">
        <v>0</v>
      </c>
      <c r="AO336" s="2">
        <v>0</v>
      </c>
      <c r="AP336" s="2">
        <v>0</v>
      </c>
      <c r="AQ336" s="2">
        <v>0</v>
      </c>
      <c r="AR336" s="2">
        <v>531</v>
      </c>
      <c r="AS336" s="2">
        <v>795</v>
      </c>
      <c r="AT336" s="2">
        <v>265</v>
      </c>
      <c r="AU336" s="2">
        <v>0</v>
      </c>
      <c r="AV336" s="2">
        <v>0</v>
      </c>
      <c r="AW336" s="2">
        <v>-58</v>
      </c>
      <c r="AX336" s="2">
        <v>-232</v>
      </c>
      <c r="AY336" s="2">
        <v>0</v>
      </c>
      <c r="AZ336" s="2">
        <v>0</v>
      </c>
      <c r="BA336" s="2">
        <f t="shared" si="58"/>
        <v>145105</v>
      </c>
      <c r="BB336" s="2">
        <f t="shared" si="59"/>
        <v>157712.28519468571</v>
      </c>
      <c r="BC336" s="2">
        <v>580419</v>
      </c>
      <c r="BD336" s="2">
        <v>620584.89605065039</v>
      </c>
      <c r="BE336" s="2">
        <v>0</v>
      </c>
      <c r="BF336" s="2">
        <v>0</v>
      </c>
      <c r="BG336" s="2">
        <v>36</v>
      </c>
      <c r="BH336" s="2">
        <v>145</v>
      </c>
      <c r="BI336" s="2">
        <v>1369</v>
      </c>
      <c r="BJ336" s="2">
        <v>5475</v>
      </c>
      <c r="BK336" s="2">
        <v>-976</v>
      </c>
      <c r="BL336" s="2">
        <v>-3905</v>
      </c>
    </row>
    <row r="337" spans="1:64" x14ac:dyDescent="0.25">
      <c r="A337" s="1" t="s">
        <v>332</v>
      </c>
      <c r="B337" t="s">
        <v>778</v>
      </c>
      <c r="C337" t="s">
        <v>974</v>
      </c>
      <c r="D337" s="2">
        <v>340.57024999999987</v>
      </c>
      <c r="E337" s="2">
        <v>3781.5877500000006</v>
      </c>
      <c r="F337" s="2">
        <f t="shared" si="50"/>
        <v>4122.1580000000004</v>
      </c>
      <c r="G337" s="2">
        <v>110.24249999999999</v>
      </c>
      <c r="H337" s="2">
        <v>2079.633499999999</v>
      </c>
      <c r="I337" s="2">
        <v>89.795500000000104</v>
      </c>
      <c r="J337" s="2">
        <f t="shared" si="51"/>
        <v>2169.4289999999992</v>
      </c>
      <c r="K337" s="2">
        <v>-7953.7985000000035</v>
      </c>
      <c r="L337" s="2">
        <v>0</v>
      </c>
      <c r="M337" s="2">
        <v>1545.5392499999998</v>
      </c>
      <c r="N337" s="2">
        <f t="shared" si="52"/>
        <v>-6408.2592500000037</v>
      </c>
      <c r="O337" s="2">
        <v>10289.421999999999</v>
      </c>
      <c r="P337" s="2">
        <v>744.26199999999983</v>
      </c>
      <c r="Q337" s="2">
        <v>948.31399999999985</v>
      </c>
      <c r="R337" s="2">
        <v>2085.9322499999998</v>
      </c>
      <c r="S337" s="2">
        <f t="shared" si="53"/>
        <v>3778.5082499999994</v>
      </c>
      <c r="T337" s="2">
        <v>2111.2835</v>
      </c>
      <c r="U337" s="2">
        <v>5662.8924999999972</v>
      </c>
      <c r="V337" s="2">
        <f t="shared" si="54"/>
        <v>7774.1759999999977</v>
      </c>
      <c r="W337" s="2">
        <v>2764.59575</v>
      </c>
      <c r="X337" s="2">
        <v>11223.683249999998</v>
      </c>
      <c r="Y337">
        <v>0</v>
      </c>
      <c r="Z337" s="2">
        <v>25783.978250000029</v>
      </c>
      <c r="AA337" s="2">
        <v>7659.946750000001</v>
      </c>
      <c r="AB337" s="2">
        <f t="shared" si="55"/>
        <v>33443.925000000032</v>
      </c>
      <c r="AC337" s="2">
        <v>355.35</v>
      </c>
      <c r="AD337" s="2">
        <v>0</v>
      </c>
      <c r="AE337" s="2">
        <v>0</v>
      </c>
      <c r="AF337" s="2">
        <v>-834.31725000000017</v>
      </c>
      <c r="AG337" s="2">
        <f t="shared" si="56"/>
        <v>68788.913250000012</v>
      </c>
      <c r="AH337" s="2">
        <f t="shared" si="57"/>
        <v>68788.913250000012</v>
      </c>
      <c r="AI337" s="2">
        <v>275155.65300000011</v>
      </c>
      <c r="AJ337" s="2">
        <v>288122.61194623855</v>
      </c>
      <c r="AK337" s="2">
        <v>34988.5</v>
      </c>
      <c r="AL337" s="2">
        <v>8332.625</v>
      </c>
      <c r="AM337" s="2">
        <v>12998.5</v>
      </c>
      <c r="AN337" s="2">
        <v>0</v>
      </c>
      <c r="AO337" s="2">
        <v>0</v>
      </c>
      <c r="AP337" s="2">
        <v>0</v>
      </c>
      <c r="AQ337" s="2">
        <v>0</v>
      </c>
      <c r="AR337" s="2">
        <v>0</v>
      </c>
      <c r="AS337" s="2">
        <v>507</v>
      </c>
      <c r="AT337" s="2">
        <v>106.875</v>
      </c>
      <c r="AU337" s="2">
        <v>0</v>
      </c>
      <c r="AV337" s="2">
        <v>0</v>
      </c>
      <c r="AW337" s="2">
        <v>0</v>
      </c>
      <c r="AX337" s="2">
        <v>0</v>
      </c>
      <c r="AY337" s="2">
        <v>0</v>
      </c>
      <c r="AZ337" s="2">
        <v>0</v>
      </c>
      <c r="BA337" s="2">
        <f t="shared" si="58"/>
        <v>125722.41325000001</v>
      </c>
      <c r="BB337" s="2">
        <f t="shared" si="59"/>
        <v>125722.41325000001</v>
      </c>
      <c r="BC337" s="2">
        <v>502889.65300000011</v>
      </c>
      <c r="BD337" s="2">
        <v>515856.61194623855</v>
      </c>
      <c r="BE337" s="2">
        <v>0</v>
      </c>
      <c r="BF337" s="2">
        <v>0</v>
      </c>
      <c r="BG337" s="2">
        <v>0</v>
      </c>
      <c r="BH337" s="2">
        <v>0</v>
      </c>
      <c r="BI337" s="2">
        <v>0</v>
      </c>
      <c r="BJ337" s="2">
        <v>0</v>
      </c>
      <c r="BK337" s="2">
        <v>0</v>
      </c>
      <c r="BL337" s="2">
        <v>0</v>
      </c>
    </row>
    <row r="338" spans="1:64" x14ac:dyDescent="0.25">
      <c r="A338" s="1" t="s">
        <v>333</v>
      </c>
      <c r="B338" t="s">
        <v>779</v>
      </c>
      <c r="C338" t="s">
        <v>974</v>
      </c>
      <c r="D338" s="2">
        <v>38</v>
      </c>
      <c r="E338" s="2">
        <v>1040</v>
      </c>
      <c r="F338" s="2">
        <f t="shared" si="50"/>
        <v>1078</v>
      </c>
      <c r="G338" s="2">
        <v>0</v>
      </c>
      <c r="H338" s="2">
        <v>266</v>
      </c>
      <c r="I338" s="2">
        <v>0</v>
      </c>
      <c r="J338" s="2">
        <f t="shared" si="51"/>
        <v>266</v>
      </c>
      <c r="K338" s="2">
        <v>1088</v>
      </c>
      <c r="L338" s="2">
        <v>0</v>
      </c>
      <c r="M338" s="2">
        <v>378</v>
      </c>
      <c r="N338" s="2">
        <f t="shared" si="52"/>
        <v>1466</v>
      </c>
      <c r="O338" s="2">
        <v>1175</v>
      </c>
      <c r="P338" s="2">
        <v>379</v>
      </c>
      <c r="Q338" s="2">
        <v>61</v>
      </c>
      <c r="R338" s="2">
        <v>95</v>
      </c>
      <c r="S338" s="2">
        <f t="shared" si="53"/>
        <v>535</v>
      </c>
      <c r="T338" s="2">
        <v>623</v>
      </c>
      <c r="U338" s="2">
        <v>2267</v>
      </c>
      <c r="V338" s="2">
        <f t="shared" si="54"/>
        <v>2890</v>
      </c>
      <c r="W338" s="2">
        <v>1362</v>
      </c>
      <c r="X338" s="2">
        <v>61821</v>
      </c>
      <c r="Y338">
        <v>17834.836858935258</v>
      </c>
      <c r="Z338" s="2">
        <v>22563</v>
      </c>
      <c r="AA338" s="2">
        <v>1789</v>
      </c>
      <c r="AB338" s="2">
        <f t="shared" si="55"/>
        <v>24352</v>
      </c>
      <c r="AC338" s="2">
        <v>0</v>
      </c>
      <c r="AD338" s="2">
        <v>0</v>
      </c>
      <c r="AE338" s="2">
        <v>0</v>
      </c>
      <c r="AF338" s="2">
        <v>2547</v>
      </c>
      <c r="AG338" s="2">
        <f t="shared" si="56"/>
        <v>97492</v>
      </c>
      <c r="AH338" s="2">
        <f t="shared" si="57"/>
        <v>115326.83685893526</v>
      </c>
      <c r="AI338" s="2">
        <v>389952</v>
      </c>
      <c r="AJ338" s="2">
        <v>461374.53284241026</v>
      </c>
      <c r="AK338" s="2">
        <v>18832</v>
      </c>
      <c r="AL338" s="2">
        <v>2862</v>
      </c>
      <c r="AM338" s="2">
        <v>14866</v>
      </c>
      <c r="AN338" s="2">
        <v>0</v>
      </c>
      <c r="AO338" s="2">
        <v>0</v>
      </c>
      <c r="AP338" s="2">
        <v>0</v>
      </c>
      <c r="AQ338" s="2">
        <v>0</v>
      </c>
      <c r="AR338" s="2">
        <v>2598</v>
      </c>
      <c r="AS338" s="2">
        <v>32</v>
      </c>
      <c r="AT338" s="2">
        <v>65</v>
      </c>
      <c r="AU338" s="2">
        <v>-242.6</v>
      </c>
      <c r="AV338" s="2">
        <v>-972</v>
      </c>
      <c r="AW338" s="2">
        <v>-159.97999999999999</v>
      </c>
      <c r="AX338" s="2">
        <v>-640</v>
      </c>
      <c r="AY338" s="2">
        <v>0</v>
      </c>
      <c r="AZ338" s="2">
        <v>0</v>
      </c>
      <c r="BA338" s="2">
        <f t="shared" si="58"/>
        <v>136344.41999999998</v>
      </c>
      <c r="BB338" s="2">
        <f t="shared" si="59"/>
        <v>154179.25685893523</v>
      </c>
      <c r="BC338" s="2">
        <v>545364</v>
      </c>
      <c r="BD338" s="2">
        <v>616786.53284241026</v>
      </c>
      <c r="BE338" s="2">
        <v>0</v>
      </c>
      <c r="BF338" s="2">
        <v>0</v>
      </c>
      <c r="BG338" s="2">
        <v>0</v>
      </c>
      <c r="BH338" s="2">
        <v>0</v>
      </c>
      <c r="BI338" s="2">
        <v>563</v>
      </c>
      <c r="BJ338" s="2">
        <v>2252</v>
      </c>
      <c r="BK338" s="2">
        <v>-460</v>
      </c>
      <c r="BL338" s="2">
        <v>-1840</v>
      </c>
    </row>
    <row r="339" spans="1:64" x14ac:dyDescent="0.25">
      <c r="A339" s="1" t="s">
        <v>334</v>
      </c>
      <c r="B339" t="s">
        <v>780</v>
      </c>
      <c r="C339" t="s">
        <v>974</v>
      </c>
      <c r="D339" s="2">
        <v>86</v>
      </c>
      <c r="E339" s="2">
        <v>4879</v>
      </c>
      <c r="F339" s="2">
        <f t="shared" si="50"/>
        <v>4965</v>
      </c>
      <c r="G339" s="2">
        <v>45</v>
      </c>
      <c r="H339" s="2">
        <v>629</v>
      </c>
      <c r="I339" s="2">
        <v>64</v>
      </c>
      <c r="J339" s="2">
        <f t="shared" si="51"/>
        <v>693</v>
      </c>
      <c r="K339" s="2">
        <v>2364</v>
      </c>
      <c r="L339" s="2">
        <v>0</v>
      </c>
      <c r="M339" s="2">
        <v>403</v>
      </c>
      <c r="N339" s="2">
        <f t="shared" si="52"/>
        <v>2767</v>
      </c>
      <c r="O339" s="2">
        <v>3469</v>
      </c>
      <c r="P339" s="2">
        <v>2324</v>
      </c>
      <c r="Q339" s="2">
        <v>2061</v>
      </c>
      <c r="R339" s="2">
        <v>120</v>
      </c>
      <c r="S339" s="2">
        <f t="shared" si="53"/>
        <v>4505</v>
      </c>
      <c r="T339" s="2">
        <v>1416</v>
      </c>
      <c r="U339" s="2">
        <v>1980</v>
      </c>
      <c r="V339" s="2">
        <f t="shared" si="54"/>
        <v>3396</v>
      </c>
      <c r="W339" s="2">
        <v>3490</v>
      </c>
      <c r="X339" s="2">
        <v>37800</v>
      </c>
      <c r="Y339">
        <v>10577.714225701411</v>
      </c>
      <c r="Z339" s="2">
        <v>31138</v>
      </c>
      <c r="AA339" s="2">
        <v>1964</v>
      </c>
      <c r="AB339" s="2">
        <f t="shared" si="55"/>
        <v>33102</v>
      </c>
      <c r="AC339" s="2">
        <v>533</v>
      </c>
      <c r="AD339" s="2">
        <v>0</v>
      </c>
      <c r="AE339" s="2">
        <v>0</v>
      </c>
      <c r="AF339" s="2">
        <v>0</v>
      </c>
      <c r="AG339" s="2">
        <f t="shared" si="56"/>
        <v>94765</v>
      </c>
      <c r="AH339" s="2">
        <f t="shared" si="57"/>
        <v>105342.71422570141</v>
      </c>
      <c r="AI339" s="2">
        <v>482915</v>
      </c>
      <c r="AJ339" s="2">
        <v>605755</v>
      </c>
      <c r="AK339" s="2">
        <v>60733</v>
      </c>
      <c r="AL339" s="2">
        <v>2646</v>
      </c>
      <c r="AM339" s="2">
        <v>6804</v>
      </c>
      <c r="AN339" s="2">
        <v>0</v>
      </c>
      <c r="AO339" s="2">
        <v>0</v>
      </c>
      <c r="AP339" s="2">
        <v>0</v>
      </c>
      <c r="AQ339" s="2">
        <v>0</v>
      </c>
      <c r="AR339" s="2">
        <v>2684</v>
      </c>
      <c r="AS339" s="2">
        <v>127</v>
      </c>
      <c r="AT339" s="2">
        <v>461</v>
      </c>
      <c r="AU339" s="2">
        <v>0</v>
      </c>
      <c r="AV339" s="2">
        <v>0</v>
      </c>
      <c r="AW339" s="2">
        <v>-201</v>
      </c>
      <c r="AX339" s="2">
        <v>-804</v>
      </c>
      <c r="AY339" s="2">
        <v>0</v>
      </c>
      <c r="AZ339" s="2">
        <v>0</v>
      </c>
      <c r="BA339" s="2">
        <f t="shared" si="58"/>
        <v>168019</v>
      </c>
      <c r="BB339" s="2">
        <f t="shared" si="59"/>
        <v>178596.71422570141</v>
      </c>
      <c r="BC339" s="2">
        <v>734655</v>
      </c>
      <c r="BD339" s="2">
        <v>857495</v>
      </c>
      <c r="BE339" s="2">
        <v>0</v>
      </c>
      <c r="BF339" s="2">
        <v>0</v>
      </c>
      <c r="BG339" s="2">
        <v>0</v>
      </c>
      <c r="BH339" s="2">
        <v>0</v>
      </c>
      <c r="BI339" s="2">
        <v>1252</v>
      </c>
      <c r="BJ339" s="2">
        <v>5008</v>
      </c>
      <c r="BK339" s="2">
        <v>-423</v>
      </c>
      <c r="BL339" s="2">
        <v>-1692</v>
      </c>
    </row>
    <row r="340" spans="1:64" x14ac:dyDescent="0.25">
      <c r="A340" s="1" t="s">
        <v>335</v>
      </c>
      <c r="B340" t="s">
        <v>781</v>
      </c>
      <c r="C340" t="s">
        <v>974</v>
      </c>
      <c r="D340" s="2">
        <v>7</v>
      </c>
      <c r="E340" s="2">
        <v>2684</v>
      </c>
      <c r="F340" s="2">
        <f t="shared" si="50"/>
        <v>2691</v>
      </c>
      <c r="G340" s="2">
        <v>53</v>
      </c>
      <c r="H340" s="2">
        <v>297</v>
      </c>
      <c r="I340" s="2">
        <v>39</v>
      </c>
      <c r="J340" s="2">
        <f t="shared" si="51"/>
        <v>336</v>
      </c>
      <c r="K340" s="2">
        <v>3359</v>
      </c>
      <c r="L340" s="2">
        <v>0</v>
      </c>
      <c r="M340" s="2">
        <v>120</v>
      </c>
      <c r="N340" s="2">
        <f t="shared" si="52"/>
        <v>3479</v>
      </c>
      <c r="O340" s="2">
        <v>5515</v>
      </c>
      <c r="P340" s="2">
        <v>291</v>
      </c>
      <c r="Q340" s="2">
        <v>1134</v>
      </c>
      <c r="R340" s="2">
        <v>539</v>
      </c>
      <c r="S340" s="2">
        <f t="shared" si="53"/>
        <v>1964</v>
      </c>
      <c r="T340" s="2">
        <v>622</v>
      </c>
      <c r="U340" s="2">
        <v>923</v>
      </c>
      <c r="V340" s="2">
        <f t="shared" si="54"/>
        <v>1545</v>
      </c>
      <c r="W340" s="2">
        <v>2749</v>
      </c>
      <c r="X340" s="2">
        <v>24544</v>
      </c>
      <c r="Y340">
        <v>6997.1875311649264</v>
      </c>
      <c r="Z340" s="2">
        <v>22424</v>
      </c>
      <c r="AA340" s="2">
        <v>1457</v>
      </c>
      <c r="AB340" s="2">
        <f t="shared" si="55"/>
        <v>23881</v>
      </c>
      <c r="AC340" s="2">
        <v>0</v>
      </c>
      <c r="AD340" s="2">
        <v>0</v>
      </c>
      <c r="AE340" s="2">
        <v>0</v>
      </c>
      <c r="AF340" s="2">
        <v>0</v>
      </c>
      <c r="AG340" s="2">
        <f t="shared" si="56"/>
        <v>66757</v>
      </c>
      <c r="AH340" s="2">
        <f t="shared" si="57"/>
        <v>73754.18753116492</v>
      </c>
      <c r="AI340" s="2">
        <v>262738</v>
      </c>
      <c r="AJ340" s="2">
        <v>181846.84666933108</v>
      </c>
      <c r="AK340" s="2">
        <v>23593</v>
      </c>
      <c r="AL340" s="2">
        <v>1426</v>
      </c>
      <c r="AM340" s="2">
        <v>0</v>
      </c>
      <c r="AN340" s="2">
        <v>0</v>
      </c>
      <c r="AO340" s="2">
        <v>0</v>
      </c>
      <c r="AP340" s="2">
        <v>0</v>
      </c>
      <c r="AQ340" s="2">
        <v>0</v>
      </c>
      <c r="AR340" s="2">
        <v>0</v>
      </c>
      <c r="AS340" s="2">
        <v>88</v>
      </c>
      <c r="AT340" s="2">
        <v>-181</v>
      </c>
      <c r="AU340" s="2">
        <v>0</v>
      </c>
      <c r="AV340" s="2">
        <v>0</v>
      </c>
      <c r="AW340" s="2">
        <v>0</v>
      </c>
      <c r="AX340" s="2">
        <v>0</v>
      </c>
      <c r="AY340" s="2">
        <v>0</v>
      </c>
      <c r="AZ340" s="2">
        <v>0</v>
      </c>
      <c r="BA340" s="2">
        <f t="shared" si="58"/>
        <v>91683</v>
      </c>
      <c r="BB340" s="2">
        <f t="shared" si="59"/>
        <v>98680.18753116492</v>
      </c>
      <c r="BC340" s="2">
        <v>362736</v>
      </c>
      <c r="BD340" s="2">
        <v>350288.84666933108</v>
      </c>
      <c r="BE340" s="2">
        <v>0</v>
      </c>
      <c r="BF340" s="2">
        <v>0</v>
      </c>
      <c r="BG340" s="2">
        <v>0</v>
      </c>
      <c r="BH340" s="2">
        <v>0</v>
      </c>
      <c r="BI340" s="2">
        <v>2172</v>
      </c>
      <c r="BJ340" s="2">
        <v>4771</v>
      </c>
      <c r="BK340" s="2">
        <v>-121</v>
      </c>
      <c r="BL340" s="2">
        <v>-1439</v>
      </c>
    </row>
    <row r="341" spans="1:64" x14ac:dyDescent="0.25">
      <c r="A341" s="1" t="s">
        <v>336</v>
      </c>
      <c r="B341" t="s">
        <v>782</v>
      </c>
      <c r="C341" t="s">
        <v>974</v>
      </c>
      <c r="D341" s="2">
        <v>-19</v>
      </c>
      <c r="E341" s="2">
        <v>2800</v>
      </c>
      <c r="F341" s="2">
        <f t="shared" si="50"/>
        <v>2781</v>
      </c>
      <c r="G341" s="2">
        <v>73</v>
      </c>
      <c r="H341" s="2">
        <v>479</v>
      </c>
      <c r="I341" s="2">
        <v>67</v>
      </c>
      <c r="J341" s="2">
        <f t="shared" si="51"/>
        <v>546</v>
      </c>
      <c r="K341" s="2">
        <v>3274</v>
      </c>
      <c r="L341" s="2">
        <v>0</v>
      </c>
      <c r="M341" s="2">
        <v>2422</v>
      </c>
      <c r="N341" s="2">
        <f t="shared" si="52"/>
        <v>5696</v>
      </c>
      <c r="O341" s="2">
        <v>3973</v>
      </c>
      <c r="P341" s="2">
        <v>1380</v>
      </c>
      <c r="Q341" s="2">
        <v>584</v>
      </c>
      <c r="R341" s="2">
        <v>56</v>
      </c>
      <c r="S341" s="2">
        <f t="shared" si="53"/>
        <v>2020</v>
      </c>
      <c r="T341" s="2">
        <v>2345</v>
      </c>
      <c r="U341" s="2">
        <v>2119</v>
      </c>
      <c r="V341" s="2">
        <f t="shared" si="54"/>
        <v>4464</v>
      </c>
      <c r="W341" s="2">
        <v>2989</v>
      </c>
      <c r="X341" s="2">
        <v>36273</v>
      </c>
      <c r="Y341">
        <v>10479.048515482133</v>
      </c>
      <c r="Z341" s="2">
        <v>32630</v>
      </c>
      <c r="AA341" s="2">
        <v>5882</v>
      </c>
      <c r="AB341" s="2">
        <f t="shared" si="55"/>
        <v>38512</v>
      </c>
      <c r="AC341" s="2">
        <v>1583</v>
      </c>
      <c r="AD341" s="2">
        <v>0</v>
      </c>
      <c r="AE341" s="2">
        <v>0</v>
      </c>
      <c r="AF341" s="2">
        <v>0</v>
      </c>
      <c r="AG341" s="2">
        <f t="shared" si="56"/>
        <v>98910</v>
      </c>
      <c r="AH341" s="2">
        <f t="shared" si="57"/>
        <v>109389.04851548214</v>
      </c>
      <c r="AI341" s="2">
        <v>398483</v>
      </c>
      <c r="AJ341" s="2">
        <v>440389.9650648692</v>
      </c>
      <c r="AK341" s="2">
        <v>76880</v>
      </c>
      <c r="AL341" s="2">
        <v>6333</v>
      </c>
      <c r="AM341" s="2">
        <v>7862</v>
      </c>
      <c r="AN341" s="2">
        <v>0</v>
      </c>
      <c r="AO341" s="2">
        <v>74</v>
      </c>
      <c r="AP341" s="2">
        <v>0</v>
      </c>
      <c r="AQ341" s="2">
        <v>0</v>
      </c>
      <c r="AR341" s="2">
        <v>2606</v>
      </c>
      <c r="AS341" s="2">
        <v>79</v>
      </c>
      <c r="AT341" s="2">
        <v>62</v>
      </c>
      <c r="AU341" s="2">
        <v>0</v>
      </c>
      <c r="AV341" s="2">
        <v>0</v>
      </c>
      <c r="AW341" s="2">
        <v>0</v>
      </c>
      <c r="AX341" s="2">
        <v>0</v>
      </c>
      <c r="AY341" s="2">
        <v>0</v>
      </c>
      <c r="AZ341" s="2">
        <v>0</v>
      </c>
      <c r="BA341" s="2">
        <f t="shared" si="58"/>
        <v>192806</v>
      </c>
      <c r="BB341" s="2">
        <f t="shared" si="59"/>
        <v>203285.04851548214</v>
      </c>
      <c r="BC341" s="2">
        <v>774064</v>
      </c>
      <c r="BD341" s="2">
        <v>815970.96506486915</v>
      </c>
      <c r="BE341" s="2">
        <v>0</v>
      </c>
      <c r="BF341" s="2">
        <v>0</v>
      </c>
      <c r="BG341" s="2">
        <v>0</v>
      </c>
      <c r="BH341" s="2">
        <v>0</v>
      </c>
      <c r="BI341" s="2">
        <v>4426</v>
      </c>
      <c r="BJ341" s="2">
        <v>17705</v>
      </c>
      <c r="BK341" s="2">
        <v>-884</v>
      </c>
      <c r="BL341" s="2">
        <v>-3537</v>
      </c>
    </row>
    <row r="342" spans="1:64" x14ac:dyDescent="0.25">
      <c r="A342" s="1" t="s">
        <v>337</v>
      </c>
      <c r="B342" t="s">
        <v>783</v>
      </c>
      <c r="C342" t="s">
        <v>974</v>
      </c>
      <c r="D342" s="2">
        <v>153</v>
      </c>
      <c r="E342" s="2">
        <v>2387</v>
      </c>
      <c r="F342" s="2">
        <f t="shared" si="50"/>
        <v>2540</v>
      </c>
      <c r="G342" s="2">
        <v>32</v>
      </c>
      <c r="H342" s="2">
        <v>273</v>
      </c>
      <c r="I342" s="2">
        <v>58</v>
      </c>
      <c r="J342" s="2">
        <f t="shared" si="51"/>
        <v>331</v>
      </c>
      <c r="K342" s="2">
        <v>3937</v>
      </c>
      <c r="L342" s="2">
        <v>0</v>
      </c>
      <c r="M342" s="2">
        <v>412</v>
      </c>
      <c r="N342" s="2">
        <f t="shared" si="52"/>
        <v>4349</v>
      </c>
      <c r="O342" s="2">
        <v>5921</v>
      </c>
      <c r="P342" s="2">
        <v>990</v>
      </c>
      <c r="Q342" s="2">
        <v>297</v>
      </c>
      <c r="R342" s="2">
        <v>785</v>
      </c>
      <c r="S342" s="2">
        <f t="shared" si="53"/>
        <v>2072</v>
      </c>
      <c r="T342" s="2">
        <v>1245</v>
      </c>
      <c r="U342" s="2">
        <v>2028</v>
      </c>
      <c r="V342" s="2">
        <f t="shared" si="54"/>
        <v>3273</v>
      </c>
      <c r="W342" s="2">
        <v>3440</v>
      </c>
      <c r="X342" s="2">
        <v>17074</v>
      </c>
      <c r="Y342">
        <v>4855.9685216693351</v>
      </c>
      <c r="Z342" s="2">
        <v>26916</v>
      </c>
      <c r="AA342" s="2">
        <v>2454</v>
      </c>
      <c r="AB342" s="2">
        <f t="shared" si="55"/>
        <v>29370</v>
      </c>
      <c r="AC342" s="2">
        <v>1885</v>
      </c>
      <c r="AD342" s="2">
        <v>0</v>
      </c>
      <c r="AE342" s="2">
        <v>0</v>
      </c>
      <c r="AF342" s="2">
        <v>716</v>
      </c>
      <c r="AG342" s="2">
        <f t="shared" si="56"/>
        <v>71003</v>
      </c>
      <c r="AH342" s="2">
        <f t="shared" si="57"/>
        <v>75858.968521669332</v>
      </c>
      <c r="AI342" s="2">
        <v>307571</v>
      </c>
      <c r="AJ342" s="2">
        <v>327296.95378153381</v>
      </c>
      <c r="AK342" s="2">
        <v>30452</v>
      </c>
      <c r="AL342" s="2">
        <v>1462</v>
      </c>
      <c r="AM342" s="2">
        <v>0</v>
      </c>
      <c r="AN342" s="2">
        <v>0</v>
      </c>
      <c r="AO342" s="2">
        <v>0</v>
      </c>
      <c r="AP342" s="2">
        <v>0</v>
      </c>
      <c r="AQ342" s="2">
        <v>0</v>
      </c>
      <c r="AR342" s="2">
        <v>0</v>
      </c>
      <c r="AS342" s="2">
        <v>119</v>
      </c>
      <c r="AT342" s="2">
        <v>179</v>
      </c>
      <c r="AU342" s="2">
        <v>0</v>
      </c>
      <c r="AV342" s="2">
        <v>0</v>
      </c>
      <c r="AW342" s="2">
        <v>0</v>
      </c>
      <c r="AX342" s="2">
        <v>0</v>
      </c>
      <c r="AY342" s="2">
        <v>0</v>
      </c>
      <c r="AZ342" s="2">
        <v>0</v>
      </c>
      <c r="BA342" s="2">
        <f t="shared" si="58"/>
        <v>103215</v>
      </c>
      <c r="BB342" s="2">
        <f t="shared" si="59"/>
        <v>108070.96852166933</v>
      </c>
      <c r="BC342" s="2">
        <v>436419</v>
      </c>
      <c r="BD342" s="2">
        <v>456144.95378153381</v>
      </c>
      <c r="BE342" s="2">
        <v>0</v>
      </c>
      <c r="BF342" s="2">
        <v>0</v>
      </c>
      <c r="BG342" s="2">
        <v>0</v>
      </c>
      <c r="BH342" s="2">
        <v>0</v>
      </c>
      <c r="BI342" s="2">
        <v>0</v>
      </c>
      <c r="BJ342" s="2">
        <v>0</v>
      </c>
      <c r="BK342" s="2">
        <v>-986</v>
      </c>
      <c r="BL342" s="2">
        <v>-3346</v>
      </c>
    </row>
    <row r="343" spans="1:64" x14ac:dyDescent="0.25">
      <c r="A343" s="1" t="s">
        <v>338</v>
      </c>
      <c r="B343" t="s">
        <v>784</v>
      </c>
      <c r="C343" t="s">
        <v>974</v>
      </c>
      <c r="D343" s="2">
        <v>-4</v>
      </c>
      <c r="E343" s="2">
        <v>2493</v>
      </c>
      <c r="F343" s="2">
        <f t="shared" si="50"/>
        <v>2489</v>
      </c>
      <c r="G343" s="2">
        <v>0</v>
      </c>
      <c r="H343" s="2">
        <v>807</v>
      </c>
      <c r="I343" s="2">
        <v>93</v>
      </c>
      <c r="J343" s="2">
        <f t="shared" si="51"/>
        <v>900</v>
      </c>
      <c r="K343" s="2">
        <v>3649</v>
      </c>
      <c r="L343" s="2">
        <v>0</v>
      </c>
      <c r="M343" s="2">
        <v>430</v>
      </c>
      <c r="N343" s="2">
        <f t="shared" si="52"/>
        <v>4079</v>
      </c>
      <c r="O343" s="2">
        <v>7373</v>
      </c>
      <c r="P343" s="2">
        <v>853</v>
      </c>
      <c r="Q343" s="2">
        <v>-42</v>
      </c>
      <c r="R343" s="2">
        <v>650</v>
      </c>
      <c r="S343" s="2">
        <f t="shared" si="53"/>
        <v>1461</v>
      </c>
      <c r="T343" s="2">
        <v>1753</v>
      </c>
      <c r="U343" s="2">
        <v>3505</v>
      </c>
      <c r="V343" s="2">
        <f t="shared" si="54"/>
        <v>5258</v>
      </c>
      <c r="W343" s="2">
        <v>2833</v>
      </c>
      <c r="X343" s="2">
        <v>26989</v>
      </c>
      <c r="Y343">
        <v>12495.637154174423</v>
      </c>
      <c r="Z343" s="2">
        <v>43061</v>
      </c>
      <c r="AA343" s="2">
        <v>3862</v>
      </c>
      <c r="AB343" s="2">
        <f t="shared" si="55"/>
        <v>46923</v>
      </c>
      <c r="AC343" s="2">
        <v>2358</v>
      </c>
      <c r="AD343" s="2">
        <v>0</v>
      </c>
      <c r="AE343" s="2">
        <v>116</v>
      </c>
      <c r="AF343" s="2">
        <v>0</v>
      </c>
      <c r="AG343" s="2">
        <f t="shared" si="56"/>
        <v>100779</v>
      </c>
      <c r="AH343" s="2">
        <f t="shared" si="57"/>
        <v>113274.63715417442</v>
      </c>
      <c r="AI343" s="2">
        <v>566075</v>
      </c>
      <c r="AJ343" s="2">
        <v>597255.96325464547</v>
      </c>
      <c r="AK343" s="2">
        <v>53753</v>
      </c>
      <c r="AL343" s="2">
        <v>2775</v>
      </c>
      <c r="AM343" s="2">
        <v>12812</v>
      </c>
      <c r="AN343" s="2">
        <v>0</v>
      </c>
      <c r="AO343" s="2">
        <v>0</v>
      </c>
      <c r="AP343" s="2">
        <v>0</v>
      </c>
      <c r="AQ343" s="2">
        <v>0</v>
      </c>
      <c r="AR343" s="2">
        <v>0</v>
      </c>
      <c r="AS343" s="2">
        <v>130</v>
      </c>
      <c r="AT343" s="2">
        <v>250</v>
      </c>
      <c r="AU343" s="2">
        <v>30</v>
      </c>
      <c r="AV343" s="2">
        <v>121</v>
      </c>
      <c r="AW343" s="2">
        <v>0</v>
      </c>
      <c r="AX343" s="2">
        <v>0</v>
      </c>
      <c r="AY343" s="2">
        <v>0</v>
      </c>
      <c r="AZ343" s="2">
        <v>179</v>
      </c>
      <c r="BA343" s="2">
        <f t="shared" si="58"/>
        <v>170708</v>
      </c>
      <c r="BB343" s="2">
        <f t="shared" si="59"/>
        <v>183203.63715417442</v>
      </c>
      <c r="BC343" s="2">
        <v>845779</v>
      </c>
      <c r="BD343" s="2">
        <v>876959.96325464547</v>
      </c>
      <c r="BE343" s="2">
        <v>0</v>
      </c>
      <c r="BF343" s="2">
        <v>0</v>
      </c>
      <c r="BG343" s="2">
        <v>0</v>
      </c>
      <c r="BH343" s="2">
        <v>0</v>
      </c>
      <c r="BI343" s="2">
        <v>3902</v>
      </c>
      <c r="BJ343" s="2">
        <v>15608</v>
      </c>
      <c r="BK343" s="2">
        <v>-243</v>
      </c>
      <c r="BL343" s="2">
        <v>-971</v>
      </c>
    </row>
    <row r="344" spans="1:64" x14ac:dyDescent="0.25">
      <c r="A344" s="1" t="s">
        <v>339</v>
      </c>
      <c r="B344" t="s">
        <v>785</v>
      </c>
      <c r="C344" t="s">
        <v>974</v>
      </c>
      <c r="D344" s="2">
        <v>-44</v>
      </c>
      <c r="E344" s="2">
        <v>2925</v>
      </c>
      <c r="F344" s="2">
        <f t="shared" si="50"/>
        <v>2881</v>
      </c>
      <c r="G344" s="2">
        <v>64</v>
      </c>
      <c r="H344" s="2">
        <v>333</v>
      </c>
      <c r="I344" s="2">
        <v>0</v>
      </c>
      <c r="J344" s="2">
        <f t="shared" si="51"/>
        <v>333</v>
      </c>
      <c r="K344" s="2">
        <v>3492</v>
      </c>
      <c r="L344" s="2">
        <v>0</v>
      </c>
      <c r="M344" s="2">
        <v>903</v>
      </c>
      <c r="N344" s="2">
        <f t="shared" si="52"/>
        <v>4395</v>
      </c>
      <c r="O344" s="2">
        <v>2645</v>
      </c>
      <c r="P344" s="2">
        <v>1235</v>
      </c>
      <c r="Q344" s="2">
        <v>328</v>
      </c>
      <c r="R344" s="2">
        <v>626</v>
      </c>
      <c r="S344" s="2">
        <f t="shared" si="53"/>
        <v>2189</v>
      </c>
      <c r="T344" s="2">
        <v>1357</v>
      </c>
      <c r="U344" s="2">
        <v>4739</v>
      </c>
      <c r="V344" s="2">
        <f t="shared" si="54"/>
        <v>6096</v>
      </c>
      <c r="W344" s="2">
        <v>3027</v>
      </c>
      <c r="X344" s="2">
        <v>50714</v>
      </c>
      <c r="Y344">
        <v>14630.797742867077</v>
      </c>
      <c r="Z344" s="2">
        <v>29158</v>
      </c>
      <c r="AA344" s="2">
        <v>3305</v>
      </c>
      <c r="AB344" s="2">
        <f t="shared" si="55"/>
        <v>32463</v>
      </c>
      <c r="AC344" s="2">
        <v>273</v>
      </c>
      <c r="AD344" s="2">
        <v>0</v>
      </c>
      <c r="AE344" s="2">
        <v>0</v>
      </c>
      <c r="AF344" s="2">
        <v>6789</v>
      </c>
      <c r="AG344" s="2">
        <f t="shared" si="56"/>
        <v>111869</v>
      </c>
      <c r="AH344" s="2">
        <f t="shared" si="57"/>
        <v>126499.79774286707</v>
      </c>
      <c r="AI344" s="2">
        <v>448070</v>
      </c>
      <c r="AJ344" s="2">
        <v>506660.95818652376</v>
      </c>
      <c r="AK344" s="2">
        <v>52645</v>
      </c>
      <c r="AL344" s="2">
        <v>8359</v>
      </c>
      <c r="AM344" s="2">
        <v>9426</v>
      </c>
      <c r="AN344" s="2">
        <v>0</v>
      </c>
      <c r="AO344" s="2">
        <v>0</v>
      </c>
      <c r="AP344" s="2">
        <v>0</v>
      </c>
      <c r="AQ344" s="2">
        <v>0</v>
      </c>
      <c r="AR344" s="2">
        <v>3384</v>
      </c>
      <c r="AS344" s="2">
        <v>99</v>
      </c>
      <c r="AT344" s="2">
        <v>152</v>
      </c>
      <c r="AU344" s="2">
        <v>0</v>
      </c>
      <c r="AV344" s="2">
        <v>0</v>
      </c>
      <c r="AW344" s="2">
        <v>-773</v>
      </c>
      <c r="AX344" s="2">
        <v>-3092</v>
      </c>
      <c r="AY344" s="2">
        <v>0</v>
      </c>
      <c r="AZ344" s="2">
        <v>0</v>
      </c>
      <c r="BA344" s="2">
        <f t="shared" si="58"/>
        <v>185161</v>
      </c>
      <c r="BB344" s="2">
        <f t="shared" si="59"/>
        <v>199791.79774286709</v>
      </c>
      <c r="BC344" s="2">
        <v>741238</v>
      </c>
      <c r="BD344" s="2">
        <v>799828.95818652376</v>
      </c>
      <c r="BE344" s="2">
        <v>0</v>
      </c>
      <c r="BF344" s="2">
        <v>0</v>
      </c>
      <c r="BG344" s="2">
        <v>0</v>
      </c>
      <c r="BH344" s="2">
        <v>0</v>
      </c>
      <c r="BI344" s="2">
        <v>8706</v>
      </c>
      <c r="BJ344" s="2">
        <v>34824</v>
      </c>
      <c r="BK344" s="2">
        <v>-268</v>
      </c>
      <c r="BL344" s="2">
        <v>-1072</v>
      </c>
    </row>
    <row r="345" spans="1:64" x14ac:dyDescent="0.25">
      <c r="A345" s="1" t="s">
        <v>340</v>
      </c>
      <c r="B345" t="s">
        <v>786</v>
      </c>
      <c r="C345" t="s">
        <v>974</v>
      </c>
      <c r="D345" s="2">
        <v>84</v>
      </c>
      <c r="E345" s="2">
        <v>2751</v>
      </c>
      <c r="F345" s="2">
        <f t="shared" si="50"/>
        <v>2835</v>
      </c>
      <c r="G345" s="2">
        <v>44</v>
      </c>
      <c r="H345" s="2">
        <v>-234</v>
      </c>
      <c r="I345" s="2">
        <v>56</v>
      </c>
      <c r="J345" s="2">
        <f t="shared" si="51"/>
        <v>-178</v>
      </c>
      <c r="K345" s="2">
        <v>3648</v>
      </c>
      <c r="L345" s="2">
        <v>0</v>
      </c>
      <c r="M345" s="2">
        <v>700</v>
      </c>
      <c r="N345" s="2">
        <f t="shared" si="52"/>
        <v>4348</v>
      </c>
      <c r="O345" s="2">
        <v>4513</v>
      </c>
      <c r="P345" s="2">
        <v>748</v>
      </c>
      <c r="Q345" s="2">
        <v>42</v>
      </c>
      <c r="R345" s="2">
        <v>1115</v>
      </c>
      <c r="S345" s="2">
        <f t="shared" si="53"/>
        <v>1905</v>
      </c>
      <c r="T345" s="2">
        <v>1686</v>
      </c>
      <c r="U345" s="2">
        <v>1274</v>
      </c>
      <c r="V345" s="2">
        <f t="shared" si="54"/>
        <v>2960</v>
      </c>
      <c r="W345" s="2">
        <v>1467</v>
      </c>
      <c r="X345" s="2">
        <v>65010</v>
      </c>
      <c r="Y345">
        <v>19136.820339109552</v>
      </c>
      <c r="Z345" s="2">
        <v>28979</v>
      </c>
      <c r="AA345" s="2">
        <v>3745</v>
      </c>
      <c r="AB345" s="2">
        <f t="shared" si="55"/>
        <v>32724</v>
      </c>
      <c r="AC345" s="2">
        <v>690</v>
      </c>
      <c r="AD345" s="2">
        <v>0</v>
      </c>
      <c r="AE345" s="2">
        <v>0</v>
      </c>
      <c r="AF345" s="2">
        <v>-1000</v>
      </c>
      <c r="AG345" s="2">
        <f t="shared" si="56"/>
        <v>115318</v>
      </c>
      <c r="AH345" s="2">
        <f t="shared" si="57"/>
        <v>134454.82033910954</v>
      </c>
      <c r="AI345" s="2">
        <v>471423</v>
      </c>
      <c r="AJ345" s="2">
        <v>546530.4297374672</v>
      </c>
      <c r="AK345" s="2">
        <v>60838</v>
      </c>
      <c r="AL345" s="2">
        <v>6666</v>
      </c>
      <c r="AM345" s="2">
        <v>5000</v>
      </c>
      <c r="AN345" s="2">
        <v>0</v>
      </c>
      <c r="AO345" s="2">
        <v>0</v>
      </c>
      <c r="AP345" s="2">
        <v>0</v>
      </c>
      <c r="AQ345" s="2">
        <v>0</v>
      </c>
      <c r="AR345" s="2">
        <v>1730</v>
      </c>
      <c r="AS345" s="2">
        <v>70</v>
      </c>
      <c r="AT345" s="2">
        <v>121</v>
      </c>
      <c r="AU345" s="2">
        <v>-322</v>
      </c>
      <c r="AV345" s="2">
        <v>-2364</v>
      </c>
      <c r="AW345" s="2">
        <v>461</v>
      </c>
      <c r="AX345" s="2">
        <v>-255</v>
      </c>
      <c r="AY345" s="2">
        <v>0</v>
      </c>
      <c r="AZ345" s="2">
        <v>0</v>
      </c>
      <c r="BA345" s="2">
        <f t="shared" si="58"/>
        <v>189882</v>
      </c>
      <c r="BB345" s="2">
        <f t="shared" si="59"/>
        <v>209018.82033910954</v>
      </c>
      <c r="BC345" s="2">
        <v>788208</v>
      </c>
      <c r="BD345" s="2">
        <v>863315.4297374672</v>
      </c>
      <c r="BE345" s="2">
        <v>0</v>
      </c>
      <c r="BF345" s="2">
        <v>0</v>
      </c>
      <c r="BG345" s="2">
        <v>0</v>
      </c>
      <c r="BH345" s="2">
        <v>0</v>
      </c>
      <c r="BI345" s="2">
        <v>2107</v>
      </c>
      <c r="BJ345" s="2">
        <v>9275</v>
      </c>
      <c r="BK345" s="2">
        <v>-120</v>
      </c>
      <c r="BL345" s="2">
        <v>-300</v>
      </c>
    </row>
    <row r="346" spans="1:64" x14ac:dyDescent="0.25">
      <c r="A346" s="1" t="s">
        <v>341</v>
      </c>
      <c r="B346" t="s">
        <v>787</v>
      </c>
      <c r="C346" t="s">
        <v>974</v>
      </c>
      <c r="D346" s="2">
        <v>-119</v>
      </c>
      <c r="E346" s="2">
        <v>5136</v>
      </c>
      <c r="F346" s="2">
        <f t="shared" si="50"/>
        <v>5017</v>
      </c>
      <c r="G346" s="2">
        <v>63</v>
      </c>
      <c r="H346" s="2">
        <v>472</v>
      </c>
      <c r="I346" s="2">
        <v>51</v>
      </c>
      <c r="J346" s="2">
        <f t="shared" si="51"/>
        <v>523</v>
      </c>
      <c r="K346" s="2">
        <v>2172</v>
      </c>
      <c r="L346" s="2">
        <v>0</v>
      </c>
      <c r="M346" s="2">
        <v>1387</v>
      </c>
      <c r="N346" s="2">
        <f t="shared" si="52"/>
        <v>3559</v>
      </c>
      <c r="O346" s="2">
        <v>4537</v>
      </c>
      <c r="P346" s="2">
        <v>253</v>
      </c>
      <c r="Q346" s="2">
        <v>543</v>
      </c>
      <c r="R346" s="2">
        <v>1075</v>
      </c>
      <c r="S346" s="2">
        <f t="shared" si="53"/>
        <v>1871</v>
      </c>
      <c r="T346" s="2">
        <v>2189</v>
      </c>
      <c r="U346" s="2">
        <v>2284</v>
      </c>
      <c r="V346" s="2">
        <f t="shared" si="54"/>
        <v>4473</v>
      </c>
      <c r="W346" s="2">
        <v>2473</v>
      </c>
      <c r="X346" s="2">
        <v>31181</v>
      </c>
      <c r="Y346">
        <v>9029.9319586650527</v>
      </c>
      <c r="Z346" s="2">
        <v>39587</v>
      </c>
      <c r="AA346" s="2">
        <v>4207</v>
      </c>
      <c r="AB346" s="2">
        <f t="shared" si="55"/>
        <v>43794</v>
      </c>
      <c r="AC346" s="2">
        <v>663</v>
      </c>
      <c r="AD346" s="2">
        <v>0</v>
      </c>
      <c r="AE346" s="2">
        <v>0</v>
      </c>
      <c r="AF346" s="2">
        <v>0</v>
      </c>
      <c r="AG346" s="2">
        <f t="shared" si="56"/>
        <v>98154</v>
      </c>
      <c r="AH346" s="2">
        <f t="shared" si="57"/>
        <v>107183.93195866505</v>
      </c>
      <c r="AI346" s="2">
        <v>455825</v>
      </c>
      <c r="AJ346" s="2">
        <v>491849.06962996407</v>
      </c>
      <c r="AK346" s="2">
        <v>43061</v>
      </c>
      <c r="AL346" s="2">
        <v>7844</v>
      </c>
      <c r="AM346" s="2">
        <v>14651</v>
      </c>
      <c r="AN346" s="2">
        <v>0</v>
      </c>
      <c r="AO346" s="2">
        <v>0</v>
      </c>
      <c r="AP346" s="2">
        <v>0</v>
      </c>
      <c r="AQ346" s="2">
        <v>0</v>
      </c>
      <c r="AR346" s="2">
        <v>1795</v>
      </c>
      <c r="AS346" s="2">
        <v>53</v>
      </c>
      <c r="AT346" s="2">
        <v>53</v>
      </c>
      <c r="AU346" s="2">
        <v>0</v>
      </c>
      <c r="AV346" s="2">
        <v>0</v>
      </c>
      <c r="AW346" s="2">
        <v>-195</v>
      </c>
      <c r="AX346" s="2">
        <v>-2402</v>
      </c>
      <c r="AY346" s="2">
        <v>0</v>
      </c>
      <c r="AZ346" s="2">
        <v>0</v>
      </c>
      <c r="BA346" s="2">
        <f t="shared" si="58"/>
        <v>165416</v>
      </c>
      <c r="BB346" s="2">
        <f t="shared" si="59"/>
        <v>174445.93195866505</v>
      </c>
      <c r="BC346" s="2">
        <v>726841</v>
      </c>
      <c r="BD346" s="2">
        <v>762865.06962996407</v>
      </c>
      <c r="BE346" s="2">
        <v>0</v>
      </c>
      <c r="BF346" s="2">
        <v>0</v>
      </c>
      <c r="BG346" s="2">
        <v>0</v>
      </c>
      <c r="BH346" s="2">
        <v>0</v>
      </c>
      <c r="BI346" s="2">
        <v>942</v>
      </c>
      <c r="BJ346" s="2">
        <v>5157</v>
      </c>
      <c r="BK346" s="2">
        <v>-42</v>
      </c>
      <c r="BL346" s="2">
        <v>-120</v>
      </c>
    </row>
    <row r="347" spans="1:64" x14ac:dyDescent="0.25">
      <c r="A347" s="1" t="s">
        <v>342</v>
      </c>
      <c r="B347" t="s">
        <v>788</v>
      </c>
      <c r="C347" t="s">
        <v>974</v>
      </c>
      <c r="D347" s="2">
        <v>-57.8384617999996</v>
      </c>
      <c r="E347" s="2">
        <v>2561.9300782000005</v>
      </c>
      <c r="F347" s="2">
        <f t="shared" si="50"/>
        <v>2504.0916164000009</v>
      </c>
      <c r="G347" s="2">
        <v>35.693450000000013</v>
      </c>
      <c r="H347" s="2">
        <v>242.82946029999999</v>
      </c>
      <c r="I347" s="2">
        <v>45.815750000000001</v>
      </c>
      <c r="J347" s="2">
        <f t="shared" si="51"/>
        <v>288.64521029999997</v>
      </c>
      <c r="K347" s="2">
        <v>1463.4750143000012</v>
      </c>
      <c r="L347" s="2">
        <v>0</v>
      </c>
      <c r="M347" s="2">
        <v>357.87973680000005</v>
      </c>
      <c r="N347" s="2">
        <f t="shared" si="52"/>
        <v>1821.3547511000013</v>
      </c>
      <c r="O347" s="2">
        <v>1965.7263438000004</v>
      </c>
      <c r="P347" s="2">
        <v>89.529436400000023</v>
      </c>
      <c r="Q347" s="2">
        <v>197.3814588699999</v>
      </c>
      <c r="R347" s="2">
        <v>-423.70662900000031</v>
      </c>
      <c r="S347" s="2">
        <f t="shared" si="53"/>
        <v>-136.79573373000039</v>
      </c>
      <c r="T347" s="2">
        <v>669.09890521999978</v>
      </c>
      <c r="U347" s="2">
        <v>2248.0807047799981</v>
      </c>
      <c r="V347" s="2">
        <f t="shared" si="54"/>
        <v>2917.1796099999979</v>
      </c>
      <c r="W347" s="2">
        <v>1170.4453728000001</v>
      </c>
      <c r="X347" s="2">
        <v>24822.75465356998</v>
      </c>
      <c r="Y347">
        <v>7099.0266999000314</v>
      </c>
      <c r="Z347" s="2">
        <v>22334.242774600032</v>
      </c>
      <c r="AA347" s="2">
        <v>3733.1703993300011</v>
      </c>
      <c r="AB347" s="2">
        <f t="shared" si="55"/>
        <v>26067.413173930032</v>
      </c>
      <c r="AC347" s="2">
        <v>747.36229000000003</v>
      </c>
      <c r="AD347" s="2">
        <v>0</v>
      </c>
      <c r="AE347" s="2">
        <v>0</v>
      </c>
      <c r="AF347" s="2">
        <v>0</v>
      </c>
      <c r="AG347" s="2">
        <f t="shared" si="56"/>
        <v>62203.870738170008</v>
      </c>
      <c r="AH347" s="2">
        <f t="shared" si="57"/>
        <v>69302.897438070038</v>
      </c>
      <c r="AI347" s="2">
        <v>248816</v>
      </c>
      <c r="AJ347" s="2">
        <v>277494.25413064752</v>
      </c>
      <c r="AK347" s="2">
        <v>28087</v>
      </c>
      <c r="AL347" s="2">
        <v>1577</v>
      </c>
      <c r="AM347" s="2">
        <v>4512</v>
      </c>
      <c r="AN347" s="2">
        <v>0</v>
      </c>
      <c r="AO347" s="2">
        <v>0</v>
      </c>
      <c r="AP347" s="2">
        <v>0</v>
      </c>
      <c r="AQ347" s="2">
        <v>0</v>
      </c>
      <c r="AR347" s="2">
        <v>2120.18075</v>
      </c>
      <c r="AS347" s="2">
        <v>76</v>
      </c>
      <c r="AT347" s="2">
        <v>171</v>
      </c>
      <c r="AU347" s="2">
        <v>0</v>
      </c>
      <c r="AV347" s="2">
        <v>0</v>
      </c>
      <c r="AW347" s="2">
        <v>0</v>
      </c>
      <c r="AX347" s="2">
        <v>0</v>
      </c>
      <c r="AY347" s="2">
        <v>0</v>
      </c>
      <c r="AZ347" s="2">
        <v>0</v>
      </c>
      <c r="BA347" s="2">
        <f t="shared" si="58"/>
        <v>98747.051488170007</v>
      </c>
      <c r="BB347" s="2">
        <f t="shared" si="59"/>
        <v>105846.07818807004</v>
      </c>
      <c r="BC347" s="2">
        <v>382499.20595268009</v>
      </c>
      <c r="BD347" s="2">
        <v>411177.46008332761</v>
      </c>
      <c r="BE347" s="2">
        <v>0</v>
      </c>
      <c r="BF347" s="2">
        <v>0</v>
      </c>
      <c r="BG347" s="2">
        <v>0</v>
      </c>
      <c r="BH347" s="2">
        <v>0</v>
      </c>
      <c r="BI347" s="2">
        <v>3546</v>
      </c>
      <c r="BJ347" s="2">
        <v>14185</v>
      </c>
      <c r="BK347" s="2">
        <v>-424</v>
      </c>
      <c r="BL347" s="2">
        <v>-1696</v>
      </c>
    </row>
    <row r="348" spans="1:64" x14ac:dyDescent="0.25">
      <c r="A348" s="1" t="s">
        <v>343</v>
      </c>
      <c r="B348" t="s">
        <v>789</v>
      </c>
      <c r="C348" t="s">
        <v>974</v>
      </c>
      <c r="D348" s="2">
        <v>-262</v>
      </c>
      <c r="E348" s="2">
        <v>2595</v>
      </c>
      <c r="F348" s="2">
        <f t="shared" si="50"/>
        <v>2333</v>
      </c>
      <c r="G348" s="2">
        <v>40</v>
      </c>
      <c r="H348" s="2">
        <v>281</v>
      </c>
      <c r="I348" s="2">
        <v>49</v>
      </c>
      <c r="J348" s="2">
        <f t="shared" si="51"/>
        <v>330</v>
      </c>
      <c r="K348" s="2">
        <v>3452</v>
      </c>
      <c r="L348" s="2">
        <v>0</v>
      </c>
      <c r="M348" s="2">
        <v>463</v>
      </c>
      <c r="N348" s="2">
        <f t="shared" si="52"/>
        <v>3915</v>
      </c>
      <c r="O348" s="2">
        <v>2668</v>
      </c>
      <c r="P348" s="2">
        <v>394</v>
      </c>
      <c r="Q348" s="2">
        <v>-121</v>
      </c>
      <c r="R348" s="2">
        <v>686</v>
      </c>
      <c r="S348" s="2">
        <f t="shared" si="53"/>
        <v>959</v>
      </c>
      <c r="T348" s="2">
        <v>822</v>
      </c>
      <c r="U348" s="2">
        <v>1196</v>
      </c>
      <c r="V348" s="2">
        <f t="shared" si="54"/>
        <v>2018</v>
      </c>
      <c r="W348" s="2">
        <v>2241</v>
      </c>
      <c r="X348" s="2">
        <v>24568</v>
      </c>
      <c r="Y348">
        <v>7209.5207554964754</v>
      </c>
      <c r="Z348" s="2">
        <v>24296</v>
      </c>
      <c r="AA348" s="2">
        <v>1384</v>
      </c>
      <c r="AB348" s="2">
        <f t="shared" si="55"/>
        <v>25680</v>
      </c>
      <c r="AC348" s="2">
        <v>0</v>
      </c>
      <c r="AD348" s="2">
        <v>0</v>
      </c>
      <c r="AE348" s="2">
        <v>0</v>
      </c>
      <c r="AF348" s="2">
        <v>500</v>
      </c>
      <c r="AG348" s="2">
        <f t="shared" si="56"/>
        <v>65252</v>
      </c>
      <c r="AH348" s="2">
        <f t="shared" si="57"/>
        <v>72461.520755496473</v>
      </c>
      <c r="AI348" s="2">
        <v>259955</v>
      </c>
      <c r="AJ348" s="2">
        <v>303740.89632281917</v>
      </c>
      <c r="AK348" s="2">
        <v>11193</v>
      </c>
      <c r="AL348" s="2">
        <v>0</v>
      </c>
      <c r="AM348" s="2">
        <v>7798</v>
      </c>
      <c r="AN348" s="2">
        <v>0</v>
      </c>
      <c r="AO348" s="2">
        <v>0</v>
      </c>
      <c r="AP348" s="2">
        <v>0</v>
      </c>
      <c r="AQ348" s="2">
        <v>0</v>
      </c>
      <c r="AR348" s="2">
        <v>3256</v>
      </c>
      <c r="AS348" s="2">
        <v>79</v>
      </c>
      <c r="AT348" s="2">
        <v>62</v>
      </c>
      <c r="AU348" s="2">
        <v>-15.5</v>
      </c>
      <c r="AV348" s="2">
        <v>-62</v>
      </c>
      <c r="AW348" s="2">
        <v>163</v>
      </c>
      <c r="AX348" s="2">
        <v>651</v>
      </c>
      <c r="AY348" s="2">
        <v>0</v>
      </c>
      <c r="AZ348" s="2">
        <v>0</v>
      </c>
      <c r="BA348" s="2">
        <f t="shared" si="58"/>
        <v>87787.5</v>
      </c>
      <c r="BB348" s="2">
        <f t="shared" si="59"/>
        <v>94997.020755496473</v>
      </c>
      <c r="BC348" s="2">
        <v>350095.75</v>
      </c>
      <c r="BD348" s="2">
        <v>393881.64632281917</v>
      </c>
      <c r="BE348" s="2">
        <v>0</v>
      </c>
      <c r="BF348" s="2">
        <v>0</v>
      </c>
      <c r="BG348" s="2">
        <v>0</v>
      </c>
      <c r="BH348" s="2">
        <v>0</v>
      </c>
      <c r="BI348" s="2">
        <v>1902</v>
      </c>
      <c r="BJ348" s="2">
        <v>7607</v>
      </c>
      <c r="BK348" s="2">
        <v>-264</v>
      </c>
      <c r="BL348" s="2">
        <v>-1056</v>
      </c>
    </row>
    <row r="349" spans="1:64" x14ac:dyDescent="0.25">
      <c r="A349" s="1" t="s">
        <v>344</v>
      </c>
      <c r="B349" t="s">
        <v>790</v>
      </c>
      <c r="C349" t="s">
        <v>974</v>
      </c>
      <c r="D349" s="2">
        <v>-22.25</v>
      </c>
      <c r="E349" s="2">
        <v>3797.25</v>
      </c>
      <c r="F349" s="2">
        <f t="shared" si="50"/>
        <v>3775</v>
      </c>
      <c r="G349" s="2">
        <v>68</v>
      </c>
      <c r="H349" s="2">
        <v>591.25</v>
      </c>
      <c r="I349" s="2">
        <v>51.75</v>
      </c>
      <c r="J349" s="2">
        <f t="shared" si="51"/>
        <v>643</v>
      </c>
      <c r="K349" s="2">
        <v>2852.5</v>
      </c>
      <c r="L349" s="2">
        <v>0</v>
      </c>
      <c r="M349" s="2">
        <v>-280.25</v>
      </c>
      <c r="N349" s="2">
        <f t="shared" si="52"/>
        <v>2572.25</v>
      </c>
      <c r="O349" s="2">
        <v>2699.25</v>
      </c>
      <c r="P349" s="2">
        <v>577.75</v>
      </c>
      <c r="Q349" s="2">
        <v>457.75</v>
      </c>
      <c r="R349" s="2">
        <v>612.75</v>
      </c>
      <c r="S349" s="2">
        <f t="shared" si="53"/>
        <v>1648.25</v>
      </c>
      <c r="T349" s="2">
        <v>1892</v>
      </c>
      <c r="U349" s="2">
        <v>1379</v>
      </c>
      <c r="V349" s="2">
        <f t="shared" si="54"/>
        <v>3271</v>
      </c>
      <c r="W349" s="2">
        <v>3487</v>
      </c>
      <c r="X349" s="2">
        <v>33251</v>
      </c>
      <c r="Y349">
        <v>3378.2908382098331</v>
      </c>
      <c r="Z349" s="2">
        <v>28778.25</v>
      </c>
      <c r="AA349" s="2">
        <v>2736</v>
      </c>
      <c r="AB349" s="2">
        <f t="shared" si="55"/>
        <v>31514.25</v>
      </c>
      <c r="AC349" s="2">
        <v>514.75</v>
      </c>
      <c r="AD349" s="2">
        <v>0</v>
      </c>
      <c r="AE349" s="2">
        <v>0</v>
      </c>
      <c r="AF349" s="2">
        <v>0</v>
      </c>
      <c r="AG349" s="2">
        <f t="shared" si="56"/>
        <v>83443.75</v>
      </c>
      <c r="AH349" s="2">
        <f t="shared" si="57"/>
        <v>86822.040838209839</v>
      </c>
      <c r="AI349" s="2">
        <v>283824</v>
      </c>
      <c r="AJ349" s="2">
        <v>315648</v>
      </c>
      <c r="AK349" s="2">
        <v>28088.75</v>
      </c>
      <c r="AL349" s="2">
        <v>1290.75</v>
      </c>
      <c r="AM349" s="2">
        <v>8406</v>
      </c>
      <c r="AN349" s="2">
        <v>0</v>
      </c>
      <c r="AO349" s="2">
        <v>0</v>
      </c>
      <c r="AP349" s="2">
        <v>0</v>
      </c>
      <c r="AQ349" s="2">
        <v>0</v>
      </c>
      <c r="AR349" s="2">
        <v>3066</v>
      </c>
      <c r="AS349" s="2">
        <v>87.25</v>
      </c>
      <c r="AT349" s="2">
        <v>70.25</v>
      </c>
      <c r="AU349" s="2">
        <v>0</v>
      </c>
      <c r="AV349" s="2">
        <v>0</v>
      </c>
      <c r="AW349" s="2">
        <v>10</v>
      </c>
      <c r="AX349" s="2">
        <v>40</v>
      </c>
      <c r="AY349" s="2">
        <v>0</v>
      </c>
      <c r="AZ349" s="2">
        <v>0</v>
      </c>
      <c r="BA349" s="2">
        <f t="shared" si="58"/>
        <v>124462.75</v>
      </c>
      <c r="BB349" s="2">
        <f t="shared" si="59"/>
        <v>127841.04083820984</v>
      </c>
      <c r="BC349" s="2">
        <v>497850</v>
      </c>
      <c r="BD349" s="2">
        <v>529674</v>
      </c>
      <c r="BE349" s="2">
        <v>0</v>
      </c>
      <c r="BF349" s="2">
        <v>0</v>
      </c>
      <c r="BG349" s="2">
        <v>0</v>
      </c>
      <c r="BH349" s="2">
        <v>0</v>
      </c>
      <c r="BI349" s="2">
        <v>1275.75</v>
      </c>
      <c r="BJ349" s="2">
        <v>5103</v>
      </c>
      <c r="BK349" s="2">
        <v>-103.75</v>
      </c>
      <c r="BL349" s="2">
        <v>415</v>
      </c>
    </row>
    <row r="350" spans="1:64" x14ac:dyDescent="0.25">
      <c r="A350" s="1" t="s">
        <v>345</v>
      </c>
      <c r="B350" t="s">
        <v>791</v>
      </c>
      <c r="C350" t="s">
        <v>974</v>
      </c>
      <c r="D350" s="2">
        <v>200</v>
      </c>
      <c r="E350" s="2">
        <v>3500</v>
      </c>
      <c r="F350" s="2">
        <f t="shared" si="50"/>
        <v>3700</v>
      </c>
      <c r="G350" s="2">
        <v>0</v>
      </c>
      <c r="H350" s="2">
        <v>300</v>
      </c>
      <c r="I350" s="2">
        <v>0</v>
      </c>
      <c r="J350" s="2">
        <f t="shared" si="51"/>
        <v>300</v>
      </c>
      <c r="K350" s="2">
        <v>6600</v>
      </c>
      <c r="L350" s="2">
        <v>0</v>
      </c>
      <c r="M350" s="2">
        <v>0</v>
      </c>
      <c r="N350" s="2">
        <f t="shared" si="52"/>
        <v>6600</v>
      </c>
      <c r="O350" s="2">
        <v>2400</v>
      </c>
      <c r="P350" s="2">
        <v>200</v>
      </c>
      <c r="Q350" s="2">
        <v>400</v>
      </c>
      <c r="R350" s="2">
        <v>200</v>
      </c>
      <c r="S350" s="2">
        <f t="shared" si="53"/>
        <v>800</v>
      </c>
      <c r="T350" s="2">
        <v>2400</v>
      </c>
      <c r="U350" s="2">
        <v>2900</v>
      </c>
      <c r="V350" s="2">
        <f t="shared" si="54"/>
        <v>5300</v>
      </c>
      <c r="W350" s="2">
        <v>3300</v>
      </c>
      <c r="X350" s="2">
        <v>29600</v>
      </c>
      <c r="Y350">
        <v>8164.4432725310226</v>
      </c>
      <c r="Z350" s="2">
        <v>26300</v>
      </c>
      <c r="AA350" s="2">
        <v>2400</v>
      </c>
      <c r="AB350" s="2">
        <f t="shared" si="55"/>
        <v>28700</v>
      </c>
      <c r="AC350" s="2">
        <v>300</v>
      </c>
      <c r="AD350" s="2">
        <v>0</v>
      </c>
      <c r="AE350" s="2">
        <v>0</v>
      </c>
      <c r="AF350" s="2">
        <v>0</v>
      </c>
      <c r="AG350" s="2">
        <f t="shared" si="56"/>
        <v>81000</v>
      </c>
      <c r="AH350" s="2">
        <f t="shared" si="57"/>
        <v>89164.443272531018</v>
      </c>
      <c r="AI350" s="2">
        <v>320400</v>
      </c>
      <c r="AJ350" s="2">
        <v>354597.50684862374</v>
      </c>
      <c r="AK350" s="2">
        <v>23700</v>
      </c>
      <c r="AL350" s="2">
        <v>2100</v>
      </c>
      <c r="AM350" s="2">
        <v>10400</v>
      </c>
      <c r="AN350" s="2">
        <v>0</v>
      </c>
      <c r="AO350" s="2">
        <v>0</v>
      </c>
      <c r="AP350" s="2">
        <v>0</v>
      </c>
      <c r="AQ350" s="2">
        <v>0</v>
      </c>
      <c r="AR350" s="2">
        <v>2300</v>
      </c>
      <c r="AS350" s="2">
        <v>100</v>
      </c>
      <c r="AT350" s="2">
        <v>100</v>
      </c>
      <c r="AU350" s="2">
        <v>0</v>
      </c>
      <c r="AV350" s="2">
        <v>0</v>
      </c>
      <c r="AW350" s="2">
        <v>0</v>
      </c>
      <c r="AX350" s="2">
        <v>0</v>
      </c>
      <c r="AY350" s="2">
        <v>0</v>
      </c>
      <c r="AZ350" s="2">
        <v>0</v>
      </c>
      <c r="BA350" s="2">
        <f t="shared" si="58"/>
        <v>119700</v>
      </c>
      <c r="BB350" s="2">
        <f t="shared" si="59"/>
        <v>127864.44327253102</v>
      </c>
      <c r="BC350" s="2">
        <v>474900</v>
      </c>
      <c r="BD350" s="2">
        <v>509097.50684862374</v>
      </c>
      <c r="BE350" s="2">
        <v>0</v>
      </c>
      <c r="BF350" s="2">
        <v>0</v>
      </c>
      <c r="BG350" s="2">
        <v>0</v>
      </c>
      <c r="BH350" s="2">
        <v>0</v>
      </c>
      <c r="BI350" s="2">
        <v>2300</v>
      </c>
      <c r="BJ350" s="2">
        <v>9422</v>
      </c>
      <c r="BK350" s="2">
        <v>-600</v>
      </c>
      <c r="BL350" s="2">
        <v>-1800</v>
      </c>
    </row>
    <row r="351" spans="1:64" x14ac:dyDescent="0.25">
      <c r="A351" s="1" t="s">
        <v>346</v>
      </c>
      <c r="B351" t="s">
        <v>792</v>
      </c>
      <c r="C351" t="s">
        <v>974</v>
      </c>
      <c r="D351" s="2">
        <v>10</v>
      </c>
      <c r="E351" s="2">
        <v>1972</v>
      </c>
      <c r="F351" s="2">
        <f t="shared" si="50"/>
        <v>1982</v>
      </c>
      <c r="G351" s="2">
        <v>41</v>
      </c>
      <c r="H351" s="2">
        <v>248</v>
      </c>
      <c r="I351" s="2">
        <v>35</v>
      </c>
      <c r="J351" s="2">
        <f t="shared" si="51"/>
        <v>283</v>
      </c>
      <c r="K351" s="2">
        <v>1328</v>
      </c>
      <c r="L351" s="2">
        <v>0</v>
      </c>
      <c r="M351" s="2">
        <v>314</v>
      </c>
      <c r="N351" s="2">
        <f t="shared" si="52"/>
        <v>1642</v>
      </c>
      <c r="O351" s="2">
        <v>3335</v>
      </c>
      <c r="P351" s="2">
        <v>254</v>
      </c>
      <c r="Q351" s="2">
        <v>280</v>
      </c>
      <c r="R351" s="2">
        <v>654</v>
      </c>
      <c r="S351" s="2">
        <f t="shared" si="53"/>
        <v>1188</v>
      </c>
      <c r="T351" s="2">
        <v>847</v>
      </c>
      <c r="U351" s="2">
        <v>1744</v>
      </c>
      <c r="V351" s="2">
        <f t="shared" si="54"/>
        <v>2591</v>
      </c>
      <c r="W351" s="2">
        <v>1701</v>
      </c>
      <c r="X351" s="2">
        <v>13845</v>
      </c>
      <c r="Y351">
        <v>4442.5534259259794</v>
      </c>
      <c r="Z351" s="2">
        <v>16845</v>
      </c>
      <c r="AA351" s="2">
        <v>833</v>
      </c>
      <c r="AB351" s="2">
        <f t="shared" si="55"/>
        <v>17678</v>
      </c>
      <c r="AC351" s="2">
        <v>500</v>
      </c>
      <c r="AD351" s="2">
        <v>0</v>
      </c>
      <c r="AE351" s="2">
        <v>0</v>
      </c>
      <c r="AF351" s="2">
        <v>23</v>
      </c>
      <c r="AG351" s="2">
        <f t="shared" si="56"/>
        <v>44809</v>
      </c>
      <c r="AH351" s="2">
        <f t="shared" si="57"/>
        <v>49251.55342592598</v>
      </c>
      <c r="AI351" s="2">
        <v>188932</v>
      </c>
      <c r="AJ351" s="2">
        <v>204927.42169997282</v>
      </c>
      <c r="AK351" s="2">
        <v>14475</v>
      </c>
      <c r="AL351" s="2">
        <v>1099</v>
      </c>
      <c r="AM351" s="2">
        <v>4434</v>
      </c>
      <c r="AN351" s="2">
        <v>0</v>
      </c>
      <c r="AO351" s="2">
        <v>-10</v>
      </c>
      <c r="AP351" s="2">
        <v>0</v>
      </c>
      <c r="AQ351" s="2">
        <v>0</v>
      </c>
      <c r="AR351" s="2">
        <v>0</v>
      </c>
      <c r="AS351" s="2">
        <v>56</v>
      </c>
      <c r="AT351" s="2">
        <v>50</v>
      </c>
      <c r="AU351" s="2">
        <v>0</v>
      </c>
      <c r="AV351" s="2">
        <v>0</v>
      </c>
      <c r="AW351" s="2">
        <v>0</v>
      </c>
      <c r="AX351" s="2">
        <v>0</v>
      </c>
      <c r="AY351" s="2">
        <v>0</v>
      </c>
      <c r="AZ351" s="2">
        <v>0</v>
      </c>
      <c r="BA351" s="2">
        <f t="shared" si="58"/>
        <v>64913</v>
      </c>
      <c r="BB351" s="2">
        <f t="shared" si="59"/>
        <v>69355.553425925988</v>
      </c>
      <c r="BC351" s="2">
        <v>269350</v>
      </c>
      <c r="BD351" s="2">
        <v>285345.42169997282</v>
      </c>
      <c r="BE351" s="2">
        <v>0</v>
      </c>
      <c r="BF351" s="2">
        <v>0</v>
      </c>
      <c r="BG351" s="2">
        <v>0</v>
      </c>
      <c r="BH351" s="2">
        <v>0</v>
      </c>
      <c r="BI351" s="2">
        <v>2442</v>
      </c>
      <c r="BJ351" s="2">
        <v>9766</v>
      </c>
      <c r="BK351" s="2">
        <v>-732</v>
      </c>
      <c r="BL351" s="2">
        <v>-2926</v>
      </c>
    </row>
    <row r="352" spans="1:64" x14ac:dyDescent="0.25">
      <c r="A352" s="1" t="s">
        <v>347</v>
      </c>
      <c r="B352" t="s">
        <v>793</v>
      </c>
      <c r="C352" t="s">
        <v>974</v>
      </c>
      <c r="D352" s="2">
        <v>0</v>
      </c>
      <c r="E352" s="2">
        <v>1336</v>
      </c>
      <c r="F352" s="2">
        <f t="shared" si="50"/>
        <v>1336</v>
      </c>
      <c r="G352" s="2">
        <v>28</v>
      </c>
      <c r="H352" s="2">
        <v>275</v>
      </c>
      <c r="I352" s="2">
        <v>60</v>
      </c>
      <c r="J352" s="2">
        <f t="shared" si="51"/>
        <v>335</v>
      </c>
      <c r="K352" s="2">
        <v>550</v>
      </c>
      <c r="L352" s="2">
        <v>0</v>
      </c>
      <c r="M352" s="2">
        <v>-646</v>
      </c>
      <c r="N352" s="2">
        <f t="shared" si="52"/>
        <v>-96</v>
      </c>
      <c r="O352" s="2">
        <v>4994</v>
      </c>
      <c r="P352" s="2">
        <v>219</v>
      </c>
      <c r="Q352" s="2">
        <v>247</v>
      </c>
      <c r="R352" s="2">
        <v>781</v>
      </c>
      <c r="S352" s="2">
        <f t="shared" si="53"/>
        <v>1247</v>
      </c>
      <c r="T352" s="2">
        <v>1112</v>
      </c>
      <c r="U352" s="2">
        <v>1527</v>
      </c>
      <c r="V352" s="2">
        <f t="shared" si="54"/>
        <v>2639</v>
      </c>
      <c r="W352" s="2">
        <v>1351</v>
      </c>
      <c r="X352" s="2">
        <v>26510</v>
      </c>
      <c r="Y352">
        <v>16566</v>
      </c>
      <c r="Z352" s="2">
        <v>19610</v>
      </c>
      <c r="AA352" s="2">
        <v>1595</v>
      </c>
      <c r="AB352" s="2">
        <f t="shared" si="55"/>
        <v>21205</v>
      </c>
      <c r="AC352" s="2">
        <v>1529</v>
      </c>
      <c r="AD352" s="2">
        <v>52</v>
      </c>
      <c r="AE352" s="2">
        <v>0</v>
      </c>
      <c r="AF352" s="2">
        <v>2397</v>
      </c>
      <c r="AG352" s="2">
        <f t="shared" si="56"/>
        <v>63527</v>
      </c>
      <c r="AH352" s="2">
        <f t="shared" si="57"/>
        <v>80093</v>
      </c>
      <c r="AI352" s="2">
        <v>254103</v>
      </c>
      <c r="AJ352" s="2">
        <v>320573</v>
      </c>
      <c r="AK352" s="2">
        <v>22937</v>
      </c>
      <c r="AL352" s="2">
        <v>120</v>
      </c>
      <c r="AM352" s="2">
        <v>0</v>
      </c>
      <c r="AN352" s="2">
        <v>0</v>
      </c>
      <c r="AO352" s="2">
        <v>0</v>
      </c>
      <c r="AP352" s="2">
        <v>0</v>
      </c>
      <c r="AQ352" s="2">
        <v>0</v>
      </c>
      <c r="AR352" s="2">
        <v>0</v>
      </c>
      <c r="AS352" s="2">
        <v>66</v>
      </c>
      <c r="AT352" s="2">
        <v>126</v>
      </c>
      <c r="AU352" s="2">
        <v>0</v>
      </c>
      <c r="AV352" s="2">
        <v>0</v>
      </c>
      <c r="AW352" s="2">
        <v>-103</v>
      </c>
      <c r="AX352" s="2">
        <v>-413</v>
      </c>
      <c r="AY352" s="2">
        <v>0</v>
      </c>
      <c r="AZ352" s="2">
        <v>0</v>
      </c>
      <c r="BA352" s="2">
        <f t="shared" si="58"/>
        <v>86673</v>
      </c>
      <c r="BB352" s="2">
        <f t="shared" si="59"/>
        <v>103239</v>
      </c>
      <c r="BC352" s="2">
        <v>347733.4</v>
      </c>
      <c r="BD352" s="2">
        <v>414203.4</v>
      </c>
      <c r="BE352" s="2">
        <v>0</v>
      </c>
      <c r="BF352" s="2">
        <v>0</v>
      </c>
      <c r="BG352" s="2">
        <v>-97</v>
      </c>
      <c r="BH352" s="2">
        <v>-386</v>
      </c>
      <c r="BI352" s="2">
        <v>1675</v>
      </c>
      <c r="BJ352" s="2">
        <v>6695</v>
      </c>
      <c r="BK352" s="2">
        <v>-140</v>
      </c>
      <c r="BL352" s="2">
        <v>-559</v>
      </c>
    </row>
    <row r="353" spans="1:64" x14ac:dyDescent="0.25">
      <c r="A353" s="1" t="s">
        <v>348</v>
      </c>
      <c r="B353" t="s">
        <v>794</v>
      </c>
      <c r="C353" t="s">
        <v>974</v>
      </c>
      <c r="D353" s="2">
        <v>62</v>
      </c>
      <c r="E353" s="2">
        <v>3480</v>
      </c>
      <c r="F353" s="2">
        <f t="shared" si="50"/>
        <v>3542</v>
      </c>
      <c r="G353" s="2">
        <v>42</v>
      </c>
      <c r="H353" s="2">
        <v>1371</v>
      </c>
      <c r="I353" s="2">
        <v>47</v>
      </c>
      <c r="J353" s="2">
        <f t="shared" si="51"/>
        <v>1418</v>
      </c>
      <c r="K353" s="2">
        <v>3206</v>
      </c>
      <c r="L353" s="2">
        <v>0</v>
      </c>
      <c r="M353" s="2">
        <v>2410</v>
      </c>
      <c r="N353" s="2">
        <f t="shared" si="52"/>
        <v>5616</v>
      </c>
      <c r="O353" s="2">
        <v>5314</v>
      </c>
      <c r="P353" s="2">
        <v>368</v>
      </c>
      <c r="Q353" s="2">
        <v>560</v>
      </c>
      <c r="R353" s="2">
        <v>859</v>
      </c>
      <c r="S353" s="2">
        <f t="shared" si="53"/>
        <v>1787</v>
      </c>
      <c r="T353" s="2">
        <v>2544</v>
      </c>
      <c r="U353" s="2">
        <v>3360</v>
      </c>
      <c r="V353" s="2">
        <f t="shared" si="54"/>
        <v>5904</v>
      </c>
      <c r="W353" s="2">
        <v>3458</v>
      </c>
      <c r="X353" s="2">
        <v>86545</v>
      </c>
      <c r="Y353">
        <v>14561</v>
      </c>
      <c r="Z353" s="2">
        <v>31706</v>
      </c>
      <c r="AA353" s="2">
        <v>4276</v>
      </c>
      <c r="AB353" s="2">
        <f t="shared" si="55"/>
        <v>35982</v>
      </c>
      <c r="AC353" s="2">
        <v>14</v>
      </c>
      <c r="AD353" s="2">
        <v>171</v>
      </c>
      <c r="AE353" s="2">
        <v>106</v>
      </c>
      <c r="AF353" s="2">
        <v>0</v>
      </c>
      <c r="AG353" s="2">
        <f t="shared" si="56"/>
        <v>149899</v>
      </c>
      <c r="AH353" s="2">
        <f t="shared" si="57"/>
        <v>164460</v>
      </c>
      <c r="AI353" s="2">
        <v>599596</v>
      </c>
      <c r="AJ353" s="2">
        <v>657840</v>
      </c>
      <c r="AK353" s="2">
        <v>49567</v>
      </c>
      <c r="AL353" s="2">
        <v>6909</v>
      </c>
      <c r="AM353" s="2">
        <v>13573</v>
      </c>
      <c r="AN353" s="2">
        <v>0</v>
      </c>
      <c r="AO353" s="2">
        <v>0</v>
      </c>
      <c r="AP353" s="2">
        <v>0</v>
      </c>
      <c r="AQ353" s="2">
        <v>0</v>
      </c>
      <c r="AR353" s="2">
        <v>3849</v>
      </c>
      <c r="AS353" s="2">
        <v>64</v>
      </c>
      <c r="AT353" s="2">
        <v>50</v>
      </c>
      <c r="AU353" s="2">
        <v>26</v>
      </c>
      <c r="AV353" s="2">
        <v>104</v>
      </c>
      <c r="AW353" s="2">
        <v>-3628</v>
      </c>
      <c r="AX353" s="2">
        <v>-14512</v>
      </c>
      <c r="AY353" s="2">
        <v>0</v>
      </c>
      <c r="AZ353" s="2">
        <v>0</v>
      </c>
      <c r="BA353" s="2">
        <f t="shared" si="58"/>
        <v>220309</v>
      </c>
      <c r="BB353" s="2">
        <f t="shared" si="59"/>
        <v>234870</v>
      </c>
      <c r="BC353" s="2">
        <v>881236</v>
      </c>
      <c r="BD353" s="2">
        <v>939480</v>
      </c>
      <c r="BE353" s="2">
        <v>0</v>
      </c>
      <c r="BF353" s="2">
        <v>0</v>
      </c>
      <c r="BG353" s="2">
        <v>0</v>
      </c>
      <c r="BH353" s="2">
        <v>0</v>
      </c>
      <c r="BI353" s="2">
        <v>9185</v>
      </c>
      <c r="BJ353" s="2">
        <v>36740</v>
      </c>
      <c r="BK353" s="2">
        <v>-1246</v>
      </c>
      <c r="BL353" s="2">
        <v>-4984</v>
      </c>
    </row>
    <row r="354" spans="1:64" x14ac:dyDescent="0.25">
      <c r="A354" s="1" t="s">
        <v>349</v>
      </c>
      <c r="B354" t="s">
        <v>795</v>
      </c>
      <c r="C354" t="s">
        <v>974</v>
      </c>
      <c r="D354" s="2">
        <v>3</v>
      </c>
      <c r="E354" s="2">
        <v>2350</v>
      </c>
      <c r="F354" s="2">
        <f t="shared" si="50"/>
        <v>2353</v>
      </c>
      <c r="G354" s="2">
        <v>68</v>
      </c>
      <c r="H354" s="2">
        <v>536</v>
      </c>
      <c r="I354" s="2">
        <v>57</v>
      </c>
      <c r="J354" s="2">
        <f t="shared" si="51"/>
        <v>593</v>
      </c>
      <c r="K354" s="2">
        <v>3468</v>
      </c>
      <c r="L354" s="2">
        <v>0</v>
      </c>
      <c r="M354" s="2">
        <v>718</v>
      </c>
      <c r="N354" s="2">
        <f t="shared" si="52"/>
        <v>4186</v>
      </c>
      <c r="O354" s="2">
        <v>3790</v>
      </c>
      <c r="P354" s="2">
        <v>410</v>
      </c>
      <c r="Q354" s="2">
        <v>571</v>
      </c>
      <c r="R354" s="2">
        <v>628</v>
      </c>
      <c r="S354" s="2">
        <f t="shared" si="53"/>
        <v>1609</v>
      </c>
      <c r="T354" s="2">
        <v>1027</v>
      </c>
      <c r="U354" s="2">
        <v>2354</v>
      </c>
      <c r="V354" s="2">
        <f t="shared" si="54"/>
        <v>3381</v>
      </c>
      <c r="W354" s="2">
        <v>2526</v>
      </c>
      <c r="X354" s="2">
        <v>57141</v>
      </c>
      <c r="Y354">
        <v>1167.1114932517403</v>
      </c>
      <c r="Z354" s="2">
        <v>23150</v>
      </c>
      <c r="AA354" s="2">
        <v>3271</v>
      </c>
      <c r="AB354" s="2">
        <f t="shared" si="55"/>
        <v>26421</v>
      </c>
      <c r="AC354" s="2">
        <v>340</v>
      </c>
      <c r="AD354" s="2">
        <v>35</v>
      </c>
      <c r="AE354" s="2">
        <v>0</v>
      </c>
      <c r="AF354" s="2">
        <v>427</v>
      </c>
      <c r="AG354" s="2">
        <f t="shared" si="56"/>
        <v>102870</v>
      </c>
      <c r="AH354" s="2">
        <f t="shared" si="57"/>
        <v>104037.11149325174</v>
      </c>
      <c r="AI354" s="2">
        <v>425994</v>
      </c>
      <c r="AJ354" s="2">
        <v>487303.2740287364</v>
      </c>
      <c r="AK354" s="2">
        <v>28905</v>
      </c>
      <c r="AL354" s="2">
        <v>5664</v>
      </c>
      <c r="AM354" s="2">
        <v>4244</v>
      </c>
      <c r="AN354" s="2">
        <v>0</v>
      </c>
      <c r="AO354" s="2">
        <v>0</v>
      </c>
      <c r="AP354" s="2">
        <v>0</v>
      </c>
      <c r="AQ354" s="2">
        <v>0</v>
      </c>
      <c r="AR354" s="2">
        <v>3646</v>
      </c>
      <c r="AS354" s="2">
        <v>77</v>
      </c>
      <c r="AT354" s="2">
        <v>61</v>
      </c>
      <c r="AU354" s="2">
        <v>0</v>
      </c>
      <c r="AV354" s="2">
        <v>0</v>
      </c>
      <c r="AW354" s="2">
        <v>0</v>
      </c>
      <c r="AX354" s="2">
        <v>0</v>
      </c>
      <c r="AY354" s="2">
        <v>0</v>
      </c>
      <c r="AZ354" s="2">
        <v>0</v>
      </c>
      <c r="BA354" s="2">
        <f t="shared" si="58"/>
        <v>145467</v>
      </c>
      <c r="BB354" s="2">
        <f t="shared" si="59"/>
        <v>146634.11149325175</v>
      </c>
      <c r="BC354" s="2">
        <v>527578</v>
      </c>
      <c r="BD354" s="2">
        <v>588887.2740287364</v>
      </c>
      <c r="BE354" s="2">
        <v>0</v>
      </c>
      <c r="BF354" s="2">
        <v>0</v>
      </c>
      <c r="BG354" s="2">
        <v>0</v>
      </c>
      <c r="BH354" s="2">
        <v>0</v>
      </c>
      <c r="BI354" s="2">
        <v>1391</v>
      </c>
      <c r="BJ354" s="2">
        <v>5562</v>
      </c>
      <c r="BK354" s="2">
        <v>-462</v>
      </c>
      <c r="BL354" s="2">
        <v>-1847</v>
      </c>
    </row>
    <row r="355" spans="1:64" x14ac:dyDescent="0.25">
      <c r="A355" s="1" t="s">
        <v>350</v>
      </c>
      <c r="B355" t="s">
        <v>796</v>
      </c>
      <c r="C355" t="s">
        <v>974</v>
      </c>
      <c r="D355" s="2">
        <v>4</v>
      </c>
      <c r="E355" s="2">
        <v>1971</v>
      </c>
      <c r="F355" s="2">
        <f t="shared" si="50"/>
        <v>1975</v>
      </c>
      <c r="G355" s="2">
        <v>20</v>
      </c>
      <c r="H355" s="2">
        <v>42</v>
      </c>
      <c r="I355" s="2">
        <v>0</v>
      </c>
      <c r="J355" s="2">
        <f t="shared" si="51"/>
        <v>42</v>
      </c>
      <c r="K355" s="2">
        <v>1504</v>
      </c>
      <c r="L355" s="2">
        <v>0</v>
      </c>
      <c r="M355" s="2">
        <v>278</v>
      </c>
      <c r="N355" s="2">
        <f t="shared" si="52"/>
        <v>1782</v>
      </c>
      <c r="O355" s="2">
        <v>1014</v>
      </c>
      <c r="P355" s="2">
        <v>286</v>
      </c>
      <c r="Q355" s="2">
        <v>387</v>
      </c>
      <c r="R355" s="2">
        <v>1791</v>
      </c>
      <c r="S355" s="2">
        <f t="shared" si="53"/>
        <v>2464</v>
      </c>
      <c r="T355" s="2">
        <v>861</v>
      </c>
      <c r="U355" s="2">
        <v>636</v>
      </c>
      <c r="V355" s="2">
        <f t="shared" si="54"/>
        <v>1497</v>
      </c>
      <c r="W355" s="2">
        <v>2721</v>
      </c>
      <c r="X355" s="2">
        <v>21120</v>
      </c>
      <c r="Y355">
        <v>4092.3190042704082</v>
      </c>
      <c r="Z355" s="2">
        <v>26147</v>
      </c>
      <c r="AA355" s="2">
        <v>1503</v>
      </c>
      <c r="AB355" s="2">
        <f t="shared" si="55"/>
        <v>27650</v>
      </c>
      <c r="AC355" s="2">
        <v>675</v>
      </c>
      <c r="AD355" s="2">
        <v>0</v>
      </c>
      <c r="AE355" s="2">
        <v>0</v>
      </c>
      <c r="AF355" s="2">
        <v>0</v>
      </c>
      <c r="AG355" s="2">
        <f t="shared" si="56"/>
        <v>60960</v>
      </c>
      <c r="AH355" s="2">
        <f t="shared" si="57"/>
        <v>65052.319004270408</v>
      </c>
      <c r="AI355" s="2">
        <v>219582</v>
      </c>
      <c r="AJ355" s="2">
        <v>243982.38326496395</v>
      </c>
      <c r="AK355" s="2">
        <v>10315</v>
      </c>
      <c r="AL355" s="2">
        <v>150</v>
      </c>
      <c r="AM355" s="2">
        <v>0</v>
      </c>
      <c r="AN355" s="2">
        <v>0</v>
      </c>
      <c r="AO355" s="2">
        <v>0</v>
      </c>
      <c r="AP355" s="2">
        <v>0</v>
      </c>
      <c r="AQ355" s="2">
        <v>0</v>
      </c>
      <c r="AR355" s="2">
        <v>1862</v>
      </c>
      <c r="AS355" s="2">
        <v>81</v>
      </c>
      <c r="AT355" s="2">
        <v>141</v>
      </c>
      <c r="AU355" s="2">
        <v>0</v>
      </c>
      <c r="AV355" s="2">
        <v>0</v>
      </c>
      <c r="AW355" s="2">
        <v>35</v>
      </c>
      <c r="AX355" s="2">
        <v>23</v>
      </c>
      <c r="AY355" s="2">
        <v>0</v>
      </c>
      <c r="AZ355" s="2">
        <v>0</v>
      </c>
      <c r="BA355" s="2">
        <f t="shared" si="58"/>
        <v>73544</v>
      </c>
      <c r="BB355" s="2">
        <f t="shared" si="59"/>
        <v>77636.319004270408</v>
      </c>
      <c r="BC355" s="2">
        <v>297390</v>
      </c>
      <c r="BD355" s="2">
        <v>321790.38326496392</v>
      </c>
      <c r="BE355" s="2">
        <v>0</v>
      </c>
      <c r="BF355" s="2">
        <v>0</v>
      </c>
      <c r="BG355" s="2">
        <v>0</v>
      </c>
      <c r="BH355" s="2">
        <v>0</v>
      </c>
      <c r="BI355" s="2">
        <v>1360</v>
      </c>
      <c r="BJ355" s="2">
        <v>4084</v>
      </c>
      <c r="BK355" s="2">
        <v>-49</v>
      </c>
      <c r="BL355" s="2">
        <v>-938</v>
      </c>
    </row>
    <row r="356" spans="1:64" x14ac:dyDescent="0.25">
      <c r="A356" s="1" t="s">
        <v>351</v>
      </c>
      <c r="B356" t="s">
        <v>797</v>
      </c>
      <c r="C356" t="s">
        <v>974</v>
      </c>
      <c r="D356" s="2">
        <v>50</v>
      </c>
      <c r="E356" s="2">
        <v>3344</v>
      </c>
      <c r="F356" s="2">
        <f t="shared" si="50"/>
        <v>3394</v>
      </c>
      <c r="G356" s="2">
        <v>23</v>
      </c>
      <c r="H356" s="2">
        <v>262</v>
      </c>
      <c r="I356" s="2">
        <v>0</v>
      </c>
      <c r="J356" s="2">
        <f t="shared" si="51"/>
        <v>262</v>
      </c>
      <c r="K356" s="2">
        <v>2405</v>
      </c>
      <c r="L356" s="2">
        <v>0</v>
      </c>
      <c r="M356" s="2">
        <v>-362</v>
      </c>
      <c r="N356" s="2">
        <f t="shared" si="52"/>
        <v>2043</v>
      </c>
      <c r="O356" s="2">
        <v>2640</v>
      </c>
      <c r="P356" s="2">
        <v>355</v>
      </c>
      <c r="Q356" s="2">
        <v>462</v>
      </c>
      <c r="R356" s="2">
        <v>584</v>
      </c>
      <c r="S356" s="2">
        <f t="shared" si="53"/>
        <v>1401</v>
      </c>
      <c r="T356" s="2">
        <v>1001</v>
      </c>
      <c r="U356" s="2">
        <v>1702</v>
      </c>
      <c r="V356" s="2">
        <f t="shared" si="54"/>
        <v>2703</v>
      </c>
      <c r="W356" s="2">
        <v>2358</v>
      </c>
      <c r="X356" s="2">
        <v>21259</v>
      </c>
      <c r="Y356">
        <v>7831.2301283694205</v>
      </c>
      <c r="Z356" s="2">
        <v>22002</v>
      </c>
      <c r="AA356" s="2">
        <v>1179</v>
      </c>
      <c r="AB356" s="2">
        <f t="shared" si="55"/>
        <v>23181</v>
      </c>
      <c r="AC356" s="2">
        <v>997</v>
      </c>
      <c r="AD356" s="2">
        <v>0</v>
      </c>
      <c r="AE356" s="2">
        <v>0</v>
      </c>
      <c r="AF356" s="2">
        <v>332</v>
      </c>
      <c r="AG356" s="2">
        <f t="shared" si="56"/>
        <v>60593</v>
      </c>
      <c r="AH356" s="2">
        <f t="shared" si="57"/>
        <v>68424.230128369425</v>
      </c>
      <c r="AI356" s="2">
        <v>262686</v>
      </c>
      <c r="AJ356" s="2">
        <v>287943.65368455794</v>
      </c>
      <c r="AK356" s="2">
        <v>15356</v>
      </c>
      <c r="AL356" s="2">
        <v>212</v>
      </c>
      <c r="AM356" s="2">
        <v>4918</v>
      </c>
      <c r="AN356" s="2">
        <v>0</v>
      </c>
      <c r="AO356" s="2">
        <v>0</v>
      </c>
      <c r="AP356" s="2">
        <v>0</v>
      </c>
      <c r="AQ356" s="2">
        <v>0</v>
      </c>
      <c r="AR356" s="2">
        <v>0</v>
      </c>
      <c r="AS356" s="2">
        <v>96</v>
      </c>
      <c r="AT356" s="2">
        <v>53</v>
      </c>
      <c r="AU356" s="2">
        <v>0</v>
      </c>
      <c r="AV356" s="2">
        <v>0</v>
      </c>
      <c r="AW356" s="2">
        <v>-53</v>
      </c>
      <c r="AX356" s="2">
        <v>-1</v>
      </c>
      <c r="AY356" s="2">
        <v>0</v>
      </c>
      <c r="AZ356" s="2">
        <v>0</v>
      </c>
      <c r="BA356" s="2">
        <f t="shared" si="58"/>
        <v>81175</v>
      </c>
      <c r="BB356" s="2">
        <f t="shared" si="59"/>
        <v>89006.230128369425</v>
      </c>
      <c r="BC356" s="2">
        <v>349211</v>
      </c>
      <c r="BD356" s="2">
        <v>374468.65368455794</v>
      </c>
      <c r="BE356" s="2">
        <v>0</v>
      </c>
      <c r="BF356" s="2">
        <v>0</v>
      </c>
      <c r="BG356" s="2">
        <v>0</v>
      </c>
      <c r="BH356" s="2">
        <v>0</v>
      </c>
      <c r="BI356" s="2">
        <v>761</v>
      </c>
      <c r="BJ356" s="2">
        <v>3534</v>
      </c>
      <c r="BK356" s="2">
        <v>-299</v>
      </c>
      <c r="BL356" s="2">
        <v>-1195</v>
      </c>
    </row>
    <row r="357" spans="1:64" x14ac:dyDescent="0.25">
      <c r="A357" s="1" t="s">
        <v>352</v>
      </c>
      <c r="B357" t="s">
        <v>798</v>
      </c>
      <c r="C357" t="s">
        <v>974</v>
      </c>
      <c r="D357" s="2">
        <v>71</v>
      </c>
      <c r="E357" s="2">
        <v>4460</v>
      </c>
      <c r="F357" s="2">
        <f t="shared" si="50"/>
        <v>4531</v>
      </c>
      <c r="G357" s="2">
        <v>0</v>
      </c>
      <c r="H357" s="2">
        <v>514</v>
      </c>
      <c r="I357" s="2">
        <v>1</v>
      </c>
      <c r="J357" s="2">
        <f t="shared" si="51"/>
        <v>515</v>
      </c>
      <c r="K357" s="2">
        <v>3663</v>
      </c>
      <c r="L357" s="2">
        <v>0</v>
      </c>
      <c r="M357" s="2">
        <v>-1061</v>
      </c>
      <c r="N357" s="2">
        <f t="shared" si="52"/>
        <v>2602</v>
      </c>
      <c r="O357" s="2">
        <v>3301</v>
      </c>
      <c r="P357" s="2">
        <v>199</v>
      </c>
      <c r="Q357" s="2">
        <v>714</v>
      </c>
      <c r="R357" s="2">
        <v>559</v>
      </c>
      <c r="S357" s="2">
        <f t="shared" si="53"/>
        <v>1472</v>
      </c>
      <c r="T357" s="2">
        <v>1560</v>
      </c>
      <c r="U357" s="2">
        <v>2208</v>
      </c>
      <c r="V357" s="2">
        <f t="shared" si="54"/>
        <v>3768</v>
      </c>
      <c r="W357" s="2">
        <v>2952</v>
      </c>
      <c r="X357" s="2">
        <v>42360</v>
      </c>
      <c r="Y357">
        <v>21746</v>
      </c>
      <c r="Z357" s="2">
        <v>25849</v>
      </c>
      <c r="AA357" s="2">
        <v>2522</v>
      </c>
      <c r="AB357" s="2">
        <f t="shared" si="55"/>
        <v>28371</v>
      </c>
      <c r="AC357" s="2">
        <v>0</v>
      </c>
      <c r="AD357" s="2">
        <v>0</v>
      </c>
      <c r="AE357" s="2">
        <v>0</v>
      </c>
      <c r="AF357" s="2">
        <v>254</v>
      </c>
      <c r="AG357" s="2">
        <f t="shared" si="56"/>
        <v>90126</v>
      </c>
      <c r="AH357" s="2">
        <f t="shared" si="57"/>
        <v>111872</v>
      </c>
      <c r="AI357" s="2">
        <v>337190</v>
      </c>
      <c r="AJ357" s="2">
        <v>424174</v>
      </c>
      <c r="AK357" s="2">
        <v>33352</v>
      </c>
      <c r="AL357" s="2">
        <v>5064</v>
      </c>
      <c r="AM357" s="2">
        <v>8897</v>
      </c>
      <c r="AN357" s="2">
        <v>0</v>
      </c>
      <c r="AO357" s="2">
        <v>0</v>
      </c>
      <c r="AP357" s="2">
        <v>0</v>
      </c>
      <c r="AQ357" s="2">
        <v>0</v>
      </c>
      <c r="AR357" s="2">
        <v>1939</v>
      </c>
      <c r="AS357" s="2">
        <v>52</v>
      </c>
      <c r="AT357" s="2">
        <v>51</v>
      </c>
      <c r="AU357" s="2">
        <v>0</v>
      </c>
      <c r="AV357" s="2">
        <v>0</v>
      </c>
      <c r="AW357" s="2">
        <v>0</v>
      </c>
      <c r="AX357" s="2">
        <v>0</v>
      </c>
      <c r="AY357" s="2">
        <v>0</v>
      </c>
      <c r="AZ357" s="2">
        <v>0</v>
      </c>
      <c r="BA357" s="2">
        <f t="shared" si="58"/>
        <v>139481</v>
      </c>
      <c r="BB357" s="2">
        <f t="shared" si="59"/>
        <v>161227</v>
      </c>
      <c r="BC357" s="2">
        <v>526990</v>
      </c>
      <c r="BD357" s="2">
        <v>613974</v>
      </c>
      <c r="BE357" s="2">
        <v>0</v>
      </c>
      <c r="BF357" s="2">
        <v>0</v>
      </c>
      <c r="BG357" s="2">
        <v>0</v>
      </c>
      <c r="BH357" s="2">
        <v>0</v>
      </c>
      <c r="BI357" s="2">
        <v>3042</v>
      </c>
      <c r="BJ357" s="2">
        <v>12110</v>
      </c>
      <c r="BK357" s="2">
        <v>-323</v>
      </c>
      <c r="BL357" s="2">
        <v>-1075</v>
      </c>
    </row>
    <row r="358" spans="1:64" x14ac:dyDescent="0.25">
      <c r="A358" s="1" t="s">
        <v>353</v>
      </c>
      <c r="B358" t="s">
        <v>799</v>
      </c>
      <c r="C358" t="s">
        <v>975</v>
      </c>
      <c r="D358" s="2">
        <v>0</v>
      </c>
      <c r="E358" s="2">
        <v>9441</v>
      </c>
      <c r="F358" s="2">
        <f t="shared" si="50"/>
        <v>9441</v>
      </c>
      <c r="G358" s="2">
        <v>103</v>
      </c>
      <c r="H358" s="2">
        <v>2141</v>
      </c>
      <c r="I358" s="2">
        <v>797047</v>
      </c>
      <c r="J358" s="2">
        <f t="shared" si="51"/>
        <v>799188</v>
      </c>
      <c r="K358" s="2">
        <v>362587</v>
      </c>
      <c r="L358" s="2">
        <v>-39822</v>
      </c>
      <c r="M358" s="2">
        <v>5568</v>
      </c>
      <c r="N358" s="2">
        <f t="shared" si="52"/>
        <v>328333</v>
      </c>
      <c r="O358" s="2">
        <v>780</v>
      </c>
      <c r="P358" s="2">
        <v>0</v>
      </c>
      <c r="Q358" s="2">
        <v>1925</v>
      </c>
      <c r="R358" s="2">
        <v>6707</v>
      </c>
      <c r="S358" s="2">
        <f t="shared" si="53"/>
        <v>8632</v>
      </c>
      <c r="T358" s="2">
        <v>0</v>
      </c>
      <c r="U358" s="2">
        <v>158</v>
      </c>
      <c r="V358" s="2">
        <f t="shared" si="54"/>
        <v>158</v>
      </c>
      <c r="W358" s="2">
        <v>3787</v>
      </c>
      <c r="X358" s="2">
        <v>2444</v>
      </c>
      <c r="Y358">
        <v>729.02996995356523</v>
      </c>
      <c r="Z358" s="2">
        <v>0</v>
      </c>
      <c r="AA358" s="2">
        <v>9790</v>
      </c>
      <c r="AB358" s="2">
        <f t="shared" si="55"/>
        <v>9790</v>
      </c>
      <c r="AC358" s="2">
        <v>3739</v>
      </c>
      <c r="AD358" s="2">
        <v>0</v>
      </c>
      <c r="AE358" s="2">
        <v>0</v>
      </c>
      <c r="AF358" s="2">
        <v>0</v>
      </c>
      <c r="AG358" s="2">
        <f t="shared" si="56"/>
        <v>1166395</v>
      </c>
      <c r="AH358" s="2">
        <f t="shared" si="57"/>
        <v>1167124.0299699535</v>
      </c>
      <c r="AI358" s="2">
        <v>5192884</v>
      </c>
      <c r="AJ358" s="2">
        <v>5195707.6049573664</v>
      </c>
      <c r="AK358" s="2">
        <v>0</v>
      </c>
      <c r="AL358" s="2">
        <v>0</v>
      </c>
      <c r="AM358" s="2">
        <v>0</v>
      </c>
      <c r="AN358" s="2">
        <v>0</v>
      </c>
      <c r="AO358" s="2">
        <v>0</v>
      </c>
      <c r="AP358" s="2">
        <v>0</v>
      </c>
      <c r="AQ358" s="2">
        <v>0</v>
      </c>
      <c r="AR358" s="2">
        <v>0</v>
      </c>
      <c r="AS358" s="2">
        <v>0</v>
      </c>
      <c r="AT358" s="2">
        <v>0</v>
      </c>
      <c r="AU358" s="2">
        <v>0</v>
      </c>
      <c r="AV358" s="2">
        <v>0</v>
      </c>
      <c r="AW358" s="2">
        <v>0</v>
      </c>
      <c r="AX358" s="2">
        <v>0</v>
      </c>
      <c r="AY358" s="2">
        <v>0</v>
      </c>
      <c r="AZ358" s="2">
        <v>0</v>
      </c>
      <c r="BA358" s="2">
        <f t="shared" si="58"/>
        <v>1166395</v>
      </c>
      <c r="BB358" s="2">
        <f t="shared" si="59"/>
        <v>1167124.0299699535</v>
      </c>
      <c r="BC358" s="2">
        <v>5192884</v>
      </c>
      <c r="BD358" s="2">
        <v>5195707.6049573664</v>
      </c>
      <c r="BE358" s="2">
        <v>0</v>
      </c>
      <c r="BF358" s="2">
        <v>0</v>
      </c>
      <c r="BG358" s="2">
        <v>0</v>
      </c>
      <c r="BH358" s="2">
        <v>0</v>
      </c>
      <c r="BI358" s="2">
        <v>108997</v>
      </c>
      <c r="BJ358" s="2">
        <v>511524</v>
      </c>
      <c r="BK358" s="2">
        <v>-89155</v>
      </c>
      <c r="BL358" s="2">
        <v>-369203</v>
      </c>
    </row>
    <row r="359" spans="1:64" x14ac:dyDescent="0.25">
      <c r="A359" s="1" t="s">
        <v>354</v>
      </c>
      <c r="B359" t="s">
        <v>800</v>
      </c>
      <c r="C359" t="s">
        <v>976</v>
      </c>
      <c r="D359" s="2">
        <v>0</v>
      </c>
      <c r="E359" s="2">
        <v>250</v>
      </c>
      <c r="F359" s="2">
        <f t="shared" si="50"/>
        <v>250</v>
      </c>
      <c r="G359" s="2">
        <v>33</v>
      </c>
      <c r="H359" s="2">
        <v>0</v>
      </c>
      <c r="I359" s="2">
        <v>12446</v>
      </c>
      <c r="J359" s="2">
        <f t="shared" si="51"/>
        <v>12446</v>
      </c>
      <c r="K359" s="2">
        <v>0</v>
      </c>
      <c r="L359" s="2">
        <v>0</v>
      </c>
      <c r="M359" s="2">
        <v>0</v>
      </c>
      <c r="N359" s="2">
        <f t="shared" si="52"/>
        <v>0</v>
      </c>
      <c r="O359" s="2">
        <v>0</v>
      </c>
      <c r="P359" s="2">
        <v>0</v>
      </c>
      <c r="Q359" s="2">
        <v>0</v>
      </c>
      <c r="R359" s="2">
        <v>0</v>
      </c>
      <c r="S359" s="2">
        <f t="shared" si="53"/>
        <v>0</v>
      </c>
      <c r="T359" s="2">
        <v>0</v>
      </c>
      <c r="U359" s="2">
        <v>0</v>
      </c>
      <c r="V359" s="2">
        <f t="shared" si="54"/>
        <v>0</v>
      </c>
      <c r="W359" s="2">
        <v>0</v>
      </c>
      <c r="X359" s="2">
        <v>0</v>
      </c>
      <c r="Y359">
        <v>0</v>
      </c>
      <c r="Z359" s="2">
        <v>0</v>
      </c>
      <c r="AA359" s="2">
        <v>0</v>
      </c>
      <c r="AB359" s="2">
        <f t="shared" si="55"/>
        <v>0</v>
      </c>
      <c r="AC359" s="2">
        <v>0</v>
      </c>
      <c r="AD359" s="2">
        <v>0</v>
      </c>
      <c r="AE359" s="2">
        <v>0</v>
      </c>
      <c r="AF359" s="2">
        <v>0</v>
      </c>
      <c r="AG359" s="2">
        <f t="shared" si="56"/>
        <v>12729</v>
      </c>
      <c r="AH359" s="2">
        <f t="shared" si="57"/>
        <v>12729</v>
      </c>
      <c r="AI359" s="2">
        <v>42843</v>
      </c>
      <c r="AJ359" s="2">
        <v>42843</v>
      </c>
      <c r="AK359" s="2">
        <v>0</v>
      </c>
      <c r="AL359" s="2">
        <v>0</v>
      </c>
      <c r="AM359" s="2">
        <v>0</v>
      </c>
      <c r="AN359" s="2">
        <v>0</v>
      </c>
      <c r="AO359" s="2">
        <v>0</v>
      </c>
      <c r="AP359" s="2">
        <v>0</v>
      </c>
      <c r="AQ359" s="2">
        <v>0</v>
      </c>
      <c r="AR359" s="2">
        <v>0</v>
      </c>
      <c r="AS359" s="2">
        <v>0</v>
      </c>
      <c r="AT359" s="2">
        <v>0</v>
      </c>
      <c r="AU359" s="2">
        <v>0</v>
      </c>
      <c r="AV359" s="2">
        <v>0</v>
      </c>
      <c r="AW359" s="2">
        <v>0</v>
      </c>
      <c r="AX359" s="2">
        <v>0</v>
      </c>
      <c r="AY359" s="2">
        <v>0</v>
      </c>
      <c r="AZ359" s="2">
        <v>0</v>
      </c>
      <c r="BA359" s="2">
        <f t="shared" si="58"/>
        <v>12729</v>
      </c>
      <c r="BB359" s="2">
        <f t="shared" si="59"/>
        <v>12729</v>
      </c>
      <c r="BC359" s="2">
        <v>42843</v>
      </c>
      <c r="BD359" s="2">
        <v>42843</v>
      </c>
      <c r="BE359" s="2">
        <v>0</v>
      </c>
      <c r="BF359" s="2">
        <v>0</v>
      </c>
      <c r="BG359" s="2">
        <v>0</v>
      </c>
      <c r="BH359" s="2">
        <v>0</v>
      </c>
      <c r="BI359" s="2">
        <v>337</v>
      </c>
      <c r="BJ359" s="2">
        <v>675</v>
      </c>
      <c r="BK359" s="2">
        <v>-4</v>
      </c>
      <c r="BL359" s="2">
        <v>-30</v>
      </c>
    </row>
    <row r="360" spans="1:64" x14ac:dyDescent="0.25">
      <c r="A360" s="1" t="s">
        <v>355</v>
      </c>
      <c r="B360" t="s">
        <v>801</v>
      </c>
      <c r="C360" t="s">
        <v>976</v>
      </c>
      <c r="D360" s="2">
        <v>0</v>
      </c>
      <c r="E360" s="2">
        <v>341</v>
      </c>
      <c r="F360" s="2">
        <f t="shared" si="50"/>
        <v>341</v>
      </c>
      <c r="G360" s="2">
        <v>0</v>
      </c>
      <c r="H360" s="2">
        <v>0</v>
      </c>
      <c r="I360" s="2">
        <v>6238</v>
      </c>
      <c r="J360" s="2">
        <f t="shared" si="51"/>
        <v>6238</v>
      </c>
      <c r="K360" s="2">
        <v>0</v>
      </c>
      <c r="L360" s="2">
        <v>0</v>
      </c>
      <c r="M360" s="2">
        <v>0</v>
      </c>
      <c r="N360" s="2">
        <f t="shared" si="52"/>
        <v>0</v>
      </c>
      <c r="O360" s="2">
        <v>0</v>
      </c>
      <c r="P360" s="2">
        <v>0</v>
      </c>
      <c r="Q360" s="2">
        <v>0</v>
      </c>
      <c r="R360" s="2">
        <v>0</v>
      </c>
      <c r="S360" s="2">
        <f t="shared" si="53"/>
        <v>0</v>
      </c>
      <c r="T360" s="2">
        <v>0</v>
      </c>
      <c r="U360" s="2">
        <v>0</v>
      </c>
      <c r="V360" s="2">
        <f t="shared" si="54"/>
        <v>0</v>
      </c>
      <c r="W360" s="2">
        <v>0</v>
      </c>
      <c r="X360" s="2">
        <v>0</v>
      </c>
      <c r="Y360">
        <v>0</v>
      </c>
      <c r="Z360" s="2">
        <v>0</v>
      </c>
      <c r="AA360" s="2">
        <v>0</v>
      </c>
      <c r="AB360" s="2">
        <f t="shared" si="55"/>
        <v>0</v>
      </c>
      <c r="AC360" s="2">
        <v>0</v>
      </c>
      <c r="AD360" s="2">
        <v>0</v>
      </c>
      <c r="AE360" s="2">
        <v>0</v>
      </c>
      <c r="AF360" s="2">
        <v>0</v>
      </c>
      <c r="AG360" s="2">
        <f t="shared" si="56"/>
        <v>6579</v>
      </c>
      <c r="AH360" s="2">
        <f t="shared" si="57"/>
        <v>6579</v>
      </c>
      <c r="AI360" s="2">
        <v>29488</v>
      </c>
      <c r="AJ360" s="2">
        <v>29488</v>
      </c>
      <c r="AK360" s="2">
        <v>0</v>
      </c>
      <c r="AL360" s="2">
        <v>0</v>
      </c>
      <c r="AM360" s="2">
        <v>0</v>
      </c>
      <c r="AN360" s="2">
        <v>0</v>
      </c>
      <c r="AO360" s="2">
        <v>0</v>
      </c>
      <c r="AP360" s="2">
        <v>0</v>
      </c>
      <c r="AQ360" s="2">
        <v>0</v>
      </c>
      <c r="AR360" s="2">
        <v>0</v>
      </c>
      <c r="AS360" s="2">
        <v>0</v>
      </c>
      <c r="AT360" s="2">
        <v>0</v>
      </c>
      <c r="AU360" s="2">
        <v>0</v>
      </c>
      <c r="AV360" s="2">
        <v>0</v>
      </c>
      <c r="AW360" s="2">
        <v>0</v>
      </c>
      <c r="AX360" s="2">
        <v>0</v>
      </c>
      <c r="AY360" s="2">
        <v>0</v>
      </c>
      <c r="AZ360" s="2">
        <v>0</v>
      </c>
      <c r="BA360" s="2">
        <f t="shared" si="58"/>
        <v>6579</v>
      </c>
      <c r="BB360" s="2">
        <f t="shared" si="59"/>
        <v>6579</v>
      </c>
      <c r="BC360" s="2">
        <v>29488</v>
      </c>
      <c r="BD360" s="2">
        <v>29488</v>
      </c>
      <c r="BE360" s="2">
        <v>0</v>
      </c>
      <c r="BF360" s="2">
        <v>0</v>
      </c>
      <c r="BG360" s="2">
        <v>0</v>
      </c>
      <c r="BH360" s="2">
        <v>0</v>
      </c>
      <c r="BI360" s="2">
        <v>212</v>
      </c>
      <c r="BJ360" s="2">
        <v>423</v>
      </c>
      <c r="BK360" s="2">
        <v>-7</v>
      </c>
      <c r="BL360" s="2">
        <v>-99</v>
      </c>
    </row>
    <row r="361" spans="1:64" x14ac:dyDescent="0.25">
      <c r="A361" s="1" t="s">
        <v>356</v>
      </c>
      <c r="B361" t="s">
        <v>802</v>
      </c>
      <c r="C361" t="s">
        <v>976</v>
      </c>
      <c r="D361" s="2">
        <v>0</v>
      </c>
      <c r="E361" s="2">
        <v>0</v>
      </c>
      <c r="F361" s="2">
        <f t="shared" si="50"/>
        <v>0</v>
      </c>
      <c r="G361" s="2">
        <v>0</v>
      </c>
      <c r="H361" s="2">
        <v>0</v>
      </c>
      <c r="I361" s="2">
        <v>5072</v>
      </c>
      <c r="J361" s="2">
        <f t="shared" si="51"/>
        <v>5072</v>
      </c>
      <c r="K361" s="2">
        <v>0</v>
      </c>
      <c r="L361" s="2">
        <v>0</v>
      </c>
      <c r="M361" s="2">
        <v>0</v>
      </c>
      <c r="N361" s="2">
        <f t="shared" si="52"/>
        <v>0</v>
      </c>
      <c r="O361" s="2">
        <v>0</v>
      </c>
      <c r="P361" s="2">
        <v>0</v>
      </c>
      <c r="Q361" s="2">
        <v>0</v>
      </c>
      <c r="R361" s="2">
        <v>0</v>
      </c>
      <c r="S361" s="2">
        <f t="shared" si="53"/>
        <v>0</v>
      </c>
      <c r="T361" s="2">
        <v>0</v>
      </c>
      <c r="U361" s="2">
        <v>0</v>
      </c>
      <c r="V361" s="2">
        <f t="shared" si="54"/>
        <v>0</v>
      </c>
      <c r="W361" s="2">
        <v>0</v>
      </c>
      <c r="X361" s="2">
        <v>0</v>
      </c>
      <c r="Y361">
        <v>0</v>
      </c>
      <c r="Z361" s="2">
        <v>0</v>
      </c>
      <c r="AA361" s="2">
        <v>0</v>
      </c>
      <c r="AB361" s="2">
        <f t="shared" si="55"/>
        <v>0</v>
      </c>
      <c r="AC361" s="2">
        <v>0</v>
      </c>
      <c r="AD361" s="2">
        <v>0</v>
      </c>
      <c r="AE361" s="2">
        <v>0</v>
      </c>
      <c r="AF361" s="2">
        <v>0</v>
      </c>
      <c r="AG361" s="2">
        <f t="shared" si="56"/>
        <v>5072</v>
      </c>
      <c r="AH361" s="2">
        <f t="shared" si="57"/>
        <v>5072</v>
      </c>
      <c r="AI361" s="2">
        <v>30783</v>
      </c>
      <c r="AJ361" s="2">
        <v>30783</v>
      </c>
      <c r="AK361" s="2">
        <v>0</v>
      </c>
      <c r="AL361" s="2">
        <v>0</v>
      </c>
      <c r="AM361" s="2">
        <v>0</v>
      </c>
      <c r="AN361" s="2">
        <v>0</v>
      </c>
      <c r="AO361" s="2">
        <v>0</v>
      </c>
      <c r="AP361" s="2">
        <v>0</v>
      </c>
      <c r="AQ361" s="2">
        <v>0</v>
      </c>
      <c r="AR361" s="2">
        <v>0</v>
      </c>
      <c r="AS361" s="2">
        <v>0</v>
      </c>
      <c r="AT361" s="2">
        <v>0</v>
      </c>
      <c r="AU361" s="2">
        <v>0</v>
      </c>
      <c r="AV361" s="2">
        <v>0</v>
      </c>
      <c r="AW361" s="2">
        <v>0</v>
      </c>
      <c r="AX361" s="2">
        <v>0</v>
      </c>
      <c r="AY361" s="2">
        <v>0</v>
      </c>
      <c r="AZ361" s="2">
        <v>0</v>
      </c>
      <c r="BA361" s="2">
        <f t="shared" si="58"/>
        <v>5072</v>
      </c>
      <c r="BB361" s="2">
        <f t="shared" si="59"/>
        <v>5072</v>
      </c>
      <c r="BC361" s="2">
        <v>30783</v>
      </c>
      <c r="BD361" s="2">
        <v>30783</v>
      </c>
      <c r="BE361" s="2">
        <v>0</v>
      </c>
      <c r="BF361" s="2">
        <v>0</v>
      </c>
      <c r="BG361" s="2">
        <v>0</v>
      </c>
      <c r="BH361" s="2">
        <v>0</v>
      </c>
      <c r="BI361" s="2">
        <v>0</v>
      </c>
      <c r="BJ361" s="2">
        <v>392</v>
      </c>
      <c r="BK361" s="2">
        <v>-5</v>
      </c>
      <c r="BL361" s="2">
        <v>-23</v>
      </c>
    </row>
    <row r="362" spans="1:64" x14ac:dyDescent="0.25">
      <c r="A362" s="1" t="s">
        <v>357</v>
      </c>
      <c r="B362" t="s">
        <v>803</v>
      </c>
      <c r="C362" t="s">
        <v>976</v>
      </c>
      <c r="D362" s="2">
        <v>0</v>
      </c>
      <c r="E362" s="2">
        <v>245</v>
      </c>
      <c r="F362" s="2">
        <f t="shared" si="50"/>
        <v>245</v>
      </c>
      <c r="G362" s="2">
        <v>0</v>
      </c>
      <c r="H362" s="2">
        <v>0</v>
      </c>
      <c r="I362" s="2">
        <v>5565</v>
      </c>
      <c r="J362" s="2">
        <f t="shared" si="51"/>
        <v>5565</v>
      </c>
      <c r="K362" s="2">
        <v>0</v>
      </c>
      <c r="L362" s="2">
        <v>0</v>
      </c>
      <c r="M362" s="2">
        <v>0</v>
      </c>
      <c r="N362" s="2">
        <f t="shared" si="52"/>
        <v>0</v>
      </c>
      <c r="O362" s="2">
        <v>0</v>
      </c>
      <c r="P362" s="2">
        <v>0</v>
      </c>
      <c r="Q362" s="2">
        <v>0</v>
      </c>
      <c r="R362" s="2">
        <v>0</v>
      </c>
      <c r="S362" s="2">
        <f t="shared" si="53"/>
        <v>0</v>
      </c>
      <c r="T362" s="2">
        <v>0</v>
      </c>
      <c r="U362" s="2">
        <v>0</v>
      </c>
      <c r="V362" s="2">
        <f t="shared" si="54"/>
        <v>0</v>
      </c>
      <c r="W362" s="2">
        <v>0</v>
      </c>
      <c r="X362" s="2">
        <v>0</v>
      </c>
      <c r="Y362">
        <v>0</v>
      </c>
      <c r="Z362" s="2">
        <v>0</v>
      </c>
      <c r="AA362" s="2">
        <v>0</v>
      </c>
      <c r="AB362" s="2">
        <f t="shared" si="55"/>
        <v>0</v>
      </c>
      <c r="AC362" s="2">
        <v>0</v>
      </c>
      <c r="AD362" s="2">
        <v>0</v>
      </c>
      <c r="AE362" s="2">
        <v>0</v>
      </c>
      <c r="AF362" s="2">
        <v>0</v>
      </c>
      <c r="AG362" s="2">
        <f t="shared" si="56"/>
        <v>5810</v>
      </c>
      <c r="AH362" s="2">
        <f t="shared" si="57"/>
        <v>5810</v>
      </c>
      <c r="AI362" s="2">
        <v>24678</v>
      </c>
      <c r="AJ362" s="2">
        <v>24678</v>
      </c>
      <c r="AK362" s="2">
        <v>0</v>
      </c>
      <c r="AL362" s="2">
        <v>0</v>
      </c>
      <c r="AM362" s="2">
        <v>0</v>
      </c>
      <c r="AN362" s="2">
        <v>0</v>
      </c>
      <c r="AO362" s="2">
        <v>0</v>
      </c>
      <c r="AP362" s="2">
        <v>0</v>
      </c>
      <c r="AQ362" s="2">
        <v>0</v>
      </c>
      <c r="AR362" s="2">
        <v>0</v>
      </c>
      <c r="AS362" s="2">
        <v>0</v>
      </c>
      <c r="AT362" s="2">
        <v>0</v>
      </c>
      <c r="AU362" s="2">
        <v>0</v>
      </c>
      <c r="AV362" s="2">
        <v>0</v>
      </c>
      <c r="AW362" s="2">
        <v>0</v>
      </c>
      <c r="AX362" s="2">
        <v>0</v>
      </c>
      <c r="AY362" s="2">
        <v>0</v>
      </c>
      <c r="AZ362" s="2">
        <v>0</v>
      </c>
      <c r="BA362" s="2">
        <f t="shared" si="58"/>
        <v>5810</v>
      </c>
      <c r="BB362" s="2">
        <f t="shared" si="59"/>
        <v>5810</v>
      </c>
      <c r="BC362" s="2">
        <v>24678</v>
      </c>
      <c r="BD362" s="2">
        <v>24678</v>
      </c>
      <c r="BE362" s="2">
        <v>0</v>
      </c>
      <c r="BF362" s="2">
        <v>0</v>
      </c>
      <c r="BG362" s="2">
        <v>0</v>
      </c>
      <c r="BH362" s="2">
        <v>0</v>
      </c>
      <c r="BI362" s="2">
        <v>93</v>
      </c>
      <c r="BJ362" s="2">
        <v>380</v>
      </c>
      <c r="BK362" s="2">
        <v>-93</v>
      </c>
      <c r="BL362" s="2">
        <v>-157</v>
      </c>
    </row>
    <row r="363" spans="1:64" x14ac:dyDescent="0.25">
      <c r="A363" s="1" t="s">
        <v>358</v>
      </c>
      <c r="B363" t="s">
        <v>804</v>
      </c>
      <c r="C363" t="s">
        <v>976</v>
      </c>
      <c r="D363" s="2">
        <v>0</v>
      </c>
      <c r="E363" s="2">
        <v>315</v>
      </c>
      <c r="F363" s="2">
        <f t="shared" si="50"/>
        <v>315</v>
      </c>
      <c r="G363" s="2">
        <v>0</v>
      </c>
      <c r="H363" s="2">
        <v>0</v>
      </c>
      <c r="I363" s="2">
        <v>5971</v>
      </c>
      <c r="J363" s="2">
        <f t="shared" si="51"/>
        <v>5971</v>
      </c>
      <c r="K363" s="2">
        <v>0</v>
      </c>
      <c r="L363" s="2">
        <v>0</v>
      </c>
      <c r="M363" s="2">
        <v>0</v>
      </c>
      <c r="N363" s="2">
        <f t="shared" si="52"/>
        <v>0</v>
      </c>
      <c r="O363" s="2">
        <v>0</v>
      </c>
      <c r="P363" s="2">
        <v>0</v>
      </c>
      <c r="Q363" s="2">
        <v>0</v>
      </c>
      <c r="R363" s="2">
        <v>0</v>
      </c>
      <c r="S363" s="2">
        <f t="shared" si="53"/>
        <v>0</v>
      </c>
      <c r="T363" s="2">
        <v>0</v>
      </c>
      <c r="U363" s="2">
        <v>0</v>
      </c>
      <c r="V363" s="2">
        <f t="shared" si="54"/>
        <v>0</v>
      </c>
      <c r="W363" s="2">
        <v>0</v>
      </c>
      <c r="X363" s="2">
        <v>0</v>
      </c>
      <c r="Y363">
        <v>0</v>
      </c>
      <c r="Z363" s="2">
        <v>0</v>
      </c>
      <c r="AA363" s="2">
        <v>0</v>
      </c>
      <c r="AB363" s="2">
        <f t="shared" si="55"/>
        <v>0</v>
      </c>
      <c r="AC363" s="2">
        <v>0</v>
      </c>
      <c r="AD363" s="2">
        <v>0</v>
      </c>
      <c r="AE363" s="2">
        <v>0</v>
      </c>
      <c r="AF363" s="2">
        <v>0</v>
      </c>
      <c r="AG363" s="2">
        <f t="shared" si="56"/>
        <v>6286</v>
      </c>
      <c r="AH363" s="2">
        <f t="shared" si="57"/>
        <v>6286</v>
      </c>
      <c r="AI363" s="2">
        <v>28156</v>
      </c>
      <c r="AJ363" s="2">
        <v>28156</v>
      </c>
      <c r="AK363" s="2">
        <v>0</v>
      </c>
      <c r="AL363" s="2">
        <v>0</v>
      </c>
      <c r="AM363" s="2">
        <v>0</v>
      </c>
      <c r="AN363" s="2">
        <v>0</v>
      </c>
      <c r="AO363" s="2">
        <v>0</v>
      </c>
      <c r="AP363" s="2">
        <v>0</v>
      </c>
      <c r="AQ363" s="2">
        <v>0</v>
      </c>
      <c r="AR363" s="2">
        <v>0</v>
      </c>
      <c r="AS363" s="2">
        <v>0</v>
      </c>
      <c r="AT363" s="2">
        <v>0</v>
      </c>
      <c r="AU363" s="2">
        <v>0</v>
      </c>
      <c r="AV363" s="2">
        <v>0</v>
      </c>
      <c r="AW363" s="2">
        <v>0</v>
      </c>
      <c r="AX363" s="2">
        <v>0</v>
      </c>
      <c r="AY363" s="2">
        <v>0</v>
      </c>
      <c r="AZ363" s="2">
        <v>0</v>
      </c>
      <c r="BA363" s="2">
        <f t="shared" si="58"/>
        <v>6286</v>
      </c>
      <c r="BB363" s="2">
        <f t="shared" si="59"/>
        <v>6286</v>
      </c>
      <c r="BC363" s="2">
        <v>28156</v>
      </c>
      <c r="BD363" s="2">
        <v>28156</v>
      </c>
      <c r="BE363" s="2">
        <v>0</v>
      </c>
      <c r="BF363" s="2">
        <v>0</v>
      </c>
      <c r="BG363" s="2">
        <v>0</v>
      </c>
      <c r="BH363" s="2">
        <v>0</v>
      </c>
      <c r="BI363" s="2">
        <v>70</v>
      </c>
      <c r="BJ363" s="2">
        <v>212</v>
      </c>
      <c r="BK363" s="2">
        <v>-13</v>
      </c>
      <c r="BL363" s="2">
        <v>-90</v>
      </c>
    </row>
    <row r="364" spans="1:64" x14ac:dyDescent="0.25">
      <c r="A364" s="1" t="s">
        <v>359</v>
      </c>
      <c r="B364" t="s">
        <v>805</v>
      </c>
      <c r="C364" t="s">
        <v>976</v>
      </c>
      <c r="D364" s="2">
        <v>0</v>
      </c>
      <c r="E364" s="2">
        <v>275</v>
      </c>
      <c r="F364" s="2">
        <f t="shared" si="50"/>
        <v>275</v>
      </c>
      <c r="G364" s="2">
        <v>0</v>
      </c>
      <c r="H364" s="2">
        <v>0</v>
      </c>
      <c r="I364" s="2">
        <v>9029</v>
      </c>
      <c r="J364" s="2">
        <f t="shared" si="51"/>
        <v>9029</v>
      </c>
      <c r="K364" s="2">
        <v>0</v>
      </c>
      <c r="L364" s="2">
        <v>0</v>
      </c>
      <c r="M364" s="2">
        <v>0</v>
      </c>
      <c r="N364" s="2">
        <f t="shared" si="52"/>
        <v>0</v>
      </c>
      <c r="O364" s="2">
        <v>0</v>
      </c>
      <c r="P364" s="2">
        <v>0</v>
      </c>
      <c r="Q364" s="2">
        <v>0</v>
      </c>
      <c r="R364" s="2">
        <v>0</v>
      </c>
      <c r="S364" s="2">
        <f t="shared" si="53"/>
        <v>0</v>
      </c>
      <c r="T364" s="2">
        <v>0</v>
      </c>
      <c r="U364" s="2">
        <v>0</v>
      </c>
      <c r="V364" s="2">
        <f t="shared" si="54"/>
        <v>0</v>
      </c>
      <c r="W364" s="2">
        <v>0</v>
      </c>
      <c r="X364" s="2">
        <v>0</v>
      </c>
      <c r="Y364">
        <v>0</v>
      </c>
      <c r="Z364" s="2">
        <v>0</v>
      </c>
      <c r="AA364" s="2">
        <v>0</v>
      </c>
      <c r="AB364" s="2">
        <f t="shared" si="55"/>
        <v>0</v>
      </c>
      <c r="AC364" s="2">
        <v>0</v>
      </c>
      <c r="AD364" s="2">
        <v>0</v>
      </c>
      <c r="AE364" s="2">
        <v>0</v>
      </c>
      <c r="AF364" s="2">
        <v>0</v>
      </c>
      <c r="AG364" s="2">
        <f t="shared" si="56"/>
        <v>9304</v>
      </c>
      <c r="AH364" s="2">
        <f t="shared" si="57"/>
        <v>9304</v>
      </c>
      <c r="AI364" s="2">
        <v>38050</v>
      </c>
      <c r="AJ364" s="2">
        <v>38050</v>
      </c>
      <c r="AK364" s="2">
        <v>0</v>
      </c>
      <c r="AL364" s="2">
        <v>0</v>
      </c>
      <c r="AM364" s="2">
        <v>0</v>
      </c>
      <c r="AN364" s="2">
        <v>0</v>
      </c>
      <c r="AO364" s="2">
        <v>0</v>
      </c>
      <c r="AP364" s="2">
        <v>0</v>
      </c>
      <c r="AQ364" s="2">
        <v>0</v>
      </c>
      <c r="AR364" s="2">
        <v>0</v>
      </c>
      <c r="AS364" s="2">
        <v>0</v>
      </c>
      <c r="AT364" s="2">
        <v>0</v>
      </c>
      <c r="AU364" s="2">
        <v>0</v>
      </c>
      <c r="AV364" s="2">
        <v>0</v>
      </c>
      <c r="AW364" s="2">
        <v>0</v>
      </c>
      <c r="AX364" s="2">
        <v>0</v>
      </c>
      <c r="AY364" s="2">
        <v>0</v>
      </c>
      <c r="AZ364" s="2">
        <v>0</v>
      </c>
      <c r="BA364" s="2">
        <f t="shared" si="58"/>
        <v>9304</v>
      </c>
      <c r="BB364" s="2">
        <f t="shared" si="59"/>
        <v>9304</v>
      </c>
      <c r="BC364" s="2">
        <v>38050</v>
      </c>
      <c r="BD364" s="2">
        <v>38050</v>
      </c>
      <c r="BE364" s="2">
        <v>0</v>
      </c>
      <c r="BF364" s="2">
        <v>0</v>
      </c>
      <c r="BG364" s="2">
        <v>0</v>
      </c>
      <c r="BH364" s="2">
        <v>0</v>
      </c>
      <c r="BI364" s="2">
        <v>51</v>
      </c>
      <c r="BJ364" s="2">
        <v>102</v>
      </c>
      <c r="BK364" s="2">
        <v>-63</v>
      </c>
      <c r="BL364" s="2">
        <v>-180</v>
      </c>
    </row>
    <row r="365" spans="1:64" x14ac:dyDescent="0.25">
      <c r="A365" s="1" t="s">
        <v>360</v>
      </c>
      <c r="B365" t="s">
        <v>806</v>
      </c>
      <c r="C365" t="s">
        <v>976</v>
      </c>
      <c r="D365" s="2">
        <v>0</v>
      </c>
      <c r="E365" s="2">
        <v>0</v>
      </c>
      <c r="F365" s="2">
        <f t="shared" si="50"/>
        <v>0</v>
      </c>
      <c r="G365" s="2">
        <v>0</v>
      </c>
      <c r="H365" s="2">
        <v>0</v>
      </c>
      <c r="I365" s="2">
        <v>8442</v>
      </c>
      <c r="J365" s="2">
        <f t="shared" si="51"/>
        <v>8442</v>
      </c>
      <c r="K365" s="2">
        <v>0</v>
      </c>
      <c r="L365" s="2">
        <v>0</v>
      </c>
      <c r="M365" s="2">
        <v>0</v>
      </c>
      <c r="N365" s="2">
        <f t="shared" si="52"/>
        <v>0</v>
      </c>
      <c r="O365" s="2">
        <v>0</v>
      </c>
      <c r="P365" s="2">
        <v>0</v>
      </c>
      <c r="Q365" s="2">
        <v>0</v>
      </c>
      <c r="R365" s="2">
        <v>0</v>
      </c>
      <c r="S365" s="2">
        <f t="shared" si="53"/>
        <v>0</v>
      </c>
      <c r="T365" s="2">
        <v>0</v>
      </c>
      <c r="U365" s="2">
        <v>0</v>
      </c>
      <c r="V365" s="2">
        <f t="shared" si="54"/>
        <v>0</v>
      </c>
      <c r="W365" s="2">
        <v>0</v>
      </c>
      <c r="X365" s="2">
        <v>0</v>
      </c>
      <c r="Y365">
        <v>0</v>
      </c>
      <c r="Z365" s="2">
        <v>0</v>
      </c>
      <c r="AA365" s="2">
        <v>0</v>
      </c>
      <c r="AB365" s="2">
        <f t="shared" si="55"/>
        <v>0</v>
      </c>
      <c r="AC365" s="2">
        <v>0</v>
      </c>
      <c r="AD365" s="2">
        <v>0</v>
      </c>
      <c r="AE365" s="2">
        <v>0</v>
      </c>
      <c r="AF365" s="2">
        <v>0</v>
      </c>
      <c r="AG365" s="2">
        <f t="shared" si="56"/>
        <v>8442</v>
      </c>
      <c r="AH365" s="2">
        <f t="shared" si="57"/>
        <v>8442</v>
      </c>
      <c r="AI365" s="2">
        <v>27519</v>
      </c>
      <c r="AJ365" s="2">
        <v>27519</v>
      </c>
      <c r="AK365" s="2">
        <v>0</v>
      </c>
      <c r="AL365" s="2">
        <v>0</v>
      </c>
      <c r="AM365" s="2">
        <v>0</v>
      </c>
      <c r="AN365" s="2">
        <v>0</v>
      </c>
      <c r="AO365" s="2">
        <v>0</v>
      </c>
      <c r="AP365" s="2">
        <v>0</v>
      </c>
      <c r="AQ365" s="2">
        <v>0</v>
      </c>
      <c r="AR365" s="2">
        <v>0</v>
      </c>
      <c r="AS365" s="2">
        <v>0</v>
      </c>
      <c r="AT365" s="2">
        <v>0</v>
      </c>
      <c r="AU365" s="2">
        <v>0</v>
      </c>
      <c r="AV365" s="2">
        <v>0</v>
      </c>
      <c r="AW365" s="2">
        <v>0</v>
      </c>
      <c r="AX365" s="2">
        <v>0</v>
      </c>
      <c r="AY365" s="2">
        <v>0</v>
      </c>
      <c r="AZ365" s="2">
        <v>0</v>
      </c>
      <c r="BA365" s="2">
        <f t="shared" si="58"/>
        <v>8442</v>
      </c>
      <c r="BB365" s="2">
        <f t="shared" si="59"/>
        <v>8442</v>
      </c>
      <c r="BC365" s="2">
        <v>27519</v>
      </c>
      <c r="BD365" s="2">
        <v>27519</v>
      </c>
      <c r="BE365" s="2">
        <v>0</v>
      </c>
      <c r="BF365" s="2">
        <v>0</v>
      </c>
      <c r="BG365" s="2">
        <v>0</v>
      </c>
      <c r="BH365" s="2">
        <v>0</v>
      </c>
      <c r="BI365" s="2">
        <v>0</v>
      </c>
      <c r="BJ365" s="2">
        <v>624</v>
      </c>
      <c r="BK365" s="2">
        <v>-17</v>
      </c>
      <c r="BL365" s="2">
        <v>-200</v>
      </c>
    </row>
    <row r="366" spans="1:64" x14ac:dyDescent="0.25">
      <c r="A366" s="1" t="s">
        <v>361</v>
      </c>
      <c r="B366" t="s">
        <v>807</v>
      </c>
      <c r="C366" t="s">
        <v>976</v>
      </c>
      <c r="D366" s="2">
        <v>0</v>
      </c>
      <c r="E366" s="2">
        <v>197</v>
      </c>
      <c r="F366" s="2">
        <f t="shared" si="50"/>
        <v>197</v>
      </c>
      <c r="G366" s="2">
        <v>0</v>
      </c>
      <c r="H366" s="2">
        <v>0</v>
      </c>
      <c r="I366" s="2">
        <v>7340</v>
      </c>
      <c r="J366" s="2">
        <f t="shared" si="51"/>
        <v>7340</v>
      </c>
      <c r="K366" s="2">
        <v>0</v>
      </c>
      <c r="L366" s="2">
        <v>0</v>
      </c>
      <c r="M366" s="2">
        <v>0</v>
      </c>
      <c r="N366" s="2">
        <f t="shared" si="52"/>
        <v>0</v>
      </c>
      <c r="O366" s="2">
        <v>0</v>
      </c>
      <c r="P366" s="2">
        <v>0</v>
      </c>
      <c r="Q366" s="2">
        <v>0</v>
      </c>
      <c r="R366" s="2">
        <v>0</v>
      </c>
      <c r="S366" s="2">
        <f t="shared" si="53"/>
        <v>0</v>
      </c>
      <c r="T366" s="2">
        <v>0</v>
      </c>
      <c r="U366" s="2">
        <v>0</v>
      </c>
      <c r="V366" s="2">
        <f t="shared" si="54"/>
        <v>0</v>
      </c>
      <c r="W366" s="2">
        <v>0</v>
      </c>
      <c r="X366" s="2">
        <v>0</v>
      </c>
      <c r="Y366">
        <v>0</v>
      </c>
      <c r="Z366" s="2">
        <v>0</v>
      </c>
      <c r="AA366" s="2">
        <v>0</v>
      </c>
      <c r="AB366" s="2">
        <f t="shared" si="55"/>
        <v>0</v>
      </c>
      <c r="AC366" s="2">
        <v>0</v>
      </c>
      <c r="AD366" s="2">
        <v>0</v>
      </c>
      <c r="AE366" s="2">
        <v>0</v>
      </c>
      <c r="AF366" s="2">
        <v>0</v>
      </c>
      <c r="AG366" s="2">
        <f t="shared" si="56"/>
        <v>7537</v>
      </c>
      <c r="AH366" s="2">
        <f t="shared" si="57"/>
        <v>7537</v>
      </c>
      <c r="AI366" s="2">
        <v>33200</v>
      </c>
      <c r="AJ366" s="2">
        <v>33200</v>
      </c>
      <c r="AK366" s="2">
        <v>0</v>
      </c>
      <c r="AL366" s="2">
        <v>0</v>
      </c>
      <c r="AM366" s="2">
        <v>0</v>
      </c>
      <c r="AN366" s="2">
        <v>0</v>
      </c>
      <c r="AO366" s="2">
        <v>0</v>
      </c>
      <c r="AP366" s="2">
        <v>0</v>
      </c>
      <c r="AQ366" s="2">
        <v>0</v>
      </c>
      <c r="AR366" s="2">
        <v>0</v>
      </c>
      <c r="AS366" s="2">
        <v>0</v>
      </c>
      <c r="AT366" s="2">
        <v>0</v>
      </c>
      <c r="AU366" s="2">
        <v>0</v>
      </c>
      <c r="AV366" s="2">
        <v>0</v>
      </c>
      <c r="AW366" s="2">
        <v>0</v>
      </c>
      <c r="AX366" s="2">
        <v>0</v>
      </c>
      <c r="AY366" s="2">
        <v>0</v>
      </c>
      <c r="AZ366" s="2">
        <v>0</v>
      </c>
      <c r="BA366" s="2">
        <f t="shared" si="58"/>
        <v>7537</v>
      </c>
      <c r="BB366" s="2">
        <f t="shared" si="59"/>
        <v>7537</v>
      </c>
      <c r="BC366" s="2">
        <v>33200</v>
      </c>
      <c r="BD366" s="2">
        <v>33200</v>
      </c>
      <c r="BE366" s="2">
        <v>0</v>
      </c>
      <c r="BF366" s="2">
        <v>0</v>
      </c>
      <c r="BG366" s="2">
        <v>0</v>
      </c>
      <c r="BH366" s="2">
        <v>0</v>
      </c>
      <c r="BI366" s="2">
        <v>195</v>
      </c>
      <c r="BJ366" s="2">
        <v>824</v>
      </c>
      <c r="BK366" s="2">
        <v>0</v>
      </c>
      <c r="BL366" s="2">
        <v>-150</v>
      </c>
    </row>
    <row r="367" spans="1:64" x14ac:dyDescent="0.25">
      <c r="A367" s="1" t="s">
        <v>362</v>
      </c>
      <c r="B367" t="s">
        <v>808</v>
      </c>
      <c r="C367" t="s">
        <v>976</v>
      </c>
      <c r="D367" s="2">
        <v>0</v>
      </c>
      <c r="E367" s="2">
        <v>250</v>
      </c>
      <c r="F367" s="2">
        <f t="shared" si="50"/>
        <v>250</v>
      </c>
      <c r="G367" s="2">
        <v>0</v>
      </c>
      <c r="H367" s="2">
        <v>0</v>
      </c>
      <c r="I367" s="2">
        <v>6900</v>
      </c>
      <c r="J367" s="2">
        <f t="shared" si="51"/>
        <v>6900</v>
      </c>
      <c r="K367" s="2">
        <v>0</v>
      </c>
      <c r="L367" s="2">
        <v>0</v>
      </c>
      <c r="M367" s="2">
        <v>0</v>
      </c>
      <c r="N367" s="2">
        <f t="shared" si="52"/>
        <v>0</v>
      </c>
      <c r="O367" s="2">
        <v>0</v>
      </c>
      <c r="P367" s="2">
        <v>0</v>
      </c>
      <c r="Q367" s="2">
        <v>0</v>
      </c>
      <c r="R367" s="2">
        <v>0</v>
      </c>
      <c r="S367" s="2">
        <f t="shared" si="53"/>
        <v>0</v>
      </c>
      <c r="T367" s="2">
        <v>0</v>
      </c>
      <c r="U367" s="2">
        <v>0</v>
      </c>
      <c r="V367" s="2">
        <f t="shared" si="54"/>
        <v>0</v>
      </c>
      <c r="W367" s="2">
        <v>0</v>
      </c>
      <c r="X367" s="2">
        <v>0</v>
      </c>
      <c r="Y367">
        <v>0</v>
      </c>
      <c r="Z367" s="2">
        <v>0</v>
      </c>
      <c r="AA367" s="2">
        <v>0</v>
      </c>
      <c r="AB367" s="2">
        <f t="shared" si="55"/>
        <v>0</v>
      </c>
      <c r="AC367" s="2">
        <v>234</v>
      </c>
      <c r="AD367" s="2">
        <v>0</v>
      </c>
      <c r="AE367" s="2">
        <v>0</v>
      </c>
      <c r="AF367" s="2">
        <v>0</v>
      </c>
      <c r="AG367" s="2">
        <f t="shared" si="56"/>
        <v>7384</v>
      </c>
      <c r="AH367" s="2">
        <f t="shared" si="57"/>
        <v>7384</v>
      </c>
      <c r="AI367" s="2">
        <v>30632</v>
      </c>
      <c r="AJ367" s="2">
        <v>30632</v>
      </c>
      <c r="AK367" s="2">
        <v>0</v>
      </c>
      <c r="AL367" s="2">
        <v>0</v>
      </c>
      <c r="AM367" s="2">
        <v>0</v>
      </c>
      <c r="AN367" s="2">
        <v>0</v>
      </c>
      <c r="AO367" s="2">
        <v>0</v>
      </c>
      <c r="AP367" s="2">
        <v>0</v>
      </c>
      <c r="AQ367" s="2">
        <v>0</v>
      </c>
      <c r="AR367" s="2">
        <v>0</v>
      </c>
      <c r="AS367" s="2">
        <v>0</v>
      </c>
      <c r="AT367" s="2">
        <v>0</v>
      </c>
      <c r="AU367" s="2">
        <v>0</v>
      </c>
      <c r="AV367" s="2">
        <v>0</v>
      </c>
      <c r="AW367" s="2">
        <v>0</v>
      </c>
      <c r="AX367" s="2">
        <v>0</v>
      </c>
      <c r="AY367" s="2">
        <v>0</v>
      </c>
      <c r="AZ367" s="2">
        <v>0</v>
      </c>
      <c r="BA367" s="2">
        <f t="shared" si="58"/>
        <v>7384</v>
      </c>
      <c r="BB367" s="2">
        <f t="shared" si="59"/>
        <v>7384</v>
      </c>
      <c r="BC367" s="2">
        <v>30632</v>
      </c>
      <c r="BD367" s="2">
        <v>30632</v>
      </c>
      <c r="BE367" s="2">
        <v>0</v>
      </c>
      <c r="BF367" s="2">
        <v>0</v>
      </c>
      <c r="BG367" s="2">
        <v>0</v>
      </c>
      <c r="BH367" s="2">
        <v>0</v>
      </c>
      <c r="BI367" s="2">
        <v>93</v>
      </c>
      <c r="BJ367" s="2">
        <v>464</v>
      </c>
      <c r="BK367" s="2">
        <v>-10</v>
      </c>
      <c r="BL367" s="2">
        <v>-60</v>
      </c>
    </row>
    <row r="368" spans="1:64" x14ac:dyDescent="0.25">
      <c r="A368" s="1" t="s">
        <v>363</v>
      </c>
      <c r="B368" t="s">
        <v>809</v>
      </c>
      <c r="C368" t="s">
        <v>976</v>
      </c>
      <c r="D368" s="2">
        <v>0</v>
      </c>
      <c r="E368" s="2">
        <v>54</v>
      </c>
      <c r="F368" s="2">
        <f t="shared" si="50"/>
        <v>54</v>
      </c>
      <c r="G368" s="2">
        <v>0</v>
      </c>
      <c r="H368" s="2">
        <v>0</v>
      </c>
      <c r="I368" s="2">
        <v>7126</v>
      </c>
      <c r="J368" s="2">
        <f t="shared" si="51"/>
        <v>7126</v>
      </c>
      <c r="K368" s="2">
        <v>0</v>
      </c>
      <c r="L368" s="2">
        <v>0</v>
      </c>
      <c r="M368" s="2">
        <v>0</v>
      </c>
      <c r="N368" s="2">
        <f t="shared" si="52"/>
        <v>0</v>
      </c>
      <c r="O368" s="2">
        <v>0</v>
      </c>
      <c r="P368" s="2">
        <v>0</v>
      </c>
      <c r="Q368" s="2">
        <v>0</v>
      </c>
      <c r="R368" s="2">
        <v>0</v>
      </c>
      <c r="S368" s="2">
        <f t="shared" si="53"/>
        <v>0</v>
      </c>
      <c r="T368" s="2">
        <v>0</v>
      </c>
      <c r="U368" s="2">
        <v>0</v>
      </c>
      <c r="V368" s="2">
        <f t="shared" si="54"/>
        <v>0</v>
      </c>
      <c r="W368" s="2">
        <v>0</v>
      </c>
      <c r="X368" s="2">
        <v>0</v>
      </c>
      <c r="Y368">
        <v>0</v>
      </c>
      <c r="Z368" s="2">
        <v>0</v>
      </c>
      <c r="AA368" s="2">
        <v>0</v>
      </c>
      <c r="AB368" s="2">
        <f t="shared" si="55"/>
        <v>0</v>
      </c>
      <c r="AC368" s="2">
        <v>0</v>
      </c>
      <c r="AD368" s="2">
        <v>0</v>
      </c>
      <c r="AE368" s="2">
        <v>0</v>
      </c>
      <c r="AF368" s="2">
        <v>0</v>
      </c>
      <c r="AG368" s="2">
        <f t="shared" si="56"/>
        <v>7180</v>
      </c>
      <c r="AH368" s="2">
        <f t="shared" si="57"/>
        <v>7180</v>
      </c>
      <c r="AI368" s="2">
        <v>26922</v>
      </c>
      <c r="AJ368" s="2">
        <v>26922</v>
      </c>
      <c r="AK368" s="2">
        <v>0</v>
      </c>
      <c r="AL368" s="2">
        <v>0</v>
      </c>
      <c r="AM368" s="2">
        <v>0</v>
      </c>
      <c r="AN368" s="2">
        <v>0</v>
      </c>
      <c r="AO368" s="2">
        <v>0</v>
      </c>
      <c r="AP368" s="2">
        <v>0</v>
      </c>
      <c r="AQ368" s="2">
        <v>0</v>
      </c>
      <c r="AR368" s="2">
        <v>0</v>
      </c>
      <c r="AS368" s="2">
        <v>0</v>
      </c>
      <c r="AT368" s="2">
        <v>0</v>
      </c>
      <c r="AU368" s="2">
        <v>0</v>
      </c>
      <c r="AV368" s="2">
        <v>0</v>
      </c>
      <c r="AW368" s="2">
        <v>0</v>
      </c>
      <c r="AX368" s="2">
        <v>0</v>
      </c>
      <c r="AY368" s="2">
        <v>0</v>
      </c>
      <c r="AZ368" s="2">
        <v>0</v>
      </c>
      <c r="BA368" s="2">
        <f t="shared" si="58"/>
        <v>7180</v>
      </c>
      <c r="BB368" s="2">
        <f t="shared" si="59"/>
        <v>7180</v>
      </c>
      <c r="BC368" s="2">
        <v>26922</v>
      </c>
      <c r="BD368" s="2">
        <v>26922</v>
      </c>
      <c r="BE368" s="2">
        <v>0</v>
      </c>
      <c r="BF368" s="2">
        <v>0</v>
      </c>
      <c r="BG368" s="2">
        <v>0</v>
      </c>
      <c r="BH368" s="2">
        <v>0</v>
      </c>
      <c r="BI368" s="2">
        <v>21</v>
      </c>
      <c r="BJ368" s="2">
        <v>34</v>
      </c>
      <c r="BK368" s="2">
        <v>-7</v>
      </c>
      <c r="BL368" s="2">
        <v>-30</v>
      </c>
    </row>
    <row r="369" spans="1:64" x14ac:dyDescent="0.25">
      <c r="A369" s="1" t="s">
        <v>364</v>
      </c>
      <c r="B369" t="s">
        <v>810</v>
      </c>
      <c r="C369" t="s">
        <v>976</v>
      </c>
      <c r="D369" s="2">
        <v>0</v>
      </c>
      <c r="E369" s="2">
        <v>145</v>
      </c>
      <c r="F369" s="2">
        <f t="shared" si="50"/>
        <v>145</v>
      </c>
      <c r="G369" s="2">
        <v>0</v>
      </c>
      <c r="H369" s="2">
        <v>0</v>
      </c>
      <c r="I369" s="2">
        <v>9068</v>
      </c>
      <c r="J369" s="2">
        <f t="shared" si="51"/>
        <v>9068</v>
      </c>
      <c r="K369" s="2">
        <v>0</v>
      </c>
      <c r="L369" s="2">
        <v>0</v>
      </c>
      <c r="M369" s="2">
        <v>0</v>
      </c>
      <c r="N369" s="2">
        <f t="shared" si="52"/>
        <v>0</v>
      </c>
      <c r="O369" s="2">
        <v>0</v>
      </c>
      <c r="P369" s="2">
        <v>0</v>
      </c>
      <c r="Q369" s="2">
        <v>0</v>
      </c>
      <c r="R369" s="2">
        <v>0</v>
      </c>
      <c r="S369" s="2">
        <f t="shared" si="53"/>
        <v>0</v>
      </c>
      <c r="T369" s="2">
        <v>0</v>
      </c>
      <c r="U369" s="2">
        <v>0</v>
      </c>
      <c r="V369" s="2">
        <f t="shared" si="54"/>
        <v>0</v>
      </c>
      <c r="W369" s="2">
        <v>0</v>
      </c>
      <c r="X369" s="2">
        <v>0</v>
      </c>
      <c r="Y369">
        <v>0</v>
      </c>
      <c r="Z369" s="2">
        <v>0</v>
      </c>
      <c r="AA369" s="2">
        <v>0</v>
      </c>
      <c r="AB369" s="2">
        <f t="shared" si="55"/>
        <v>0</v>
      </c>
      <c r="AC369" s="2">
        <v>100</v>
      </c>
      <c r="AD369" s="2">
        <v>0</v>
      </c>
      <c r="AE369" s="2">
        <v>0</v>
      </c>
      <c r="AF369" s="2">
        <v>0</v>
      </c>
      <c r="AG369" s="2">
        <f t="shared" si="56"/>
        <v>9313</v>
      </c>
      <c r="AH369" s="2">
        <f t="shared" si="57"/>
        <v>9313</v>
      </c>
      <c r="AI369" s="2">
        <v>38429</v>
      </c>
      <c r="AJ369" s="2">
        <v>38429</v>
      </c>
      <c r="AK369" s="2">
        <v>0</v>
      </c>
      <c r="AL369" s="2">
        <v>0</v>
      </c>
      <c r="AM369" s="2">
        <v>0</v>
      </c>
      <c r="AN369" s="2">
        <v>0</v>
      </c>
      <c r="AO369" s="2">
        <v>0</v>
      </c>
      <c r="AP369" s="2">
        <v>0</v>
      </c>
      <c r="AQ369" s="2">
        <v>0</v>
      </c>
      <c r="AR369" s="2">
        <v>0</v>
      </c>
      <c r="AS369" s="2">
        <v>0</v>
      </c>
      <c r="AT369" s="2">
        <v>0</v>
      </c>
      <c r="AU369" s="2">
        <v>0</v>
      </c>
      <c r="AV369" s="2">
        <v>0</v>
      </c>
      <c r="AW369" s="2">
        <v>0</v>
      </c>
      <c r="AX369" s="2">
        <v>0</v>
      </c>
      <c r="AY369" s="2">
        <v>0</v>
      </c>
      <c r="AZ369" s="2">
        <v>0</v>
      </c>
      <c r="BA369" s="2">
        <f t="shared" si="58"/>
        <v>9313</v>
      </c>
      <c r="BB369" s="2">
        <f t="shared" si="59"/>
        <v>9313</v>
      </c>
      <c r="BC369" s="2">
        <v>38429</v>
      </c>
      <c r="BD369" s="2">
        <v>38429</v>
      </c>
      <c r="BE369" s="2">
        <v>0</v>
      </c>
      <c r="BF369" s="2">
        <v>0</v>
      </c>
      <c r="BG369" s="2">
        <v>0</v>
      </c>
      <c r="BH369" s="2">
        <v>0</v>
      </c>
      <c r="BI369" s="2">
        <v>248</v>
      </c>
      <c r="BJ369" s="2">
        <v>510</v>
      </c>
      <c r="BK369" s="2">
        <v>-29</v>
      </c>
      <c r="BL369" s="2">
        <v>-75</v>
      </c>
    </row>
    <row r="370" spans="1:64" x14ac:dyDescent="0.25">
      <c r="A370" s="1" t="s">
        <v>365</v>
      </c>
      <c r="B370" t="s">
        <v>811</v>
      </c>
      <c r="C370" t="s">
        <v>976</v>
      </c>
      <c r="D370" s="2">
        <v>0</v>
      </c>
      <c r="E370" s="2">
        <v>179</v>
      </c>
      <c r="F370" s="2">
        <f t="shared" si="50"/>
        <v>179</v>
      </c>
      <c r="G370" s="2">
        <v>0</v>
      </c>
      <c r="H370" s="2">
        <v>0</v>
      </c>
      <c r="I370" s="2">
        <v>16266</v>
      </c>
      <c r="J370" s="2">
        <f t="shared" si="51"/>
        <v>16266</v>
      </c>
      <c r="K370" s="2">
        <v>0</v>
      </c>
      <c r="L370" s="2">
        <v>0</v>
      </c>
      <c r="M370" s="2">
        <v>0</v>
      </c>
      <c r="N370" s="2">
        <f t="shared" si="52"/>
        <v>0</v>
      </c>
      <c r="O370" s="2">
        <v>0</v>
      </c>
      <c r="P370" s="2">
        <v>0</v>
      </c>
      <c r="Q370" s="2">
        <v>0</v>
      </c>
      <c r="R370" s="2">
        <v>0</v>
      </c>
      <c r="S370" s="2">
        <f t="shared" si="53"/>
        <v>0</v>
      </c>
      <c r="T370" s="2">
        <v>0</v>
      </c>
      <c r="U370" s="2">
        <v>0</v>
      </c>
      <c r="V370" s="2">
        <f t="shared" si="54"/>
        <v>0</v>
      </c>
      <c r="W370" s="2">
        <v>0</v>
      </c>
      <c r="X370" s="2">
        <v>0</v>
      </c>
      <c r="Y370">
        <v>0</v>
      </c>
      <c r="Z370" s="2">
        <v>0</v>
      </c>
      <c r="AA370" s="2">
        <v>0</v>
      </c>
      <c r="AB370" s="2">
        <f t="shared" si="55"/>
        <v>0</v>
      </c>
      <c r="AC370" s="2">
        <v>0</v>
      </c>
      <c r="AD370" s="2">
        <v>0</v>
      </c>
      <c r="AE370" s="2">
        <v>0</v>
      </c>
      <c r="AF370" s="2">
        <v>0</v>
      </c>
      <c r="AG370" s="2">
        <f t="shared" si="56"/>
        <v>16445</v>
      </c>
      <c r="AH370" s="2">
        <f t="shared" si="57"/>
        <v>16445</v>
      </c>
      <c r="AI370" s="2">
        <v>71827</v>
      </c>
      <c r="AJ370" s="2">
        <v>71827</v>
      </c>
      <c r="AK370" s="2">
        <v>0</v>
      </c>
      <c r="AL370" s="2">
        <v>0</v>
      </c>
      <c r="AM370" s="2">
        <v>0</v>
      </c>
      <c r="AN370" s="2">
        <v>0</v>
      </c>
      <c r="AO370" s="2">
        <v>0</v>
      </c>
      <c r="AP370" s="2">
        <v>0</v>
      </c>
      <c r="AQ370" s="2">
        <v>0</v>
      </c>
      <c r="AR370" s="2">
        <v>0</v>
      </c>
      <c r="AS370" s="2">
        <v>0</v>
      </c>
      <c r="AT370" s="2">
        <v>0</v>
      </c>
      <c r="AU370" s="2">
        <v>0</v>
      </c>
      <c r="AV370" s="2">
        <v>0</v>
      </c>
      <c r="AW370" s="2">
        <v>0</v>
      </c>
      <c r="AX370" s="2">
        <v>0</v>
      </c>
      <c r="AY370" s="2">
        <v>0</v>
      </c>
      <c r="AZ370" s="2">
        <v>0</v>
      </c>
      <c r="BA370" s="2">
        <f t="shared" si="58"/>
        <v>16445</v>
      </c>
      <c r="BB370" s="2">
        <f t="shared" si="59"/>
        <v>16445</v>
      </c>
      <c r="BC370" s="2">
        <v>71827</v>
      </c>
      <c r="BD370" s="2">
        <v>71827</v>
      </c>
      <c r="BE370" s="2">
        <v>0</v>
      </c>
      <c r="BF370" s="2">
        <v>0</v>
      </c>
      <c r="BG370" s="2">
        <v>0</v>
      </c>
      <c r="BH370" s="2">
        <v>0</v>
      </c>
      <c r="BI370" s="2">
        <v>514</v>
      </c>
      <c r="BJ370" s="2">
        <v>1492</v>
      </c>
      <c r="BK370" s="2">
        <v>-21</v>
      </c>
      <c r="BL370" s="2">
        <v>-120</v>
      </c>
    </row>
    <row r="371" spans="1:64" x14ac:dyDescent="0.25">
      <c r="A371" s="1" t="s">
        <v>366</v>
      </c>
      <c r="B371" t="s">
        <v>812</v>
      </c>
      <c r="C371" t="s">
        <v>976</v>
      </c>
      <c r="D371" s="2">
        <v>190</v>
      </c>
      <c r="E371" s="2">
        <v>190</v>
      </c>
      <c r="F371" s="2">
        <f t="shared" si="50"/>
        <v>380</v>
      </c>
      <c r="G371" s="2">
        <v>0</v>
      </c>
      <c r="H371" s="2">
        <v>0</v>
      </c>
      <c r="I371" s="2">
        <v>14789</v>
      </c>
      <c r="J371" s="2">
        <f t="shared" si="51"/>
        <v>14789</v>
      </c>
      <c r="K371" s="2">
        <v>0</v>
      </c>
      <c r="L371" s="2">
        <v>0</v>
      </c>
      <c r="M371" s="2">
        <v>0</v>
      </c>
      <c r="N371" s="2">
        <f t="shared" si="52"/>
        <v>0</v>
      </c>
      <c r="O371" s="2">
        <v>0</v>
      </c>
      <c r="P371" s="2">
        <v>0</v>
      </c>
      <c r="Q371" s="2">
        <v>0</v>
      </c>
      <c r="R371" s="2">
        <v>0</v>
      </c>
      <c r="S371" s="2">
        <f t="shared" si="53"/>
        <v>0</v>
      </c>
      <c r="T371" s="2">
        <v>0</v>
      </c>
      <c r="U371" s="2">
        <v>0</v>
      </c>
      <c r="V371" s="2">
        <f t="shared" si="54"/>
        <v>0</v>
      </c>
      <c r="W371" s="2">
        <v>0</v>
      </c>
      <c r="X371" s="2">
        <v>0</v>
      </c>
      <c r="Y371">
        <v>0</v>
      </c>
      <c r="Z371" s="2">
        <v>0</v>
      </c>
      <c r="AA371" s="2">
        <v>0</v>
      </c>
      <c r="AB371" s="2">
        <f t="shared" si="55"/>
        <v>0</v>
      </c>
      <c r="AC371" s="2">
        <v>0</v>
      </c>
      <c r="AD371" s="2">
        <v>0</v>
      </c>
      <c r="AE371" s="2">
        <v>0</v>
      </c>
      <c r="AF371" s="2">
        <v>0</v>
      </c>
      <c r="AG371" s="2">
        <f t="shared" si="56"/>
        <v>15169</v>
      </c>
      <c r="AH371" s="2">
        <f t="shared" si="57"/>
        <v>15169</v>
      </c>
      <c r="AI371" s="2">
        <v>62564</v>
      </c>
      <c r="AJ371" s="2">
        <v>62564</v>
      </c>
      <c r="AK371" s="2">
        <v>0</v>
      </c>
      <c r="AL371" s="2">
        <v>0</v>
      </c>
      <c r="AM371" s="2">
        <v>0</v>
      </c>
      <c r="AN371" s="2">
        <v>0</v>
      </c>
      <c r="AO371" s="2">
        <v>0</v>
      </c>
      <c r="AP371" s="2">
        <v>0</v>
      </c>
      <c r="AQ371" s="2">
        <v>0</v>
      </c>
      <c r="AR371" s="2">
        <v>0</v>
      </c>
      <c r="AS371" s="2">
        <v>0</v>
      </c>
      <c r="AT371" s="2">
        <v>0</v>
      </c>
      <c r="AU371" s="2">
        <v>0</v>
      </c>
      <c r="AV371" s="2">
        <v>0</v>
      </c>
      <c r="AW371" s="2">
        <v>0</v>
      </c>
      <c r="AX371" s="2">
        <v>0</v>
      </c>
      <c r="AY371" s="2">
        <v>0</v>
      </c>
      <c r="AZ371" s="2">
        <v>0</v>
      </c>
      <c r="BA371" s="2">
        <f t="shared" si="58"/>
        <v>15169</v>
      </c>
      <c r="BB371" s="2">
        <f t="shared" si="59"/>
        <v>15169</v>
      </c>
      <c r="BC371" s="2">
        <v>62564</v>
      </c>
      <c r="BD371" s="2">
        <v>62564</v>
      </c>
      <c r="BE371" s="2">
        <v>0</v>
      </c>
      <c r="BF371" s="2">
        <v>0</v>
      </c>
      <c r="BG371" s="2">
        <v>0</v>
      </c>
      <c r="BH371" s="2">
        <v>0</v>
      </c>
      <c r="BI371" s="2">
        <v>0</v>
      </c>
      <c r="BJ371" s="2">
        <v>0</v>
      </c>
      <c r="BK371" s="2">
        <v>0</v>
      </c>
      <c r="BL371" s="2">
        <v>0</v>
      </c>
    </row>
    <row r="372" spans="1:64" x14ac:dyDescent="0.25">
      <c r="A372" s="1" t="s">
        <v>367</v>
      </c>
      <c r="B372" t="s">
        <v>813</v>
      </c>
      <c r="C372" t="s">
        <v>976</v>
      </c>
      <c r="D372" s="2">
        <v>0</v>
      </c>
      <c r="E372" s="2">
        <v>298</v>
      </c>
      <c r="F372" s="2">
        <f t="shared" si="50"/>
        <v>298</v>
      </c>
      <c r="G372" s="2">
        <v>0</v>
      </c>
      <c r="H372" s="2">
        <v>0</v>
      </c>
      <c r="I372" s="2">
        <v>6955</v>
      </c>
      <c r="J372" s="2">
        <f t="shared" si="51"/>
        <v>6955</v>
      </c>
      <c r="K372" s="2">
        <v>0</v>
      </c>
      <c r="L372" s="2">
        <v>0</v>
      </c>
      <c r="M372" s="2">
        <v>0</v>
      </c>
      <c r="N372" s="2">
        <f t="shared" si="52"/>
        <v>0</v>
      </c>
      <c r="O372" s="2">
        <v>0</v>
      </c>
      <c r="P372" s="2">
        <v>0</v>
      </c>
      <c r="Q372" s="2">
        <v>0</v>
      </c>
      <c r="R372" s="2">
        <v>0</v>
      </c>
      <c r="S372" s="2">
        <f t="shared" si="53"/>
        <v>0</v>
      </c>
      <c r="T372" s="2">
        <v>0</v>
      </c>
      <c r="U372" s="2">
        <v>0</v>
      </c>
      <c r="V372" s="2">
        <f t="shared" si="54"/>
        <v>0</v>
      </c>
      <c r="W372" s="2">
        <v>0</v>
      </c>
      <c r="X372" s="2">
        <v>0</v>
      </c>
      <c r="Y372">
        <v>0</v>
      </c>
      <c r="Z372" s="2">
        <v>0</v>
      </c>
      <c r="AA372" s="2">
        <v>0</v>
      </c>
      <c r="AB372" s="2">
        <f t="shared" si="55"/>
        <v>0</v>
      </c>
      <c r="AC372" s="2">
        <v>0</v>
      </c>
      <c r="AD372" s="2">
        <v>0</v>
      </c>
      <c r="AE372" s="2">
        <v>0</v>
      </c>
      <c r="AF372" s="2">
        <v>0</v>
      </c>
      <c r="AG372" s="2">
        <f t="shared" si="56"/>
        <v>7253</v>
      </c>
      <c r="AH372" s="2">
        <f t="shared" si="57"/>
        <v>7253</v>
      </c>
      <c r="AI372" s="2">
        <v>28529</v>
      </c>
      <c r="AJ372" s="2">
        <v>28529</v>
      </c>
      <c r="AK372" s="2">
        <v>0</v>
      </c>
      <c r="AL372" s="2">
        <v>0</v>
      </c>
      <c r="AM372" s="2">
        <v>0</v>
      </c>
      <c r="AN372" s="2">
        <v>0</v>
      </c>
      <c r="AO372" s="2">
        <v>0</v>
      </c>
      <c r="AP372" s="2">
        <v>0</v>
      </c>
      <c r="AQ372" s="2">
        <v>0</v>
      </c>
      <c r="AR372" s="2">
        <v>0</v>
      </c>
      <c r="AS372" s="2">
        <v>0</v>
      </c>
      <c r="AT372" s="2">
        <v>0</v>
      </c>
      <c r="AU372" s="2">
        <v>0</v>
      </c>
      <c r="AV372" s="2">
        <v>0</v>
      </c>
      <c r="AW372" s="2">
        <v>0</v>
      </c>
      <c r="AX372" s="2">
        <v>0</v>
      </c>
      <c r="AY372" s="2">
        <v>0</v>
      </c>
      <c r="AZ372" s="2">
        <v>0</v>
      </c>
      <c r="BA372" s="2">
        <f t="shared" si="58"/>
        <v>7253</v>
      </c>
      <c r="BB372" s="2">
        <f t="shared" si="59"/>
        <v>7253</v>
      </c>
      <c r="BC372" s="2">
        <v>28529</v>
      </c>
      <c r="BD372" s="2">
        <v>28529</v>
      </c>
      <c r="BE372" s="2">
        <v>0</v>
      </c>
      <c r="BF372" s="2">
        <v>0</v>
      </c>
      <c r="BG372" s="2">
        <v>0</v>
      </c>
      <c r="BH372" s="2">
        <v>0</v>
      </c>
      <c r="BI372" s="2">
        <v>197</v>
      </c>
      <c r="BJ372" s="2">
        <v>700</v>
      </c>
      <c r="BK372" s="2">
        <v>-9</v>
      </c>
      <c r="BL372" s="2">
        <v>-10</v>
      </c>
    </row>
    <row r="373" spans="1:64" x14ac:dyDescent="0.25">
      <c r="A373" s="1" t="s">
        <v>368</v>
      </c>
      <c r="B373" t="s">
        <v>814</v>
      </c>
      <c r="C373" t="s">
        <v>976</v>
      </c>
      <c r="D373" s="2">
        <v>0</v>
      </c>
      <c r="E373" s="2">
        <v>41</v>
      </c>
      <c r="F373" s="2">
        <f t="shared" si="50"/>
        <v>41</v>
      </c>
      <c r="G373" s="2">
        <v>0</v>
      </c>
      <c r="H373" s="2">
        <v>0</v>
      </c>
      <c r="I373" s="2">
        <v>9195</v>
      </c>
      <c r="J373" s="2">
        <f t="shared" si="51"/>
        <v>9195</v>
      </c>
      <c r="K373" s="2">
        <v>0</v>
      </c>
      <c r="L373" s="2">
        <v>0</v>
      </c>
      <c r="M373" s="2">
        <v>0</v>
      </c>
      <c r="N373" s="2">
        <f t="shared" si="52"/>
        <v>0</v>
      </c>
      <c r="O373" s="2">
        <v>0</v>
      </c>
      <c r="P373" s="2">
        <v>0</v>
      </c>
      <c r="Q373" s="2">
        <v>0</v>
      </c>
      <c r="R373" s="2">
        <v>0</v>
      </c>
      <c r="S373" s="2">
        <f t="shared" si="53"/>
        <v>0</v>
      </c>
      <c r="T373" s="2">
        <v>0</v>
      </c>
      <c r="U373" s="2">
        <v>0</v>
      </c>
      <c r="V373" s="2">
        <f t="shared" si="54"/>
        <v>0</v>
      </c>
      <c r="W373" s="2">
        <v>0</v>
      </c>
      <c r="X373" s="2">
        <v>0</v>
      </c>
      <c r="Y373">
        <v>0</v>
      </c>
      <c r="Z373" s="2">
        <v>0</v>
      </c>
      <c r="AA373" s="2">
        <v>0</v>
      </c>
      <c r="AB373" s="2">
        <f t="shared" si="55"/>
        <v>0</v>
      </c>
      <c r="AC373" s="2">
        <v>0</v>
      </c>
      <c r="AD373" s="2">
        <v>0</v>
      </c>
      <c r="AE373" s="2">
        <v>0</v>
      </c>
      <c r="AF373" s="2">
        <v>0</v>
      </c>
      <c r="AG373" s="2">
        <f t="shared" si="56"/>
        <v>9236</v>
      </c>
      <c r="AH373" s="2">
        <f t="shared" si="57"/>
        <v>9236</v>
      </c>
      <c r="AI373" s="2">
        <v>40918</v>
      </c>
      <c r="AJ373" s="2">
        <v>40918</v>
      </c>
      <c r="AK373" s="2">
        <v>0</v>
      </c>
      <c r="AL373" s="2">
        <v>0</v>
      </c>
      <c r="AM373" s="2">
        <v>0</v>
      </c>
      <c r="AN373" s="2">
        <v>0</v>
      </c>
      <c r="AO373" s="2">
        <v>0</v>
      </c>
      <c r="AP373" s="2">
        <v>0</v>
      </c>
      <c r="AQ373" s="2">
        <v>0</v>
      </c>
      <c r="AR373" s="2">
        <v>0</v>
      </c>
      <c r="AS373" s="2">
        <v>0</v>
      </c>
      <c r="AT373" s="2">
        <v>0</v>
      </c>
      <c r="AU373" s="2">
        <v>0</v>
      </c>
      <c r="AV373" s="2">
        <v>0</v>
      </c>
      <c r="AW373" s="2">
        <v>0</v>
      </c>
      <c r="AX373" s="2">
        <v>0</v>
      </c>
      <c r="AY373" s="2">
        <v>0</v>
      </c>
      <c r="AZ373" s="2">
        <v>0</v>
      </c>
      <c r="BA373" s="2">
        <f t="shared" si="58"/>
        <v>9236</v>
      </c>
      <c r="BB373" s="2">
        <f t="shared" si="59"/>
        <v>9236</v>
      </c>
      <c r="BC373" s="2">
        <v>40918</v>
      </c>
      <c r="BD373" s="2">
        <v>40918</v>
      </c>
      <c r="BE373" s="2">
        <v>0</v>
      </c>
      <c r="BF373" s="2">
        <v>0</v>
      </c>
      <c r="BG373" s="2">
        <v>0</v>
      </c>
      <c r="BH373" s="2">
        <v>0</v>
      </c>
      <c r="BI373" s="2">
        <v>251</v>
      </c>
      <c r="BJ373" s="2">
        <v>732</v>
      </c>
      <c r="BK373" s="2">
        <v>-29</v>
      </c>
      <c r="BL373" s="2">
        <v>-80</v>
      </c>
    </row>
    <row r="374" spans="1:64" x14ac:dyDescent="0.25">
      <c r="A374" s="1" t="s">
        <v>369</v>
      </c>
      <c r="B374" t="s">
        <v>815</v>
      </c>
      <c r="C374" t="s">
        <v>976</v>
      </c>
      <c r="D374" s="2">
        <v>0</v>
      </c>
      <c r="E374" s="2">
        <v>424</v>
      </c>
      <c r="F374" s="2">
        <f t="shared" si="50"/>
        <v>424</v>
      </c>
      <c r="G374" s="2">
        <v>0</v>
      </c>
      <c r="H374" s="2">
        <v>0</v>
      </c>
      <c r="I374" s="2">
        <v>13833</v>
      </c>
      <c r="J374" s="2">
        <f t="shared" si="51"/>
        <v>13833</v>
      </c>
      <c r="K374" s="2">
        <v>0</v>
      </c>
      <c r="L374" s="2">
        <v>0</v>
      </c>
      <c r="M374" s="2">
        <v>0</v>
      </c>
      <c r="N374" s="2">
        <f t="shared" si="52"/>
        <v>0</v>
      </c>
      <c r="O374" s="2">
        <v>0</v>
      </c>
      <c r="P374" s="2">
        <v>0</v>
      </c>
      <c r="Q374" s="2">
        <v>0</v>
      </c>
      <c r="R374" s="2">
        <v>0</v>
      </c>
      <c r="S374" s="2">
        <f t="shared" si="53"/>
        <v>0</v>
      </c>
      <c r="T374" s="2">
        <v>0</v>
      </c>
      <c r="U374" s="2">
        <v>0</v>
      </c>
      <c r="V374" s="2">
        <f t="shared" si="54"/>
        <v>0</v>
      </c>
      <c r="W374" s="2">
        <v>0</v>
      </c>
      <c r="X374" s="2">
        <v>0</v>
      </c>
      <c r="Y374">
        <v>0</v>
      </c>
      <c r="Z374" s="2">
        <v>0</v>
      </c>
      <c r="AA374" s="2">
        <v>0</v>
      </c>
      <c r="AB374" s="2">
        <f t="shared" si="55"/>
        <v>0</v>
      </c>
      <c r="AC374" s="2">
        <v>0</v>
      </c>
      <c r="AD374" s="2">
        <v>0</v>
      </c>
      <c r="AE374" s="2">
        <v>0</v>
      </c>
      <c r="AF374" s="2">
        <v>0</v>
      </c>
      <c r="AG374" s="2">
        <f t="shared" si="56"/>
        <v>14257</v>
      </c>
      <c r="AH374" s="2">
        <f t="shared" si="57"/>
        <v>14257</v>
      </c>
      <c r="AI374" s="2">
        <v>63011</v>
      </c>
      <c r="AJ374" s="2">
        <v>63011</v>
      </c>
      <c r="AK374" s="2">
        <v>0</v>
      </c>
      <c r="AL374" s="2">
        <v>0</v>
      </c>
      <c r="AM374" s="2">
        <v>0</v>
      </c>
      <c r="AN374" s="2">
        <v>0</v>
      </c>
      <c r="AO374" s="2">
        <v>0</v>
      </c>
      <c r="AP374" s="2">
        <v>0</v>
      </c>
      <c r="AQ374" s="2">
        <v>0</v>
      </c>
      <c r="AR374" s="2">
        <v>0</v>
      </c>
      <c r="AS374" s="2">
        <v>0</v>
      </c>
      <c r="AT374" s="2">
        <v>0</v>
      </c>
      <c r="AU374" s="2">
        <v>0</v>
      </c>
      <c r="AV374" s="2">
        <v>0</v>
      </c>
      <c r="AW374" s="2">
        <v>0</v>
      </c>
      <c r="AX374" s="2">
        <v>0</v>
      </c>
      <c r="AY374" s="2">
        <v>0</v>
      </c>
      <c r="AZ374" s="2">
        <v>0</v>
      </c>
      <c r="BA374" s="2">
        <f t="shared" si="58"/>
        <v>14257</v>
      </c>
      <c r="BB374" s="2">
        <f t="shared" si="59"/>
        <v>14257</v>
      </c>
      <c r="BC374" s="2">
        <v>63011</v>
      </c>
      <c r="BD374" s="2">
        <v>63011</v>
      </c>
      <c r="BE374" s="2">
        <v>0</v>
      </c>
      <c r="BF374" s="2">
        <v>0</v>
      </c>
      <c r="BG374" s="2">
        <v>0</v>
      </c>
      <c r="BH374" s="2">
        <v>0</v>
      </c>
      <c r="BI374" s="2">
        <v>45</v>
      </c>
      <c r="BJ374" s="2">
        <v>172</v>
      </c>
      <c r="BK374" s="2">
        <v>-39</v>
      </c>
      <c r="BL374" s="2">
        <v>-150</v>
      </c>
    </row>
    <row r="375" spans="1:64" x14ac:dyDescent="0.25">
      <c r="A375" s="1" t="s">
        <v>370</v>
      </c>
      <c r="B375" t="s">
        <v>816</v>
      </c>
      <c r="C375" t="s">
        <v>976</v>
      </c>
      <c r="D375" s="2">
        <v>146</v>
      </c>
      <c r="E375" s="2">
        <v>146</v>
      </c>
      <c r="F375" s="2">
        <f t="shared" si="50"/>
        <v>292</v>
      </c>
      <c r="G375" s="2">
        <v>0</v>
      </c>
      <c r="H375" s="2">
        <v>0</v>
      </c>
      <c r="I375" s="2">
        <v>13152</v>
      </c>
      <c r="J375" s="2">
        <f t="shared" si="51"/>
        <v>13152</v>
      </c>
      <c r="K375" s="2">
        <v>0</v>
      </c>
      <c r="L375" s="2">
        <v>0</v>
      </c>
      <c r="M375" s="2">
        <v>0</v>
      </c>
      <c r="N375" s="2">
        <f t="shared" si="52"/>
        <v>0</v>
      </c>
      <c r="O375" s="2">
        <v>0</v>
      </c>
      <c r="P375" s="2">
        <v>0</v>
      </c>
      <c r="Q375" s="2">
        <v>0</v>
      </c>
      <c r="R375" s="2">
        <v>0</v>
      </c>
      <c r="S375" s="2">
        <f t="shared" si="53"/>
        <v>0</v>
      </c>
      <c r="T375" s="2">
        <v>0</v>
      </c>
      <c r="U375" s="2">
        <v>0</v>
      </c>
      <c r="V375" s="2">
        <f t="shared" si="54"/>
        <v>0</v>
      </c>
      <c r="W375" s="2">
        <v>0</v>
      </c>
      <c r="X375" s="2">
        <v>0</v>
      </c>
      <c r="Y375">
        <v>0</v>
      </c>
      <c r="Z375" s="2">
        <v>0</v>
      </c>
      <c r="AA375" s="2">
        <v>0</v>
      </c>
      <c r="AB375" s="2">
        <f t="shared" si="55"/>
        <v>0</v>
      </c>
      <c r="AC375" s="2">
        <v>0</v>
      </c>
      <c r="AD375" s="2">
        <v>0</v>
      </c>
      <c r="AE375" s="2">
        <v>0</v>
      </c>
      <c r="AF375" s="2">
        <v>0</v>
      </c>
      <c r="AG375" s="2">
        <f t="shared" si="56"/>
        <v>13444</v>
      </c>
      <c r="AH375" s="2">
        <f t="shared" si="57"/>
        <v>13444</v>
      </c>
      <c r="AI375" s="2">
        <v>55485</v>
      </c>
      <c r="AJ375" s="2">
        <v>55485</v>
      </c>
      <c r="AK375" s="2">
        <v>0</v>
      </c>
      <c r="AL375" s="2">
        <v>0</v>
      </c>
      <c r="AM375" s="2">
        <v>0</v>
      </c>
      <c r="AN375" s="2">
        <v>0</v>
      </c>
      <c r="AO375" s="2">
        <v>0</v>
      </c>
      <c r="AP375" s="2">
        <v>0</v>
      </c>
      <c r="AQ375" s="2">
        <v>0</v>
      </c>
      <c r="AR375" s="2">
        <v>0</v>
      </c>
      <c r="AS375" s="2">
        <v>0</v>
      </c>
      <c r="AT375" s="2">
        <v>0</v>
      </c>
      <c r="AU375" s="2">
        <v>0</v>
      </c>
      <c r="AV375" s="2">
        <v>0</v>
      </c>
      <c r="AW375" s="2">
        <v>0</v>
      </c>
      <c r="AX375" s="2">
        <v>0</v>
      </c>
      <c r="AY375" s="2">
        <v>0</v>
      </c>
      <c r="AZ375" s="2">
        <v>0</v>
      </c>
      <c r="BA375" s="2">
        <f t="shared" si="58"/>
        <v>13444</v>
      </c>
      <c r="BB375" s="2">
        <f t="shared" si="59"/>
        <v>13444</v>
      </c>
      <c r="BC375" s="2">
        <v>53985</v>
      </c>
      <c r="BD375" s="2">
        <v>53985</v>
      </c>
      <c r="BE375" s="2">
        <v>0</v>
      </c>
      <c r="BF375" s="2">
        <v>0</v>
      </c>
      <c r="BG375" s="2">
        <v>0</v>
      </c>
      <c r="BH375" s="2">
        <v>0</v>
      </c>
      <c r="BI375" s="2">
        <v>137</v>
      </c>
      <c r="BJ375" s="2">
        <v>275</v>
      </c>
      <c r="BK375" s="2">
        <v>-96</v>
      </c>
      <c r="BL375" s="2">
        <v>-297</v>
      </c>
    </row>
    <row r="376" spans="1:64" x14ac:dyDescent="0.25">
      <c r="A376" s="1" t="s">
        <v>371</v>
      </c>
      <c r="B376" t="s">
        <v>817</v>
      </c>
      <c r="C376" t="s">
        <v>976</v>
      </c>
      <c r="D376" s="2">
        <v>0</v>
      </c>
      <c r="E376" s="2">
        <v>5183</v>
      </c>
      <c r="F376" s="2">
        <f t="shared" si="50"/>
        <v>5183</v>
      </c>
      <c r="G376" s="2">
        <v>0</v>
      </c>
      <c r="H376" s="2">
        <v>0</v>
      </c>
      <c r="I376" s="2">
        <v>2576</v>
      </c>
      <c r="J376" s="2">
        <f t="shared" si="51"/>
        <v>2576</v>
      </c>
      <c r="K376" s="2">
        <v>0</v>
      </c>
      <c r="L376" s="2">
        <v>0</v>
      </c>
      <c r="M376" s="2">
        <v>0</v>
      </c>
      <c r="N376" s="2">
        <f t="shared" si="52"/>
        <v>0</v>
      </c>
      <c r="O376" s="2">
        <v>0</v>
      </c>
      <c r="P376" s="2">
        <v>0</v>
      </c>
      <c r="Q376" s="2">
        <v>0</v>
      </c>
      <c r="R376" s="2">
        <v>0</v>
      </c>
      <c r="S376" s="2">
        <f t="shared" si="53"/>
        <v>0</v>
      </c>
      <c r="T376" s="2">
        <v>0</v>
      </c>
      <c r="U376" s="2">
        <v>0</v>
      </c>
      <c r="V376" s="2">
        <f t="shared" si="54"/>
        <v>0</v>
      </c>
      <c r="W376" s="2">
        <v>0</v>
      </c>
      <c r="X376" s="2">
        <v>0</v>
      </c>
      <c r="Y376">
        <v>0</v>
      </c>
      <c r="Z376" s="2">
        <v>0</v>
      </c>
      <c r="AA376" s="2">
        <v>0</v>
      </c>
      <c r="AB376" s="2">
        <f t="shared" si="55"/>
        <v>0</v>
      </c>
      <c r="AC376" s="2">
        <v>0</v>
      </c>
      <c r="AD376" s="2">
        <v>0</v>
      </c>
      <c r="AE376" s="2">
        <v>0</v>
      </c>
      <c r="AF376" s="2">
        <v>0</v>
      </c>
      <c r="AG376" s="2">
        <f t="shared" si="56"/>
        <v>7759</v>
      </c>
      <c r="AH376" s="2">
        <f t="shared" si="57"/>
        <v>7759</v>
      </c>
      <c r="AI376" s="2">
        <v>35736</v>
      </c>
      <c r="AJ376" s="2">
        <v>35736</v>
      </c>
      <c r="AK376" s="2">
        <v>0</v>
      </c>
      <c r="AL376" s="2">
        <v>0</v>
      </c>
      <c r="AM376" s="2">
        <v>0</v>
      </c>
      <c r="AN376" s="2">
        <v>0</v>
      </c>
      <c r="AO376" s="2">
        <v>0</v>
      </c>
      <c r="AP376" s="2">
        <v>0</v>
      </c>
      <c r="AQ376" s="2">
        <v>0</v>
      </c>
      <c r="AR376" s="2">
        <v>0</v>
      </c>
      <c r="AS376" s="2">
        <v>0</v>
      </c>
      <c r="AT376" s="2">
        <v>0</v>
      </c>
      <c r="AU376" s="2">
        <v>0</v>
      </c>
      <c r="AV376" s="2">
        <v>0</v>
      </c>
      <c r="AW376" s="2">
        <v>0</v>
      </c>
      <c r="AX376" s="2">
        <v>0</v>
      </c>
      <c r="AY376" s="2">
        <v>0</v>
      </c>
      <c r="AZ376" s="2">
        <v>0</v>
      </c>
      <c r="BA376" s="2">
        <f t="shared" si="58"/>
        <v>7759</v>
      </c>
      <c r="BB376" s="2">
        <f t="shared" si="59"/>
        <v>7759</v>
      </c>
      <c r="BC376" s="2">
        <v>35736</v>
      </c>
      <c r="BD376" s="2">
        <v>35736</v>
      </c>
      <c r="BE376" s="2">
        <v>0</v>
      </c>
      <c r="BF376" s="2">
        <v>0</v>
      </c>
      <c r="BG376" s="2">
        <v>0</v>
      </c>
      <c r="BH376" s="2">
        <v>0</v>
      </c>
      <c r="BI376" s="2">
        <v>30</v>
      </c>
      <c r="BJ376" s="2">
        <v>779</v>
      </c>
      <c r="BK376" s="2">
        <v>-4</v>
      </c>
      <c r="BL376" s="2">
        <v>-43</v>
      </c>
    </row>
    <row r="377" spans="1:64" x14ac:dyDescent="0.25">
      <c r="A377" s="1" t="s">
        <v>372</v>
      </c>
      <c r="B377" t="s">
        <v>818</v>
      </c>
      <c r="C377" t="s">
        <v>976</v>
      </c>
      <c r="D377" s="2">
        <v>0</v>
      </c>
      <c r="E377" s="2">
        <v>164</v>
      </c>
      <c r="F377" s="2">
        <f t="shared" si="50"/>
        <v>164</v>
      </c>
      <c r="G377" s="2">
        <v>0</v>
      </c>
      <c r="H377" s="2">
        <v>0</v>
      </c>
      <c r="I377" s="2">
        <v>6126</v>
      </c>
      <c r="J377" s="2">
        <f t="shared" si="51"/>
        <v>6126</v>
      </c>
      <c r="K377" s="2">
        <v>0</v>
      </c>
      <c r="L377" s="2">
        <v>0</v>
      </c>
      <c r="M377" s="2">
        <v>0</v>
      </c>
      <c r="N377" s="2">
        <f t="shared" si="52"/>
        <v>0</v>
      </c>
      <c r="O377" s="2">
        <v>0</v>
      </c>
      <c r="P377" s="2">
        <v>0</v>
      </c>
      <c r="Q377" s="2">
        <v>0</v>
      </c>
      <c r="R377" s="2">
        <v>0</v>
      </c>
      <c r="S377" s="2">
        <f t="shared" si="53"/>
        <v>0</v>
      </c>
      <c r="T377" s="2">
        <v>0</v>
      </c>
      <c r="U377" s="2">
        <v>0</v>
      </c>
      <c r="V377" s="2">
        <f t="shared" si="54"/>
        <v>0</v>
      </c>
      <c r="W377" s="2">
        <v>0</v>
      </c>
      <c r="X377" s="2">
        <v>0</v>
      </c>
      <c r="Y377">
        <v>0</v>
      </c>
      <c r="Z377" s="2">
        <v>0</v>
      </c>
      <c r="AA377" s="2">
        <v>0</v>
      </c>
      <c r="AB377" s="2">
        <f t="shared" si="55"/>
        <v>0</v>
      </c>
      <c r="AC377" s="2">
        <v>0</v>
      </c>
      <c r="AD377" s="2">
        <v>0</v>
      </c>
      <c r="AE377" s="2">
        <v>0</v>
      </c>
      <c r="AF377" s="2">
        <v>0</v>
      </c>
      <c r="AG377" s="2">
        <f t="shared" si="56"/>
        <v>6290</v>
      </c>
      <c r="AH377" s="2">
        <f t="shared" si="57"/>
        <v>6290</v>
      </c>
      <c r="AI377" s="2">
        <v>26243</v>
      </c>
      <c r="AJ377" s="2">
        <v>26243</v>
      </c>
      <c r="AK377" s="2">
        <v>0</v>
      </c>
      <c r="AL377" s="2">
        <v>0</v>
      </c>
      <c r="AM377" s="2">
        <v>0</v>
      </c>
      <c r="AN377" s="2">
        <v>0</v>
      </c>
      <c r="AO377" s="2">
        <v>0</v>
      </c>
      <c r="AP377" s="2">
        <v>0</v>
      </c>
      <c r="AQ377" s="2">
        <v>0</v>
      </c>
      <c r="AR377" s="2">
        <v>0</v>
      </c>
      <c r="AS377" s="2">
        <v>0</v>
      </c>
      <c r="AT377" s="2">
        <v>0</v>
      </c>
      <c r="AU377" s="2">
        <v>0</v>
      </c>
      <c r="AV377" s="2">
        <v>0</v>
      </c>
      <c r="AW377" s="2">
        <v>0</v>
      </c>
      <c r="AX377" s="2">
        <v>0</v>
      </c>
      <c r="AY377" s="2">
        <v>0</v>
      </c>
      <c r="AZ377" s="2">
        <v>0</v>
      </c>
      <c r="BA377" s="2">
        <f t="shared" si="58"/>
        <v>6290</v>
      </c>
      <c r="BB377" s="2">
        <f t="shared" si="59"/>
        <v>6290</v>
      </c>
      <c r="BC377" s="2">
        <v>26243</v>
      </c>
      <c r="BD377" s="2">
        <v>26243</v>
      </c>
      <c r="BE377" s="2">
        <v>0</v>
      </c>
      <c r="BF377" s="2">
        <v>0</v>
      </c>
      <c r="BG377" s="2">
        <v>0</v>
      </c>
      <c r="BH377" s="2">
        <v>0</v>
      </c>
      <c r="BI377" s="2">
        <v>657</v>
      </c>
      <c r="BJ377" s="2">
        <v>2628</v>
      </c>
      <c r="BK377" s="2">
        <v>-16</v>
      </c>
      <c r="BL377" s="2">
        <v>-65</v>
      </c>
    </row>
    <row r="378" spans="1:64" x14ac:dyDescent="0.25">
      <c r="A378" s="1" t="s">
        <v>373</v>
      </c>
      <c r="B378" t="s">
        <v>819</v>
      </c>
      <c r="C378" t="s">
        <v>976</v>
      </c>
      <c r="D378" s="2">
        <v>0</v>
      </c>
      <c r="E378" s="2">
        <v>2627</v>
      </c>
      <c r="F378" s="2">
        <f t="shared" si="50"/>
        <v>2627</v>
      </c>
      <c r="G378" s="2">
        <v>0</v>
      </c>
      <c r="H378" s="2">
        <v>0</v>
      </c>
      <c r="I378" s="2">
        <v>7595</v>
      </c>
      <c r="J378" s="2">
        <f t="shared" si="51"/>
        <v>7595</v>
      </c>
      <c r="K378" s="2">
        <v>0</v>
      </c>
      <c r="L378" s="2">
        <v>0</v>
      </c>
      <c r="M378" s="2">
        <v>0</v>
      </c>
      <c r="N378" s="2">
        <f t="shared" si="52"/>
        <v>0</v>
      </c>
      <c r="O378" s="2">
        <v>0</v>
      </c>
      <c r="P378" s="2">
        <v>0</v>
      </c>
      <c r="Q378" s="2">
        <v>0</v>
      </c>
      <c r="R378" s="2">
        <v>0</v>
      </c>
      <c r="S378" s="2">
        <f t="shared" si="53"/>
        <v>0</v>
      </c>
      <c r="T378" s="2">
        <v>0</v>
      </c>
      <c r="U378" s="2">
        <v>0</v>
      </c>
      <c r="V378" s="2">
        <f t="shared" si="54"/>
        <v>0</v>
      </c>
      <c r="W378" s="2">
        <v>0</v>
      </c>
      <c r="X378" s="2">
        <v>0</v>
      </c>
      <c r="Y378">
        <v>0</v>
      </c>
      <c r="Z378" s="2">
        <v>0</v>
      </c>
      <c r="AA378" s="2">
        <v>0</v>
      </c>
      <c r="AB378" s="2">
        <f t="shared" si="55"/>
        <v>0</v>
      </c>
      <c r="AC378" s="2">
        <v>0</v>
      </c>
      <c r="AD378" s="2">
        <v>0</v>
      </c>
      <c r="AE378" s="2">
        <v>0</v>
      </c>
      <c r="AF378" s="2">
        <v>0</v>
      </c>
      <c r="AG378" s="2">
        <f t="shared" si="56"/>
        <v>10222</v>
      </c>
      <c r="AH378" s="2">
        <f t="shared" si="57"/>
        <v>10222</v>
      </c>
      <c r="AI378" s="2">
        <v>40345</v>
      </c>
      <c r="AJ378" s="2">
        <v>40345</v>
      </c>
      <c r="AK378" s="2">
        <v>0</v>
      </c>
      <c r="AL378" s="2">
        <v>0</v>
      </c>
      <c r="AM378" s="2">
        <v>0</v>
      </c>
      <c r="AN378" s="2">
        <v>0</v>
      </c>
      <c r="AO378" s="2">
        <v>0</v>
      </c>
      <c r="AP378" s="2">
        <v>0</v>
      </c>
      <c r="AQ378" s="2">
        <v>0</v>
      </c>
      <c r="AR378" s="2">
        <v>0</v>
      </c>
      <c r="AS378" s="2">
        <v>0</v>
      </c>
      <c r="AT378" s="2">
        <v>0</v>
      </c>
      <c r="AU378" s="2">
        <v>0</v>
      </c>
      <c r="AV378" s="2">
        <v>0</v>
      </c>
      <c r="AW378" s="2">
        <v>0</v>
      </c>
      <c r="AX378" s="2">
        <v>0</v>
      </c>
      <c r="AY378" s="2">
        <v>0</v>
      </c>
      <c r="AZ378" s="2">
        <v>0</v>
      </c>
      <c r="BA378" s="2">
        <f t="shared" si="58"/>
        <v>10222</v>
      </c>
      <c r="BB378" s="2">
        <f t="shared" si="59"/>
        <v>10222</v>
      </c>
      <c r="BC378" s="2">
        <v>40345</v>
      </c>
      <c r="BD378" s="2">
        <v>40345</v>
      </c>
      <c r="BE378" s="2">
        <v>0</v>
      </c>
      <c r="BF378" s="2">
        <v>0</v>
      </c>
      <c r="BG378" s="2">
        <v>0</v>
      </c>
      <c r="BH378" s="2">
        <v>0</v>
      </c>
      <c r="BI378" s="2">
        <v>202</v>
      </c>
      <c r="BJ378" s="2">
        <v>952</v>
      </c>
      <c r="BK378" s="2">
        <v>-9</v>
      </c>
      <c r="BL378" s="2">
        <v>-76</v>
      </c>
    </row>
    <row r="379" spans="1:64" x14ac:dyDescent="0.25">
      <c r="A379" s="1" t="s">
        <v>374</v>
      </c>
      <c r="B379" t="s">
        <v>820</v>
      </c>
      <c r="C379" t="s">
        <v>976</v>
      </c>
      <c r="D379" s="2">
        <v>0</v>
      </c>
      <c r="E379" s="2">
        <v>0</v>
      </c>
      <c r="F379" s="2">
        <f t="shared" si="50"/>
        <v>0</v>
      </c>
      <c r="G379" s="2">
        <v>0</v>
      </c>
      <c r="H379" s="2">
        <v>0</v>
      </c>
      <c r="I379" s="2">
        <v>5097</v>
      </c>
      <c r="J379" s="2">
        <f t="shared" si="51"/>
        <v>5097</v>
      </c>
      <c r="K379" s="2">
        <v>0</v>
      </c>
      <c r="L379" s="2">
        <v>0</v>
      </c>
      <c r="M379" s="2">
        <v>0</v>
      </c>
      <c r="N379" s="2">
        <f t="shared" si="52"/>
        <v>0</v>
      </c>
      <c r="O379" s="2">
        <v>0</v>
      </c>
      <c r="P379" s="2">
        <v>0</v>
      </c>
      <c r="Q379" s="2">
        <v>0</v>
      </c>
      <c r="R379" s="2">
        <v>0</v>
      </c>
      <c r="S379" s="2">
        <f t="shared" si="53"/>
        <v>0</v>
      </c>
      <c r="T379" s="2">
        <v>0</v>
      </c>
      <c r="U379" s="2">
        <v>0</v>
      </c>
      <c r="V379" s="2">
        <f t="shared" si="54"/>
        <v>0</v>
      </c>
      <c r="W379" s="2">
        <v>0</v>
      </c>
      <c r="X379" s="2">
        <v>0</v>
      </c>
      <c r="Y379">
        <v>0</v>
      </c>
      <c r="Z379" s="2">
        <v>0</v>
      </c>
      <c r="AA379" s="2">
        <v>0</v>
      </c>
      <c r="AB379" s="2">
        <f t="shared" si="55"/>
        <v>0</v>
      </c>
      <c r="AC379" s="2">
        <v>0</v>
      </c>
      <c r="AD379" s="2">
        <v>0</v>
      </c>
      <c r="AE379" s="2">
        <v>0</v>
      </c>
      <c r="AF379" s="2">
        <v>0</v>
      </c>
      <c r="AG379" s="2">
        <f t="shared" si="56"/>
        <v>5097</v>
      </c>
      <c r="AH379" s="2">
        <f t="shared" si="57"/>
        <v>5097</v>
      </c>
      <c r="AI379" s="2">
        <v>21441</v>
      </c>
      <c r="AJ379" s="2">
        <v>21441</v>
      </c>
      <c r="AK379" s="2">
        <v>0</v>
      </c>
      <c r="AL379" s="2">
        <v>0</v>
      </c>
      <c r="AM379" s="2">
        <v>0</v>
      </c>
      <c r="AN379" s="2">
        <v>0</v>
      </c>
      <c r="AO379" s="2">
        <v>0</v>
      </c>
      <c r="AP379" s="2">
        <v>0</v>
      </c>
      <c r="AQ379" s="2">
        <v>0</v>
      </c>
      <c r="AR379" s="2">
        <v>0</v>
      </c>
      <c r="AS379" s="2">
        <v>0</v>
      </c>
      <c r="AT379" s="2">
        <v>0</v>
      </c>
      <c r="AU379" s="2">
        <v>0</v>
      </c>
      <c r="AV379" s="2">
        <v>0</v>
      </c>
      <c r="AW379" s="2">
        <v>0</v>
      </c>
      <c r="AX379" s="2">
        <v>0</v>
      </c>
      <c r="AY379" s="2">
        <v>0</v>
      </c>
      <c r="AZ379" s="2">
        <v>0</v>
      </c>
      <c r="BA379" s="2">
        <f t="shared" si="58"/>
        <v>5097</v>
      </c>
      <c r="BB379" s="2">
        <f t="shared" si="59"/>
        <v>5097</v>
      </c>
      <c r="BC379" s="2">
        <v>21441</v>
      </c>
      <c r="BD379" s="2">
        <v>21441</v>
      </c>
      <c r="BE379" s="2">
        <v>0</v>
      </c>
      <c r="BF379" s="2">
        <v>0</v>
      </c>
      <c r="BG379" s="2">
        <v>0</v>
      </c>
      <c r="BH379" s="2">
        <v>0</v>
      </c>
      <c r="BI379" s="2">
        <v>87</v>
      </c>
      <c r="BJ379" s="2">
        <v>417</v>
      </c>
      <c r="BK379" s="2">
        <v>17</v>
      </c>
      <c r="BL379" s="2">
        <v>50</v>
      </c>
    </row>
    <row r="380" spans="1:64" x14ac:dyDescent="0.25">
      <c r="A380" s="1" t="s">
        <v>375</v>
      </c>
      <c r="B380" t="s">
        <v>821</v>
      </c>
      <c r="C380" t="s">
        <v>976</v>
      </c>
      <c r="D380" s="2">
        <v>0</v>
      </c>
      <c r="E380" s="2">
        <v>1805</v>
      </c>
      <c r="F380" s="2">
        <f t="shared" si="50"/>
        <v>1805</v>
      </c>
      <c r="G380" s="2">
        <v>0</v>
      </c>
      <c r="H380" s="2">
        <v>0</v>
      </c>
      <c r="I380" s="2">
        <v>7656</v>
      </c>
      <c r="J380" s="2">
        <f t="shared" si="51"/>
        <v>7656</v>
      </c>
      <c r="K380" s="2">
        <v>0</v>
      </c>
      <c r="L380" s="2">
        <v>0</v>
      </c>
      <c r="M380" s="2">
        <v>0</v>
      </c>
      <c r="N380" s="2">
        <f t="shared" si="52"/>
        <v>0</v>
      </c>
      <c r="O380" s="2">
        <v>0</v>
      </c>
      <c r="P380" s="2">
        <v>0</v>
      </c>
      <c r="Q380" s="2">
        <v>0</v>
      </c>
      <c r="R380" s="2">
        <v>0</v>
      </c>
      <c r="S380" s="2">
        <f t="shared" si="53"/>
        <v>0</v>
      </c>
      <c r="T380" s="2">
        <v>0</v>
      </c>
      <c r="U380" s="2">
        <v>0</v>
      </c>
      <c r="V380" s="2">
        <f t="shared" si="54"/>
        <v>0</v>
      </c>
      <c r="W380" s="2">
        <v>0</v>
      </c>
      <c r="X380" s="2">
        <v>0</v>
      </c>
      <c r="Y380">
        <v>0</v>
      </c>
      <c r="Z380" s="2">
        <v>0</v>
      </c>
      <c r="AA380" s="2">
        <v>0</v>
      </c>
      <c r="AB380" s="2">
        <f t="shared" si="55"/>
        <v>0</v>
      </c>
      <c r="AC380" s="2">
        <v>0</v>
      </c>
      <c r="AD380" s="2">
        <v>0</v>
      </c>
      <c r="AE380" s="2">
        <v>0</v>
      </c>
      <c r="AF380" s="2">
        <v>0</v>
      </c>
      <c r="AG380" s="2">
        <f t="shared" si="56"/>
        <v>9461</v>
      </c>
      <c r="AH380" s="2">
        <f t="shared" si="57"/>
        <v>9461</v>
      </c>
      <c r="AI380" s="2">
        <v>41028</v>
      </c>
      <c r="AJ380" s="2">
        <v>41028</v>
      </c>
      <c r="AK380" s="2">
        <v>0</v>
      </c>
      <c r="AL380" s="2">
        <v>0</v>
      </c>
      <c r="AM380" s="2">
        <v>0</v>
      </c>
      <c r="AN380" s="2">
        <v>0</v>
      </c>
      <c r="AO380" s="2">
        <v>0</v>
      </c>
      <c r="AP380" s="2">
        <v>0</v>
      </c>
      <c r="AQ380" s="2">
        <v>0</v>
      </c>
      <c r="AR380" s="2">
        <v>0</v>
      </c>
      <c r="AS380" s="2">
        <v>0</v>
      </c>
      <c r="AT380" s="2">
        <v>0</v>
      </c>
      <c r="AU380" s="2">
        <v>0</v>
      </c>
      <c r="AV380" s="2">
        <v>0</v>
      </c>
      <c r="AW380" s="2">
        <v>0</v>
      </c>
      <c r="AX380" s="2">
        <v>0</v>
      </c>
      <c r="AY380" s="2">
        <v>0</v>
      </c>
      <c r="AZ380" s="2">
        <v>0</v>
      </c>
      <c r="BA380" s="2">
        <f t="shared" si="58"/>
        <v>9461</v>
      </c>
      <c r="BB380" s="2">
        <f t="shared" si="59"/>
        <v>9461</v>
      </c>
      <c r="BC380" s="2">
        <v>41028</v>
      </c>
      <c r="BD380" s="2">
        <v>41028</v>
      </c>
      <c r="BE380" s="2">
        <v>0</v>
      </c>
      <c r="BF380" s="2">
        <v>0</v>
      </c>
      <c r="BG380" s="2">
        <v>0</v>
      </c>
      <c r="BH380" s="2">
        <v>0</v>
      </c>
      <c r="BI380" s="2">
        <v>0</v>
      </c>
      <c r="BJ380" s="2">
        <v>0</v>
      </c>
      <c r="BK380" s="2">
        <v>0</v>
      </c>
      <c r="BL380" s="2">
        <v>0</v>
      </c>
    </row>
    <row r="381" spans="1:64" x14ac:dyDescent="0.25">
      <c r="A381" s="1" t="s">
        <v>376</v>
      </c>
      <c r="B381" t="s">
        <v>822</v>
      </c>
      <c r="C381" t="s">
        <v>976</v>
      </c>
      <c r="D381" s="2">
        <v>0</v>
      </c>
      <c r="E381" s="2">
        <v>121</v>
      </c>
      <c r="F381" s="2">
        <f t="shared" si="50"/>
        <v>121</v>
      </c>
      <c r="G381" s="2">
        <v>0</v>
      </c>
      <c r="H381" s="2">
        <v>0</v>
      </c>
      <c r="I381" s="2">
        <v>5974</v>
      </c>
      <c r="J381" s="2">
        <f t="shared" si="51"/>
        <v>5974</v>
      </c>
      <c r="K381" s="2">
        <v>0</v>
      </c>
      <c r="L381" s="2">
        <v>0</v>
      </c>
      <c r="M381" s="2">
        <v>0</v>
      </c>
      <c r="N381" s="2">
        <f t="shared" si="52"/>
        <v>0</v>
      </c>
      <c r="O381" s="2">
        <v>0</v>
      </c>
      <c r="P381" s="2">
        <v>0</v>
      </c>
      <c r="Q381" s="2">
        <v>0</v>
      </c>
      <c r="R381" s="2">
        <v>0</v>
      </c>
      <c r="S381" s="2">
        <f t="shared" si="53"/>
        <v>0</v>
      </c>
      <c r="T381" s="2">
        <v>0</v>
      </c>
      <c r="U381" s="2">
        <v>0</v>
      </c>
      <c r="V381" s="2">
        <f t="shared" si="54"/>
        <v>0</v>
      </c>
      <c r="W381" s="2">
        <v>0</v>
      </c>
      <c r="X381" s="2">
        <v>0</v>
      </c>
      <c r="Y381">
        <v>0</v>
      </c>
      <c r="Z381" s="2">
        <v>0</v>
      </c>
      <c r="AA381" s="2">
        <v>0</v>
      </c>
      <c r="AB381" s="2">
        <f t="shared" si="55"/>
        <v>0</v>
      </c>
      <c r="AC381" s="2">
        <v>0</v>
      </c>
      <c r="AD381" s="2">
        <v>0</v>
      </c>
      <c r="AE381" s="2">
        <v>0</v>
      </c>
      <c r="AF381" s="2">
        <v>0</v>
      </c>
      <c r="AG381" s="2">
        <f t="shared" si="56"/>
        <v>6095</v>
      </c>
      <c r="AH381" s="2">
        <f t="shared" si="57"/>
        <v>6095</v>
      </c>
      <c r="AI381" s="2">
        <v>23707</v>
      </c>
      <c r="AJ381" s="2">
        <v>23707</v>
      </c>
      <c r="AK381" s="2">
        <v>0</v>
      </c>
      <c r="AL381" s="2">
        <v>0</v>
      </c>
      <c r="AM381" s="2">
        <v>0</v>
      </c>
      <c r="AN381" s="2">
        <v>0</v>
      </c>
      <c r="AO381" s="2">
        <v>0</v>
      </c>
      <c r="AP381" s="2">
        <v>0</v>
      </c>
      <c r="AQ381" s="2">
        <v>0</v>
      </c>
      <c r="AR381" s="2">
        <v>0</v>
      </c>
      <c r="AS381" s="2">
        <v>0</v>
      </c>
      <c r="AT381" s="2">
        <v>0</v>
      </c>
      <c r="AU381" s="2">
        <v>0</v>
      </c>
      <c r="AV381" s="2">
        <v>0</v>
      </c>
      <c r="AW381" s="2">
        <v>0</v>
      </c>
      <c r="AX381" s="2">
        <v>0</v>
      </c>
      <c r="AY381" s="2">
        <v>0</v>
      </c>
      <c r="AZ381" s="2">
        <v>0</v>
      </c>
      <c r="BA381" s="2">
        <f t="shared" si="58"/>
        <v>6095</v>
      </c>
      <c r="BB381" s="2">
        <f t="shared" si="59"/>
        <v>6095</v>
      </c>
      <c r="BC381" s="2">
        <v>23707</v>
      </c>
      <c r="BD381" s="2">
        <v>23707</v>
      </c>
      <c r="BE381" s="2">
        <v>0</v>
      </c>
      <c r="BF381" s="2">
        <v>0</v>
      </c>
      <c r="BG381" s="2">
        <v>0</v>
      </c>
      <c r="BH381" s="2">
        <v>0</v>
      </c>
      <c r="BI381" s="2">
        <v>57</v>
      </c>
      <c r="BJ381" s="2">
        <v>194</v>
      </c>
      <c r="BK381" s="2">
        <v>-11</v>
      </c>
      <c r="BL381" s="2">
        <v>-40</v>
      </c>
    </row>
    <row r="382" spans="1:64" x14ac:dyDescent="0.25">
      <c r="A382" s="1" t="s">
        <v>377</v>
      </c>
      <c r="B382" t="s">
        <v>823</v>
      </c>
      <c r="C382" t="s">
        <v>976</v>
      </c>
      <c r="D382" s="2">
        <v>0</v>
      </c>
      <c r="E382" s="2">
        <v>125</v>
      </c>
      <c r="F382" s="2">
        <f t="shared" si="50"/>
        <v>125</v>
      </c>
      <c r="G382" s="2">
        <v>0</v>
      </c>
      <c r="H382" s="2">
        <v>0</v>
      </c>
      <c r="I382" s="2">
        <v>25135</v>
      </c>
      <c r="J382" s="2">
        <f t="shared" si="51"/>
        <v>25135</v>
      </c>
      <c r="K382" s="2">
        <v>0</v>
      </c>
      <c r="L382" s="2">
        <v>0</v>
      </c>
      <c r="M382" s="2">
        <v>0</v>
      </c>
      <c r="N382" s="2">
        <f t="shared" si="52"/>
        <v>0</v>
      </c>
      <c r="O382" s="2">
        <v>0</v>
      </c>
      <c r="P382" s="2">
        <v>0</v>
      </c>
      <c r="Q382" s="2">
        <v>0</v>
      </c>
      <c r="R382" s="2">
        <v>0</v>
      </c>
      <c r="S382" s="2">
        <f t="shared" si="53"/>
        <v>0</v>
      </c>
      <c r="T382" s="2">
        <v>0</v>
      </c>
      <c r="U382" s="2">
        <v>0</v>
      </c>
      <c r="V382" s="2">
        <f t="shared" si="54"/>
        <v>0</v>
      </c>
      <c r="W382" s="2">
        <v>0</v>
      </c>
      <c r="X382" s="2">
        <v>0</v>
      </c>
      <c r="Y382">
        <v>0</v>
      </c>
      <c r="Z382" s="2">
        <v>0</v>
      </c>
      <c r="AA382" s="2">
        <v>0</v>
      </c>
      <c r="AB382" s="2">
        <f t="shared" si="55"/>
        <v>0</v>
      </c>
      <c r="AC382" s="2">
        <v>6</v>
      </c>
      <c r="AD382" s="2">
        <v>0</v>
      </c>
      <c r="AE382" s="2">
        <v>0</v>
      </c>
      <c r="AF382" s="2">
        <v>0</v>
      </c>
      <c r="AG382" s="2">
        <f t="shared" si="56"/>
        <v>25266</v>
      </c>
      <c r="AH382" s="2">
        <f t="shared" si="57"/>
        <v>25266</v>
      </c>
      <c r="AI382" s="2">
        <v>100552</v>
      </c>
      <c r="AJ382" s="2">
        <v>100552</v>
      </c>
      <c r="AK382" s="2">
        <v>0</v>
      </c>
      <c r="AL382" s="2">
        <v>0</v>
      </c>
      <c r="AM382" s="2">
        <v>0</v>
      </c>
      <c r="AN382" s="2">
        <v>0</v>
      </c>
      <c r="AO382" s="2">
        <v>0</v>
      </c>
      <c r="AP382" s="2">
        <v>0</v>
      </c>
      <c r="AQ382" s="2">
        <v>0</v>
      </c>
      <c r="AR382" s="2">
        <v>0</v>
      </c>
      <c r="AS382" s="2">
        <v>0</v>
      </c>
      <c r="AT382" s="2">
        <v>0</v>
      </c>
      <c r="AU382" s="2">
        <v>0</v>
      </c>
      <c r="AV382" s="2">
        <v>0</v>
      </c>
      <c r="AW382" s="2">
        <v>0</v>
      </c>
      <c r="AX382" s="2">
        <v>0</v>
      </c>
      <c r="AY382" s="2">
        <v>0</v>
      </c>
      <c r="AZ382" s="2">
        <v>0</v>
      </c>
      <c r="BA382" s="2">
        <f t="shared" si="58"/>
        <v>25266</v>
      </c>
      <c r="BB382" s="2">
        <f t="shared" si="59"/>
        <v>25266</v>
      </c>
      <c r="BC382" s="2">
        <v>100552</v>
      </c>
      <c r="BD382" s="2">
        <v>100552</v>
      </c>
      <c r="BE382" s="2">
        <v>0</v>
      </c>
      <c r="BF382" s="2">
        <v>0</v>
      </c>
      <c r="BG382" s="2">
        <v>0</v>
      </c>
      <c r="BH382" s="2">
        <v>0</v>
      </c>
      <c r="BI382" s="2">
        <v>57</v>
      </c>
      <c r="BJ382" s="2">
        <v>228</v>
      </c>
      <c r="BK382" s="2">
        <v>-27</v>
      </c>
      <c r="BL382" s="2">
        <v>-108</v>
      </c>
    </row>
    <row r="383" spans="1:64" x14ac:dyDescent="0.25">
      <c r="A383" s="1" t="s">
        <v>378</v>
      </c>
      <c r="B383" t="s">
        <v>824</v>
      </c>
      <c r="C383" t="s">
        <v>976</v>
      </c>
      <c r="D383" s="2">
        <v>0</v>
      </c>
      <c r="E383" s="2">
        <v>125</v>
      </c>
      <c r="F383" s="2">
        <f t="shared" si="50"/>
        <v>125</v>
      </c>
      <c r="G383" s="2">
        <v>0</v>
      </c>
      <c r="H383" s="2">
        <v>0</v>
      </c>
      <c r="I383" s="2">
        <v>12150</v>
      </c>
      <c r="J383" s="2">
        <f t="shared" si="51"/>
        <v>12150</v>
      </c>
      <c r="K383" s="2">
        <v>0</v>
      </c>
      <c r="L383" s="2">
        <v>0</v>
      </c>
      <c r="M383" s="2">
        <v>0</v>
      </c>
      <c r="N383" s="2">
        <f t="shared" si="52"/>
        <v>0</v>
      </c>
      <c r="O383" s="2">
        <v>0</v>
      </c>
      <c r="P383" s="2">
        <v>0</v>
      </c>
      <c r="Q383" s="2">
        <v>0</v>
      </c>
      <c r="R383" s="2">
        <v>0</v>
      </c>
      <c r="S383" s="2">
        <f t="shared" si="53"/>
        <v>0</v>
      </c>
      <c r="T383" s="2">
        <v>0</v>
      </c>
      <c r="U383" s="2">
        <v>0</v>
      </c>
      <c r="V383" s="2">
        <f t="shared" si="54"/>
        <v>0</v>
      </c>
      <c r="W383" s="2">
        <v>0</v>
      </c>
      <c r="X383" s="2">
        <v>0</v>
      </c>
      <c r="Y383">
        <v>0</v>
      </c>
      <c r="Z383" s="2">
        <v>0</v>
      </c>
      <c r="AA383" s="2">
        <v>0</v>
      </c>
      <c r="AB383" s="2">
        <f t="shared" si="55"/>
        <v>0</v>
      </c>
      <c r="AC383" s="2">
        <v>0</v>
      </c>
      <c r="AD383" s="2">
        <v>0</v>
      </c>
      <c r="AE383" s="2">
        <v>0</v>
      </c>
      <c r="AF383" s="2">
        <v>0</v>
      </c>
      <c r="AG383" s="2">
        <f t="shared" si="56"/>
        <v>12275</v>
      </c>
      <c r="AH383" s="2">
        <f t="shared" si="57"/>
        <v>12275</v>
      </c>
      <c r="AI383" s="2">
        <v>57814</v>
      </c>
      <c r="AJ383" s="2">
        <v>57814</v>
      </c>
      <c r="AK383" s="2">
        <v>0</v>
      </c>
      <c r="AL383" s="2">
        <v>0</v>
      </c>
      <c r="AM383" s="2">
        <v>0</v>
      </c>
      <c r="AN383" s="2">
        <v>0</v>
      </c>
      <c r="AO383" s="2">
        <v>0</v>
      </c>
      <c r="AP383" s="2">
        <v>0</v>
      </c>
      <c r="AQ383" s="2">
        <v>0</v>
      </c>
      <c r="AR383" s="2">
        <v>0</v>
      </c>
      <c r="AS383" s="2">
        <v>0</v>
      </c>
      <c r="AT383" s="2">
        <v>0</v>
      </c>
      <c r="AU383" s="2">
        <v>0</v>
      </c>
      <c r="AV383" s="2">
        <v>0</v>
      </c>
      <c r="AW383" s="2">
        <v>0</v>
      </c>
      <c r="AX383" s="2">
        <v>0</v>
      </c>
      <c r="AY383" s="2">
        <v>0</v>
      </c>
      <c r="AZ383" s="2">
        <v>0</v>
      </c>
      <c r="BA383" s="2">
        <f t="shared" si="58"/>
        <v>12275</v>
      </c>
      <c r="BB383" s="2">
        <f t="shared" si="59"/>
        <v>12275</v>
      </c>
      <c r="BC383" s="2">
        <v>57814</v>
      </c>
      <c r="BD383" s="2">
        <v>57814</v>
      </c>
      <c r="BE383" s="2">
        <v>0</v>
      </c>
      <c r="BF383" s="2">
        <v>0</v>
      </c>
      <c r="BG383" s="2">
        <v>0</v>
      </c>
      <c r="BH383" s="2">
        <v>0</v>
      </c>
      <c r="BI383" s="2">
        <v>853</v>
      </c>
      <c r="BJ383" s="2">
        <v>3854</v>
      </c>
      <c r="BK383" s="2">
        <v>15</v>
      </c>
      <c r="BL383" s="2">
        <v>-372</v>
      </c>
    </row>
    <row r="384" spans="1:64" x14ac:dyDescent="0.25">
      <c r="A384" s="1" t="s">
        <v>379</v>
      </c>
      <c r="B384" t="s">
        <v>825</v>
      </c>
      <c r="C384" t="s">
        <v>976</v>
      </c>
      <c r="D384" s="2">
        <v>0</v>
      </c>
      <c r="E384" s="2">
        <v>132</v>
      </c>
      <c r="F384" s="2">
        <f t="shared" si="50"/>
        <v>132</v>
      </c>
      <c r="G384" s="2">
        <v>0</v>
      </c>
      <c r="H384" s="2">
        <v>0</v>
      </c>
      <c r="I384" s="2">
        <v>10729</v>
      </c>
      <c r="J384" s="2">
        <f t="shared" si="51"/>
        <v>10729</v>
      </c>
      <c r="K384" s="2">
        <v>0</v>
      </c>
      <c r="L384" s="2">
        <v>0</v>
      </c>
      <c r="M384" s="2">
        <v>0</v>
      </c>
      <c r="N384" s="2">
        <f t="shared" si="52"/>
        <v>0</v>
      </c>
      <c r="O384" s="2">
        <v>0</v>
      </c>
      <c r="P384" s="2">
        <v>0</v>
      </c>
      <c r="Q384" s="2">
        <v>0</v>
      </c>
      <c r="R384" s="2">
        <v>0</v>
      </c>
      <c r="S384" s="2">
        <f t="shared" si="53"/>
        <v>0</v>
      </c>
      <c r="T384" s="2">
        <v>0</v>
      </c>
      <c r="U384" s="2">
        <v>0</v>
      </c>
      <c r="V384" s="2">
        <f t="shared" si="54"/>
        <v>0</v>
      </c>
      <c r="W384" s="2">
        <v>0</v>
      </c>
      <c r="X384" s="2">
        <v>0</v>
      </c>
      <c r="Y384">
        <v>0</v>
      </c>
      <c r="Z384" s="2">
        <v>0</v>
      </c>
      <c r="AA384" s="2">
        <v>0</v>
      </c>
      <c r="AB384" s="2">
        <f t="shared" si="55"/>
        <v>0</v>
      </c>
      <c r="AC384" s="2">
        <v>140</v>
      </c>
      <c r="AD384" s="2">
        <v>0</v>
      </c>
      <c r="AE384" s="2">
        <v>0</v>
      </c>
      <c r="AF384" s="2">
        <v>0</v>
      </c>
      <c r="AG384" s="2">
        <f t="shared" si="56"/>
        <v>11001</v>
      </c>
      <c r="AH384" s="2">
        <f t="shared" si="57"/>
        <v>11001</v>
      </c>
      <c r="AI384" s="2">
        <v>45937</v>
      </c>
      <c r="AJ384" s="2">
        <v>45937</v>
      </c>
      <c r="AK384" s="2">
        <v>0</v>
      </c>
      <c r="AL384" s="2">
        <v>0</v>
      </c>
      <c r="AM384" s="2">
        <v>0</v>
      </c>
      <c r="AN384" s="2">
        <v>0</v>
      </c>
      <c r="AO384" s="2">
        <v>0</v>
      </c>
      <c r="AP384" s="2">
        <v>0</v>
      </c>
      <c r="AQ384" s="2">
        <v>0</v>
      </c>
      <c r="AR384" s="2">
        <v>0</v>
      </c>
      <c r="AS384" s="2">
        <v>0</v>
      </c>
      <c r="AT384" s="2">
        <v>0</v>
      </c>
      <c r="AU384" s="2">
        <v>0</v>
      </c>
      <c r="AV384" s="2">
        <v>0</v>
      </c>
      <c r="AW384" s="2">
        <v>0</v>
      </c>
      <c r="AX384" s="2">
        <v>0</v>
      </c>
      <c r="AY384" s="2">
        <v>0</v>
      </c>
      <c r="AZ384" s="2">
        <v>0</v>
      </c>
      <c r="BA384" s="2">
        <f t="shared" si="58"/>
        <v>11001</v>
      </c>
      <c r="BB384" s="2">
        <f t="shared" si="59"/>
        <v>11001</v>
      </c>
      <c r="BC384" s="2">
        <v>45937</v>
      </c>
      <c r="BD384" s="2">
        <v>45937</v>
      </c>
      <c r="BE384" s="2">
        <v>0</v>
      </c>
      <c r="BF384" s="2">
        <v>0</v>
      </c>
      <c r="BG384" s="2">
        <v>0</v>
      </c>
      <c r="BH384" s="2">
        <v>0</v>
      </c>
      <c r="BI384" s="2">
        <v>0</v>
      </c>
      <c r="BJ384" s="2">
        <v>1803</v>
      </c>
      <c r="BK384" s="2">
        <v>-22</v>
      </c>
      <c r="BL384" s="2">
        <v>-75</v>
      </c>
    </row>
    <row r="385" spans="1:64" x14ac:dyDescent="0.25">
      <c r="A385" s="1" t="s">
        <v>380</v>
      </c>
      <c r="B385" t="s">
        <v>826</v>
      </c>
      <c r="C385" t="s">
        <v>976</v>
      </c>
      <c r="D385" s="2">
        <v>0</v>
      </c>
      <c r="E385" s="2">
        <v>-927</v>
      </c>
      <c r="F385" s="2">
        <f t="shared" si="50"/>
        <v>-927</v>
      </c>
      <c r="G385" s="2">
        <v>0</v>
      </c>
      <c r="H385" s="2">
        <v>0</v>
      </c>
      <c r="I385" s="2">
        <v>9885</v>
      </c>
      <c r="J385" s="2">
        <f t="shared" si="51"/>
        <v>9885</v>
      </c>
      <c r="K385" s="2">
        <v>0</v>
      </c>
      <c r="L385" s="2">
        <v>0</v>
      </c>
      <c r="M385" s="2">
        <v>0</v>
      </c>
      <c r="N385" s="2">
        <f t="shared" si="52"/>
        <v>0</v>
      </c>
      <c r="O385" s="2">
        <v>0</v>
      </c>
      <c r="P385" s="2">
        <v>0</v>
      </c>
      <c r="Q385" s="2">
        <v>0</v>
      </c>
      <c r="R385" s="2">
        <v>0</v>
      </c>
      <c r="S385" s="2">
        <f t="shared" si="53"/>
        <v>0</v>
      </c>
      <c r="T385" s="2">
        <v>0</v>
      </c>
      <c r="U385" s="2">
        <v>0</v>
      </c>
      <c r="V385" s="2">
        <f t="shared" si="54"/>
        <v>0</v>
      </c>
      <c r="W385" s="2">
        <v>0</v>
      </c>
      <c r="X385" s="2">
        <v>0</v>
      </c>
      <c r="Y385">
        <v>0</v>
      </c>
      <c r="Z385" s="2">
        <v>0</v>
      </c>
      <c r="AA385" s="2">
        <v>0</v>
      </c>
      <c r="AB385" s="2">
        <f t="shared" si="55"/>
        <v>0</v>
      </c>
      <c r="AC385" s="2">
        <v>172</v>
      </c>
      <c r="AD385" s="2">
        <v>0</v>
      </c>
      <c r="AE385" s="2">
        <v>0</v>
      </c>
      <c r="AF385" s="2">
        <v>0</v>
      </c>
      <c r="AG385" s="2">
        <f t="shared" si="56"/>
        <v>9130</v>
      </c>
      <c r="AH385" s="2">
        <f t="shared" si="57"/>
        <v>9130</v>
      </c>
      <c r="AI385" s="2">
        <v>50895</v>
      </c>
      <c r="AJ385" s="2">
        <v>50895</v>
      </c>
      <c r="AK385" s="2">
        <v>0</v>
      </c>
      <c r="AL385" s="2">
        <v>0</v>
      </c>
      <c r="AM385" s="2">
        <v>0</v>
      </c>
      <c r="AN385" s="2">
        <v>0</v>
      </c>
      <c r="AO385" s="2">
        <v>0</v>
      </c>
      <c r="AP385" s="2">
        <v>0</v>
      </c>
      <c r="AQ385" s="2">
        <v>0</v>
      </c>
      <c r="AR385" s="2">
        <v>0</v>
      </c>
      <c r="AS385" s="2">
        <v>0</v>
      </c>
      <c r="AT385" s="2">
        <v>0</v>
      </c>
      <c r="AU385" s="2">
        <v>0</v>
      </c>
      <c r="AV385" s="2">
        <v>0</v>
      </c>
      <c r="AW385" s="2">
        <v>23</v>
      </c>
      <c r="AX385" s="2">
        <v>-3</v>
      </c>
      <c r="AY385" s="2">
        <v>0</v>
      </c>
      <c r="AZ385" s="2">
        <v>0</v>
      </c>
      <c r="BA385" s="2">
        <f t="shared" si="58"/>
        <v>9153</v>
      </c>
      <c r="BB385" s="2">
        <f t="shared" si="59"/>
        <v>9153</v>
      </c>
      <c r="BC385" s="2">
        <v>50892</v>
      </c>
      <c r="BD385" s="2">
        <v>50892</v>
      </c>
      <c r="BE385" s="2">
        <v>0</v>
      </c>
      <c r="BF385" s="2">
        <v>0</v>
      </c>
      <c r="BG385" s="2">
        <v>0</v>
      </c>
      <c r="BH385" s="2">
        <v>0</v>
      </c>
      <c r="BI385" s="2">
        <v>124</v>
      </c>
      <c r="BJ385" s="2">
        <v>503</v>
      </c>
      <c r="BK385" s="2">
        <v>0</v>
      </c>
      <c r="BL385" s="2">
        <v>-199</v>
      </c>
    </row>
    <row r="386" spans="1:64" x14ac:dyDescent="0.25">
      <c r="A386" s="1" t="s">
        <v>381</v>
      </c>
      <c r="B386" t="s">
        <v>827</v>
      </c>
      <c r="C386" t="s">
        <v>976</v>
      </c>
      <c r="D386" s="2">
        <v>0</v>
      </c>
      <c r="E386" s="2">
        <v>325</v>
      </c>
      <c r="F386" s="2">
        <f t="shared" si="50"/>
        <v>325</v>
      </c>
      <c r="G386" s="2">
        <v>0</v>
      </c>
      <c r="H386" s="2">
        <v>0</v>
      </c>
      <c r="I386" s="2">
        <v>20785</v>
      </c>
      <c r="J386" s="2">
        <f t="shared" si="51"/>
        <v>20785</v>
      </c>
      <c r="K386" s="2">
        <v>0</v>
      </c>
      <c r="L386" s="2">
        <v>0</v>
      </c>
      <c r="M386" s="2">
        <v>0</v>
      </c>
      <c r="N386" s="2">
        <f t="shared" si="52"/>
        <v>0</v>
      </c>
      <c r="O386" s="2">
        <v>0</v>
      </c>
      <c r="P386" s="2">
        <v>0</v>
      </c>
      <c r="Q386" s="2">
        <v>0</v>
      </c>
      <c r="R386" s="2">
        <v>0</v>
      </c>
      <c r="S386" s="2">
        <f t="shared" si="53"/>
        <v>0</v>
      </c>
      <c r="T386" s="2">
        <v>0</v>
      </c>
      <c r="U386" s="2">
        <v>0</v>
      </c>
      <c r="V386" s="2">
        <f t="shared" si="54"/>
        <v>0</v>
      </c>
      <c r="W386" s="2">
        <v>0</v>
      </c>
      <c r="X386" s="2">
        <v>0</v>
      </c>
      <c r="Y386">
        <v>0</v>
      </c>
      <c r="Z386" s="2">
        <v>0</v>
      </c>
      <c r="AA386" s="2">
        <v>0</v>
      </c>
      <c r="AB386" s="2">
        <f t="shared" si="55"/>
        <v>0</v>
      </c>
      <c r="AC386" s="2">
        <v>72</v>
      </c>
      <c r="AD386" s="2">
        <v>0</v>
      </c>
      <c r="AE386" s="2">
        <v>6</v>
      </c>
      <c r="AF386" s="2">
        <v>0</v>
      </c>
      <c r="AG386" s="2">
        <f t="shared" si="56"/>
        <v>21188</v>
      </c>
      <c r="AH386" s="2">
        <f t="shared" si="57"/>
        <v>21188</v>
      </c>
      <c r="AI386" s="2">
        <v>96755</v>
      </c>
      <c r="AJ386" s="2">
        <v>96755</v>
      </c>
      <c r="AK386" s="2">
        <v>0</v>
      </c>
      <c r="AL386" s="2">
        <v>0</v>
      </c>
      <c r="AM386" s="2">
        <v>0</v>
      </c>
      <c r="AN386" s="2">
        <v>0</v>
      </c>
      <c r="AO386" s="2">
        <v>0</v>
      </c>
      <c r="AP386" s="2">
        <v>0</v>
      </c>
      <c r="AQ386" s="2">
        <v>0</v>
      </c>
      <c r="AR386" s="2">
        <v>0</v>
      </c>
      <c r="AS386" s="2">
        <v>0</v>
      </c>
      <c r="AT386" s="2">
        <v>0</v>
      </c>
      <c r="AU386" s="2">
        <v>0</v>
      </c>
      <c r="AV386" s="2">
        <v>0</v>
      </c>
      <c r="AW386" s="2">
        <v>0</v>
      </c>
      <c r="AX386" s="2">
        <v>0</v>
      </c>
      <c r="AY386" s="2">
        <v>0</v>
      </c>
      <c r="AZ386" s="2">
        <v>0</v>
      </c>
      <c r="BA386" s="2">
        <f t="shared" si="58"/>
        <v>21188</v>
      </c>
      <c r="BB386" s="2">
        <f t="shared" si="59"/>
        <v>21188</v>
      </c>
      <c r="BC386" s="2">
        <v>96755</v>
      </c>
      <c r="BD386" s="2">
        <v>96755</v>
      </c>
      <c r="BE386" s="2">
        <v>0</v>
      </c>
      <c r="BF386" s="2">
        <v>0</v>
      </c>
      <c r="BG386" s="2">
        <v>0</v>
      </c>
      <c r="BH386" s="2">
        <v>0</v>
      </c>
      <c r="BI386" s="2">
        <v>936</v>
      </c>
      <c r="BJ386" s="2">
        <v>2297</v>
      </c>
      <c r="BK386" s="2">
        <v>0</v>
      </c>
      <c r="BL386" s="2">
        <v>-245</v>
      </c>
    </row>
    <row r="387" spans="1:64" x14ac:dyDescent="0.25">
      <c r="A387" s="1" t="s">
        <v>382</v>
      </c>
      <c r="B387" t="s">
        <v>828</v>
      </c>
      <c r="C387" t="s">
        <v>976</v>
      </c>
      <c r="D387" s="2">
        <v>0</v>
      </c>
      <c r="E387" s="2">
        <v>114</v>
      </c>
      <c r="F387" s="2">
        <f t="shared" si="50"/>
        <v>114</v>
      </c>
      <c r="G387" s="2">
        <v>0</v>
      </c>
      <c r="H387" s="2">
        <v>0</v>
      </c>
      <c r="I387" s="2">
        <v>16723</v>
      </c>
      <c r="J387" s="2">
        <f t="shared" si="51"/>
        <v>16723</v>
      </c>
      <c r="K387" s="2">
        <v>0</v>
      </c>
      <c r="L387" s="2">
        <v>0</v>
      </c>
      <c r="M387" s="2">
        <v>0</v>
      </c>
      <c r="N387" s="2">
        <f t="shared" si="52"/>
        <v>0</v>
      </c>
      <c r="O387" s="2">
        <v>0</v>
      </c>
      <c r="P387" s="2">
        <v>0</v>
      </c>
      <c r="Q387" s="2">
        <v>0</v>
      </c>
      <c r="R387" s="2">
        <v>0</v>
      </c>
      <c r="S387" s="2">
        <f t="shared" si="53"/>
        <v>0</v>
      </c>
      <c r="T387" s="2">
        <v>0</v>
      </c>
      <c r="U387" s="2">
        <v>0</v>
      </c>
      <c r="V387" s="2">
        <f t="shared" si="54"/>
        <v>0</v>
      </c>
      <c r="W387" s="2">
        <v>0</v>
      </c>
      <c r="X387" s="2">
        <v>0</v>
      </c>
      <c r="Y387">
        <v>0</v>
      </c>
      <c r="Z387" s="2">
        <v>0</v>
      </c>
      <c r="AA387" s="2">
        <v>0</v>
      </c>
      <c r="AB387" s="2">
        <f t="shared" si="55"/>
        <v>0</v>
      </c>
      <c r="AC387" s="2">
        <v>0</v>
      </c>
      <c r="AD387" s="2">
        <v>0</v>
      </c>
      <c r="AE387" s="2">
        <v>0</v>
      </c>
      <c r="AF387" s="2">
        <v>0</v>
      </c>
      <c r="AG387" s="2">
        <f t="shared" si="56"/>
        <v>16837</v>
      </c>
      <c r="AH387" s="2">
        <f t="shared" si="57"/>
        <v>16837</v>
      </c>
      <c r="AI387" s="2">
        <v>80502</v>
      </c>
      <c r="AJ387" s="2">
        <v>80502</v>
      </c>
      <c r="AK387" s="2">
        <v>0</v>
      </c>
      <c r="AL387" s="2">
        <v>0</v>
      </c>
      <c r="AM387" s="2">
        <v>0</v>
      </c>
      <c r="AN387" s="2">
        <v>0</v>
      </c>
      <c r="AO387" s="2">
        <v>0</v>
      </c>
      <c r="AP387" s="2">
        <v>0</v>
      </c>
      <c r="AQ387" s="2">
        <v>0</v>
      </c>
      <c r="AR387" s="2">
        <v>0</v>
      </c>
      <c r="AS387" s="2">
        <v>0</v>
      </c>
      <c r="AT387" s="2">
        <v>0</v>
      </c>
      <c r="AU387" s="2">
        <v>0</v>
      </c>
      <c r="AV387" s="2">
        <v>0</v>
      </c>
      <c r="AW387" s="2">
        <v>0</v>
      </c>
      <c r="AX387" s="2">
        <v>0</v>
      </c>
      <c r="AY387" s="2">
        <v>0</v>
      </c>
      <c r="AZ387" s="2">
        <v>0</v>
      </c>
      <c r="BA387" s="2">
        <f t="shared" si="58"/>
        <v>16837</v>
      </c>
      <c r="BB387" s="2">
        <f t="shared" si="59"/>
        <v>16837</v>
      </c>
      <c r="BC387" s="2">
        <v>80502</v>
      </c>
      <c r="BD387" s="2">
        <v>80502</v>
      </c>
      <c r="BE387" s="2">
        <v>0</v>
      </c>
      <c r="BF387" s="2">
        <v>0</v>
      </c>
      <c r="BG387" s="2">
        <v>0</v>
      </c>
      <c r="BH387" s="2">
        <v>0</v>
      </c>
      <c r="BI387" s="2">
        <v>521</v>
      </c>
      <c r="BJ387" s="2">
        <v>2085</v>
      </c>
      <c r="BK387" s="2">
        <v>-19</v>
      </c>
      <c r="BL387" s="2">
        <v>-75</v>
      </c>
    </row>
    <row r="388" spans="1:64" x14ac:dyDescent="0.25">
      <c r="A388" s="1" t="s">
        <v>383</v>
      </c>
      <c r="B388" t="s">
        <v>829</v>
      </c>
      <c r="C388" t="s">
        <v>976</v>
      </c>
      <c r="D388" s="2">
        <v>0</v>
      </c>
      <c r="E388" s="2">
        <v>164</v>
      </c>
      <c r="F388" s="2">
        <f t="shared" si="50"/>
        <v>164</v>
      </c>
      <c r="G388" s="2">
        <v>0</v>
      </c>
      <c r="H388" s="2">
        <v>0</v>
      </c>
      <c r="I388" s="2">
        <v>16779</v>
      </c>
      <c r="J388" s="2">
        <f t="shared" si="51"/>
        <v>16779</v>
      </c>
      <c r="K388" s="2">
        <v>0</v>
      </c>
      <c r="L388" s="2">
        <v>0</v>
      </c>
      <c r="M388" s="2">
        <v>0</v>
      </c>
      <c r="N388" s="2">
        <f t="shared" si="52"/>
        <v>0</v>
      </c>
      <c r="O388" s="2">
        <v>0</v>
      </c>
      <c r="P388" s="2">
        <v>0</v>
      </c>
      <c r="Q388" s="2">
        <v>0</v>
      </c>
      <c r="R388" s="2">
        <v>0</v>
      </c>
      <c r="S388" s="2">
        <f t="shared" si="53"/>
        <v>0</v>
      </c>
      <c r="T388" s="2">
        <v>0</v>
      </c>
      <c r="U388" s="2">
        <v>0</v>
      </c>
      <c r="V388" s="2">
        <f t="shared" si="54"/>
        <v>0</v>
      </c>
      <c r="W388" s="2">
        <v>0</v>
      </c>
      <c r="X388" s="2">
        <v>0</v>
      </c>
      <c r="Y388">
        <v>0</v>
      </c>
      <c r="Z388" s="2">
        <v>0</v>
      </c>
      <c r="AA388" s="2">
        <v>0</v>
      </c>
      <c r="AB388" s="2">
        <f t="shared" si="55"/>
        <v>0</v>
      </c>
      <c r="AC388" s="2">
        <v>0</v>
      </c>
      <c r="AD388" s="2">
        <v>0</v>
      </c>
      <c r="AE388" s="2">
        <v>0</v>
      </c>
      <c r="AF388" s="2">
        <v>0</v>
      </c>
      <c r="AG388" s="2">
        <f t="shared" si="56"/>
        <v>16943</v>
      </c>
      <c r="AH388" s="2">
        <f t="shared" si="57"/>
        <v>16943</v>
      </c>
      <c r="AI388" s="2">
        <v>72683</v>
      </c>
      <c r="AJ388" s="2">
        <v>72683</v>
      </c>
      <c r="AK388" s="2">
        <v>0</v>
      </c>
      <c r="AL388" s="2">
        <v>0</v>
      </c>
      <c r="AM388" s="2">
        <v>0</v>
      </c>
      <c r="AN388" s="2">
        <v>0</v>
      </c>
      <c r="AO388" s="2">
        <v>0</v>
      </c>
      <c r="AP388" s="2">
        <v>0</v>
      </c>
      <c r="AQ388" s="2">
        <v>0</v>
      </c>
      <c r="AR388" s="2">
        <v>0</v>
      </c>
      <c r="AS388" s="2">
        <v>0</v>
      </c>
      <c r="AT388" s="2">
        <v>0</v>
      </c>
      <c r="AU388" s="2">
        <v>0</v>
      </c>
      <c r="AV388" s="2">
        <v>0</v>
      </c>
      <c r="AW388" s="2">
        <v>0</v>
      </c>
      <c r="AX388" s="2">
        <v>0</v>
      </c>
      <c r="AY388" s="2">
        <v>0</v>
      </c>
      <c r="AZ388" s="2">
        <v>0</v>
      </c>
      <c r="BA388" s="2">
        <f t="shared" si="58"/>
        <v>16943</v>
      </c>
      <c r="BB388" s="2">
        <f t="shared" si="59"/>
        <v>16943</v>
      </c>
      <c r="BC388" s="2">
        <v>72683</v>
      </c>
      <c r="BD388" s="2">
        <v>72683</v>
      </c>
      <c r="BE388" s="2">
        <v>0</v>
      </c>
      <c r="BF388" s="2">
        <v>0</v>
      </c>
      <c r="BG388" s="2">
        <v>0</v>
      </c>
      <c r="BH388" s="2">
        <v>0</v>
      </c>
      <c r="BI388" s="2">
        <v>520</v>
      </c>
      <c r="BJ388" s="2">
        <v>1084</v>
      </c>
      <c r="BK388" s="2">
        <v>-20</v>
      </c>
      <c r="BL388" s="2">
        <v>-116</v>
      </c>
    </row>
    <row r="389" spans="1:64" x14ac:dyDescent="0.25">
      <c r="A389" s="1" t="s">
        <v>384</v>
      </c>
      <c r="B389" t="s">
        <v>830</v>
      </c>
      <c r="C389" t="s">
        <v>977</v>
      </c>
      <c r="D389" s="2">
        <v>0</v>
      </c>
      <c r="E389" s="2">
        <v>0</v>
      </c>
      <c r="F389" s="2">
        <f t="shared" si="50"/>
        <v>0</v>
      </c>
      <c r="G389" s="2">
        <v>0</v>
      </c>
      <c r="H389" s="2">
        <v>0</v>
      </c>
      <c r="I389" s="2">
        <v>0</v>
      </c>
      <c r="J389" s="2">
        <f t="shared" si="51"/>
        <v>0</v>
      </c>
      <c r="K389" s="2">
        <v>0</v>
      </c>
      <c r="L389" s="2">
        <v>0</v>
      </c>
      <c r="M389" s="2">
        <v>0</v>
      </c>
      <c r="N389" s="2">
        <f t="shared" si="52"/>
        <v>0</v>
      </c>
      <c r="O389" s="2">
        <v>13517</v>
      </c>
      <c r="P389" s="2">
        <v>0</v>
      </c>
      <c r="Q389" s="2">
        <v>0</v>
      </c>
      <c r="R389" s="2">
        <v>0</v>
      </c>
      <c r="S389" s="2">
        <f t="shared" si="53"/>
        <v>0</v>
      </c>
      <c r="T389" s="2">
        <v>0</v>
      </c>
      <c r="U389" s="2">
        <v>0</v>
      </c>
      <c r="V389" s="2">
        <f t="shared" si="54"/>
        <v>0</v>
      </c>
      <c r="W389" s="2">
        <v>0</v>
      </c>
      <c r="X389" s="2">
        <v>0</v>
      </c>
      <c r="Y389">
        <v>0</v>
      </c>
      <c r="Z389" s="2">
        <v>0</v>
      </c>
      <c r="AA389" s="2">
        <v>0</v>
      </c>
      <c r="AB389" s="2">
        <f t="shared" si="55"/>
        <v>0</v>
      </c>
      <c r="AC389" s="2">
        <v>0</v>
      </c>
      <c r="AD389" s="2">
        <v>0</v>
      </c>
      <c r="AE389" s="2">
        <v>0</v>
      </c>
      <c r="AF389" s="2">
        <v>0</v>
      </c>
      <c r="AG389" s="2">
        <f t="shared" si="56"/>
        <v>13517</v>
      </c>
      <c r="AH389" s="2">
        <f t="shared" si="57"/>
        <v>13517</v>
      </c>
      <c r="AI389" s="2">
        <v>57802</v>
      </c>
      <c r="AJ389" s="2">
        <v>57802</v>
      </c>
      <c r="AK389" s="2">
        <v>0</v>
      </c>
      <c r="AL389" s="2">
        <v>0</v>
      </c>
      <c r="AM389" s="2">
        <v>0</v>
      </c>
      <c r="AN389" s="2">
        <v>0</v>
      </c>
      <c r="AO389" s="2">
        <v>0</v>
      </c>
      <c r="AP389" s="2">
        <v>0</v>
      </c>
      <c r="AQ389" s="2">
        <v>0</v>
      </c>
      <c r="AR389" s="2">
        <v>-13351</v>
      </c>
      <c r="AS389" s="2">
        <v>0</v>
      </c>
      <c r="AT389" s="2">
        <v>0</v>
      </c>
      <c r="AU389" s="2">
        <v>0</v>
      </c>
      <c r="AV389" s="2">
        <v>0</v>
      </c>
      <c r="AW389" s="2">
        <v>0</v>
      </c>
      <c r="AX389" s="2">
        <v>0</v>
      </c>
      <c r="AY389" s="2">
        <v>0</v>
      </c>
      <c r="AZ389" s="2">
        <v>0</v>
      </c>
      <c r="BA389" s="2">
        <f t="shared" si="58"/>
        <v>166</v>
      </c>
      <c r="BB389" s="2">
        <f t="shared" si="59"/>
        <v>166</v>
      </c>
      <c r="BC389" s="2">
        <v>4401</v>
      </c>
      <c r="BD389" s="2">
        <v>4401</v>
      </c>
      <c r="BE389" s="2">
        <v>0</v>
      </c>
      <c r="BF389" s="2">
        <v>0</v>
      </c>
      <c r="BG389" s="2">
        <v>0</v>
      </c>
      <c r="BH389" s="2">
        <v>0</v>
      </c>
      <c r="BI389" s="2">
        <v>31</v>
      </c>
      <c r="BJ389" s="2">
        <v>123</v>
      </c>
      <c r="BK389" s="2">
        <v>-29</v>
      </c>
      <c r="BL389" s="2">
        <v>-60</v>
      </c>
    </row>
    <row r="390" spans="1:64" x14ac:dyDescent="0.25">
      <c r="A390" s="1" t="s">
        <v>385</v>
      </c>
      <c r="B390" t="s">
        <v>831</v>
      </c>
      <c r="C390" t="s">
        <v>977</v>
      </c>
      <c r="D390" s="2">
        <v>0</v>
      </c>
      <c r="E390" s="2">
        <v>60</v>
      </c>
      <c r="F390" s="2">
        <f t="shared" ref="F390:F448" si="60">SUM(D390:E390)</f>
        <v>60</v>
      </c>
      <c r="G390" s="2">
        <v>0</v>
      </c>
      <c r="H390" s="2">
        <v>0</v>
      </c>
      <c r="I390" s="2">
        <v>0</v>
      </c>
      <c r="J390" s="2">
        <f t="shared" ref="J390:J448" si="61">SUM(H390:I390)</f>
        <v>0</v>
      </c>
      <c r="K390" s="2">
        <v>0</v>
      </c>
      <c r="L390" s="2">
        <v>0</v>
      </c>
      <c r="M390" s="2">
        <v>0</v>
      </c>
      <c r="N390" s="2">
        <f t="shared" ref="N390:N448" si="62">SUM(K390:M390)</f>
        <v>0</v>
      </c>
      <c r="O390" s="2">
        <v>46075</v>
      </c>
      <c r="P390" s="2">
        <v>0</v>
      </c>
      <c r="Q390" s="2">
        <v>0</v>
      </c>
      <c r="R390" s="2">
        <v>0</v>
      </c>
      <c r="S390" s="2">
        <f t="shared" ref="S390:S448" si="63">SUM(P390:R390)</f>
        <v>0</v>
      </c>
      <c r="T390" s="2">
        <v>0</v>
      </c>
      <c r="U390" s="2">
        <v>0</v>
      </c>
      <c r="V390" s="2">
        <f t="shared" ref="V390:V448" si="64">SUM(T390:U390)</f>
        <v>0</v>
      </c>
      <c r="W390" s="2">
        <v>0</v>
      </c>
      <c r="X390" s="2">
        <v>0</v>
      </c>
      <c r="Y390">
        <v>0</v>
      </c>
      <c r="Z390" s="2">
        <v>0</v>
      </c>
      <c r="AA390" s="2">
        <v>0</v>
      </c>
      <c r="AB390" s="2">
        <f t="shared" ref="AB390:AB448" si="65">SUM(Z390:AA390)</f>
        <v>0</v>
      </c>
      <c r="AC390" s="2">
        <v>0</v>
      </c>
      <c r="AD390" s="2">
        <v>0</v>
      </c>
      <c r="AE390" s="2">
        <v>0</v>
      </c>
      <c r="AF390" s="2">
        <v>0</v>
      </c>
      <c r="AG390" s="2">
        <f t="shared" ref="AG390:AG448" si="66">AF390+AE390+AD390+AC390+AB390+X390+W390+V390+S390+O390+N390+J390+G390+F390</f>
        <v>46135</v>
      </c>
      <c r="AH390" s="2">
        <f t="shared" ref="AH390:AH448" si="67">AG390+Y390</f>
        <v>46135</v>
      </c>
      <c r="AI390" s="2">
        <v>184834</v>
      </c>
      <c r="AJ390" s="2">
        <v>184834</v>
      </c>
      <c r="AK390" s="2">
        <v>0</v>
      </c>
      <c r="AL390" s="2">
        <v>0</v>
      </c>
      <c r="AM390" s="2">
        <v>0</v>
      </c>
      <c r="AN390" s="2">
        <v>0</v>
      </c>
      <c r="AO390" s="2">
        <v>0</v>
      </c>
      <c r="AP390" s="2">
        <v>0</v>
      </c>
      <c r="AQ390" s="2">
        <v>0</v>
      </c>
      <c r="AR390" s="2">
        <v>-40276</v>
      </c>
      <c r="AS390" s="2">
        <v>0</v>
      </c>
      <c r="AT390" s="2">
        <v>0</v>
      </c>
      <c r="AU390" s="2">
        <v>0</v>
      </c>
      <c r="AV390" s="2">
        <v>0</v>
      </c>
      <c r="AW390" s="2">
        <v>0</v>
      </c>
      <c r="AX390" s="2">
        <v>0</v>
      </c>
      <c r="AY390" s="2">
        <v>0</v>
      </c>
      <c r="AZ390" s="2">
        <v>0</v>
      </c>
      <c r="BA390" s="2">
        <f t="shared" ref="BA390:BA448" si="68">AG390+AK390+AL390+AM390+AN390+AO390+AP390+AQ390+AR390+AS390+AT390+AY390+AZ390+AW390+AU390</f>
        <v>5859</v>
      </c>
      <c r="BB390" s="2">
        <f t="shared" ref="BB390:BB448" si="69">AH390+AK390+AL390+AM390+AN390+AO390+AP390+AQ390+AR390+AS390+AT390+AY390+AZ390+AU390+AW390</f>
        <v>5859</v>
      </c>
      <c r="BC390" s="2">
        <v>22586</v>
      </c>
      <c r="BD390" s="2">
        <v>22586</v>
      </c>
      <c r="BE390" s="2">
        <v>0</v>
      </c>
      <c r="BF390" s="2">
        <v>0</v>
      </c>
      <c r="BG390" s="2">
        <v>0</v>
      </c>
      <c r="BH390" s="2">
        <v>0</v>
      </c>
      <c r="BI390" s="2">
        <v>971</v>
      </c>
      <c r="BJ390" s="2">
        <v>3888</v>
      </c>
      <c r="BK390" s="2">
        <v>-794</v>
      </c>
      <c r="BL390" s="2">
        <v>-3108</v>
      </c>
    </row>
    <row r="391" spans="1:64" x14ac:dyDescent="0.25">
      <c r="A391" s="1" t="s">
        <v>386</v>
      </c>
      <c r="B391" t="s">
        <v>832</v>
      </c>
      <c r="C391" t="s">
        <v>977</v>
      </c>
      <c r="D391" s="2">
        <v>0</v>
      </c>
      <c r="E391" s="2">
        <v>0</v>
      </c>
      <c r="F391" s="2">
        <f t="shared" si="60"/>
        <v>0</v>
      </c>
      <c r="G391" s="2">
        <v>0</v>
      </c>
      <c r="H391" s="2">
        <v>0</v>
      </c>
      <c r="I391" s="2">
        <v>0</v>
      </c>
      <c r="J391" s="2">
        <f t="shared" si="61"/>
        <v>0</v>
      </c>
      <c r="K391" s="2">
        <v>0</v>
      </c>
      <c r="L391" s="2">
        <v>0</v>
      </c>
      <c r="M391" s="2">
        <v>0</v>
      </c>
      <c r="N391" s="2">
        <f t="shared" si="62"/>
        <v>0</v>
      </c>
      <c r="O391" s="2">
        <v>25113</v>
      </c>
      <c r="P391" s="2">
        <v>0</v>
      </c>
      <c r="Q391" s="2">
        <v>0</v>
      </c>
      <c r="R391" s="2">
        <v>0</v>
      </c>
      <c r="S391" s="2">
        <f t="shared" si="63"/>
        <v>0</v>
      </c>
      <c r="T391" s="2">
        <v>0</v>
      </c>
      <c r="U391" s="2">
        <v>0</v>
      </c>
      <c r="V391" s="2">
        <f t="shared" si="64"/>
        <v>0</v>
      </c>
      <c r="W391" s="2">
        <v>0</v>
      </c>
      <c r="X391" s="2">
        <v>0</v>
      </c>
      <c r="Y391">
        <v>0</v>
      </c>
      <c r="Z391" s="2">
        <v>0</v>
      </c>
      <c r="AA391" s="2">
        <v>0</v>
      </c>
      <c r="AB391" s="2">
        <f t="shared" si="65"/>
        <v>0</v>
      </c>
      <c r="AC391" s="2">
        <v>0</v>
      </c>
      <c r="AD391" s="2">
        <v>0</v>
      </c>
      <c r="AE391" s="2">
        <v>0</v>
      </c>
      <c r="AF391" s="2">
        <v>0</v>
      </c>
      <c r="AG391" s="2">
        <f t="shared" si="66"/>
        <v>25113</v>
      </c>
      <c r="AH391" s="2">
        <f t="shared" si="67"/>
        <v>25113</v>
      </c>
      <c r="AI391" s="2">
        <v>71634</v>
      </c>
      <c r="AJ391" s="2">
        <v>71634</v>
      </c>
      <c r="AK391" s="2">
        <v>0</v>
      </c>
      <c r="AL391" s="2">
        <v>0</v>
      </c>
      <c r="AM391" s="2">
        <v>0</v>
      </c>
      <c r="AN391" s="2">
        <v>0</v>
      </c>
      <c r="AO391" s="2">
        <v>0</v>
      </c>
      <c r="AP391" s="2">
        <v>0</v>
      </c>
      <c r="AQ391" s="2">
        <v>0</v>
      </c>
      <c r="AR391" s="2">
        <v>-28726</v>
      </c>
      <c r="AS391" s="2">
        <v>0</v>
      </c>
      <c r="AT391" s="2">
        <v>0</v>
      </c>
      <c r="AU391" s="2">
        <v>0</v>
      </c>
      <c r="AV391" s="2">
        <v>0</v>
      </c>
      <c r="AW391" s="2">
        <v>0</v>
      </c>
      <c r="AX391" s="2">
        <v>0</v>
      </c>
      <c r="AY391" s="2">
        <v>0</v>
      </c>
      <c r="AZ391" s="2">
        <v>0</v>
      </c>
      <c r="BA391" s="2">
        <f t="shared" si="68"/>
        <v>-3613</v>
      </c>
      <c r="BB391" s="2">
        <f t="shared" si="69"/>
        <v>-3613</v>
      </c>
      <c r="BC391" s="2">
        <v>71634</v>
      </c>
      <c r="BD391" s="2">
        <v>71634</v>
      </c>
      <c r="BE391" s="2">
        <v>0</v>
      </c>
      <c r="BF391" s="2">
        <v>0</v>
      </c>
      <c r="BG391" s="2">
        <v>0</v>
      </c>
      <c r="BH391" s="2">
        <v>0</v>
      </c>
      <c r="BI391" s="2">
        <v>153</v>
      </c>
      <c r="BJ391" s="2">
        <v>1050</v>
      </c>
      <c r="BK391" s="2">
        <v>0</v>
      </c>
      <c r="BL391" s="2">
        <v>-4204</v>
      </c>
    </row>
    <row r="392" spans="1:64" x14ac:dyDescent="0.25">
      <c r="A392" s="1" t="s">
        <v>387</v>
      </c>
      <c r="B392" t="s">
        <v>833</v>
      </c>
      <c r="C392" t="s">
        <v>977</v>
      </c>
      <c r="D392" s="2">
        <v>0</v>
      </c>
      <c r="E392" s="2">
        <v>0</v>
      </c>
      <c r="F392" s="2">
        <f t="shared" si="60"/>
        <v>0</v>
      </c>
      <c r="G392" s="2">
        <v>0</v>
      </c>
      <c r="H392" s="2">
        <v>0</v>
      </c>
      <c r="I392" s="2">
        <v>0</v>
      </c>
      <c r="J392" s="2">
        <f t="shared" si="61"/>
        <v>0</v>
      </c>
      <c r="K392" s="2">
        <v>0</v>
      </c>
      <c r="L392" s="2">
        <v>0</v>
      </c>
      <c r="M392" s="2">
        <v>0</v>
      </c>
      <c r="N392" s="2">
        <f t="shared" si="62"/>
        <v>0</v>
      </c>
      <c r="O392" s="2">
        <v>11984</v>
      </c>
      <c r="P392" s="2">
        <v>0</v>
      </c>
      <c r="Q392" s="2">
        <v>0</v>
      </c>
      <c r="R392" s="2">
        <v>0</v>
      </c>
      <c r="S392" s="2">
        <f t="shared" si="63"/>
        <v>0</v>
      </c>
      <c r="T392" s="2">
        <v>0</v>
      </c>
      <c r="U392" s="2">
        <v>0</v>
      </c>
      <c r="V392" s="2">
        <f t="shared" si="64"/>
        <v>0</v>
      </c>
      <c r="W392" s="2">
        <v>0</v>
      </c>
      <c r="X392" s="2">
        <v>0</v>
      </c>
      <c r="Y392">
        <v>0</v>
      </c>
      <c r="Z392" s="2">
        <v>0</v>
      </c>
      <c r="AA392" s="2">
        <v>0</v>
      </c>
      <c r="AB392" s="2">
        <f t="shared" si="65"/>
        <v>0</v>
      </c>
      <c r="AC392" s="2">
        <v>0</v>
      </c>
      <c r="AD392" s="2">
        <v>0</v>
      </c>
      <c r="AE392" s="2">
        <v>0</v>
      </c>
      <c r="AF392" s="2">
        <v>0</v>
      </c>
      <c r="AG392" s="2">
        <f t="shared" si="66"/>
        <v>11984</v>
      </c>
      <c r="AH392" s="2">
        <f t="shared" si="67"/>
        <v>11984</v>
      </c>
      <c r="AI392" s="2">
        <v>48091</v>
      </c>
      <c r="AJ392" s="2">
        <v>48091</v>
      </c>
      <c r="AK392" s="2">
        <v>0</v>
      </c>
      <c r="AL392" s="2">
        <v>0</v>
      </c>
      <c r="AM392" s="2">
        <v>0</v>
      </c>
      <c r="AN392" s="2">
        <v>0</v>
      </c>
      <c r="AO392" s="2">
        <v>0</v>
      </c>
      <c r="AP392" s="2">
        <v>0</v>
      </c>
      <c r="AQ392" s="2">
        <v>0</v>
      </c>
      <c r="AR392" s="2">
        <v>-11613</v>
      </c>
      <c r="AS392" s="2">
        <v>0</v>
      </c>
      <c r="AT392" s="2">
        <v>0</v>
      </c>
      <c r="AU392" s="2">
        <v>0</v>
      </c>
      <c r="AV392" s="2">
        <v>0</v>
      </c>
      <c r="AW392" s="2">
        <v>0</v>
      </c>
      <c r="AX392" s="2">
        <v>0</v>
      </c>
      <c r="AY392" s="2">
        <v>0</v>
      </c>
      <c r="AZ392" s="2">
        <v>0</v>
      </c>
      <c r="BA392" s="2">
        <f t="shared" si="68"/>
        <v>371</v>
      </c>
      <c r="BB392" s="2">
        <f t="shared" si="69"/>
        <v>371</v>
      </c>
      <c r="BC392" s="2">
        <v>1639</v>
      </c>
      <c r="BD392" s="2">
        <v>1639</v>
      </c>
      <c r="BE392" s="2">
        <v>0</v>
      </c>
      <c r="BF392" s="2">
        <v>0</v>
      </c>
      <c r="BG392" s="2">
        <v>0</v>
      </c>
      <c r="BH392" s="2">
        <v>0</v>
      </c>
      <c r="BI392" s="2">
        <v>533</v>
      </c>
      <c r="BJ392" s="2">
        <v>2201</v>
      </c>
      <c r="BK392" s="2">
        <v>-14</v>
      </c>
      <c r="BL392" s="2">
        <v>-1055</v>
      </c>
    </row>
    <row r="393" spans="1:64" x14ac:dyDescent="0.25">
      <c r="A393" s="1" t="s">
        <v>388</v>
      </c>
      <c r="B393" t="s">
        <v>834</v>
      </c>
      <c r="C393" t="s">
        <v>977</v>
      </c>
      <c r="D393" s="2">
        <v>0</v>
      </c>
      <c r="E393" s="2">
        <v>0</v>
      </c>
      <c r="F393" s="2">
        <f t="shared" si="60"/>
        <v>0</v>
      </c>
      <c r="G393" s="2">
        <v>0</v>
      </c>
      <c r="H393" s="2">
        <v>0</v>
      </c>
      <c r="I393" s="2">
        <v>0</v>
      </c>
      <c r="J393" s="2">
        <f t="shared" si="61"/>
        <v>0</v>
      </c>
      <c r="K393" s="2">
        <v>0</v>
      </c>
      <c r="L393" s="2">
        <v>0</v>
      </c>
      <c r="M393" s="2">
        <v>0</v>
      </c>
      <c r="N393" s="2">
        <f t="shared" si="62"/>
        <v>0</v>
      </c>
      <c r="O393" s="2">
        <v>1605</v>
      </c>
      <c r="P393" s="2">
        <v>0</v>
      </c>
      <c r="Q393" s="2">
        <v>0</v>
      </c>
      <c r="R393" s="2">
        <v>0</v>
      </c>
      <c r="S393" s="2">
        <f t="shared" si="63"/>
        <v>0</v>
      </c>
      <c r="T393" s="2">
        <v>0</v>
      </c>
      <c r="U393" s="2">
        <v>0</v>
      </c>
      <c r="V393" s="2">
        <f t="shared" si="64"/>
        <v>0</v>
      </c>
      <c r="W393" s="2">
        <v>0</v>
      </c>
      <c r="X393" s="2">
        <v>0</v>
      </c>
      <c r="Y393">
        <v>0</v>
      </c>
      <c r="Z393" s="2">
        <v>0</v>
      </c>
      <c r="AA393" s="2">
        <v>0</v>
      </c>
      <c r="AB393" s="2">
        <f t="shared" si="65"/>
        <v>0</v>
      </c>
      <c r="AC393" s="2">
        <v>0</v>
      </c>
      <c r="AD393" s="2">
        <v>0</v>
      </c>
      <c r="AE393" s="2">
        <v>0</v>
      </c>
      <c r="AF393" s="2">
        <v>0</v>
      </c>
      <c r="AG393" s="2">
        <f t="shared" si="66"/>
        <v>1605</v>
      </c>
      <c r="AH393" s="2">
        <f t="shared" si="67"/>
        <v>1605</v>
      </c>
      <c r="AI393" s="2">
        <v>6417</v>
      </c>
      <c r="AJ393" s="2">
        <v>6417</v>
      </c>
      <c r="AK393" s="2">
        <v>0</v>
      </c>
      <c r="AL393" s="2">
        <v>0</v>
      </c>
      <c r="AM393" s="2">
        <v>0</v>
      </c>
      <c r="AN393" s="2">
        <v>0</v>
      </c>
      <c r="AO393" s="2">
        <v>0</v>
      </c>
      <c r="AP393" s="2">
        <v>0</v>
      </c>
      <c r="AQ393" s="2">
        <v>0</v>
      </c>
      <c r="AR393" s="2">
        <v>-1728</v>
      </c>
      <c r="AS393" s="2">
        <v>0</v>
      </c>
      <c r="AT393" s="2">
        <v>0</v>
      </c>
      <c r="AU393" s="2">
        <v>0</v>
      </c>
      <c r="AV393" s="2">
        <v>0</v>
      </c>
      <c r="AW393" s="2">
        <v>0</v>
      </c>
      <c r="AX393" s="2">
        <v>0</v>
      </c>
      <c r="AY393" s="2">
        <v>0</v>
      </c>
      <c r="AZ393" s="2">
        <v>0</v>
      </c>
      <c r="BA393" s="2">
        <f t="shared" si="68"/>
        <v>-123</v>
      </c>
      <c r="BB393" s="2">
        <f t="shared" si="69"/>
        <v>-123</v>
      </c>
      <c r="BC393" s="2">
        <v>-493</v>
      </c>
      <c r="BD393" s="2">
        <v>-493</v>
      </c>
      <c r="BE393" s="2">
        <v>0</v>
      </c>
      <c r="BF393" s="2">
        <v>0</v>
      </c>
      <c r="BG393" s="2">
        <v>0</v>
      </c>
      <c r="BH393" s="2">
        <v>0</v>
      </c>
      <c r="BI393" s="2">
        <v>141</v>
      </c>
      <c r="BJ393" s="2">
        <v>563</v>
      </c>
      <c r="BK393" s="2">
        <v>-18</v>
      </c>
      <c r="BL393" s="2">
        <v>70</v>
      </c>
    </row>
    <row r="394" spans="1:64" x14ac:dyDescent="0.25">
      <c r="A394" s="1" t="s">
        <v>389</v>
      </c>
      <c r="B394" t="s">
        <v>835</v>
      </c>
      <c r="C394" t="s">
        <v>977</v>
      </c>
      <c r="D394" s="2">
        <v>0</v>
      </c>
      <c r="E394" s="2">
        <v>0</v>
      </c>
      <c r="F394" s="2">
        <f t="shared" si="60"/>
        <v>0</v>
      </c>
      <c r="G394" s="2">
        <v>0</v>
      </c>
      <c r="H394" s="2">
        <v>0</v>
      </c>
      <c r="I394" s="2">
        <v>0</v>
      </c>
      <c r="J394" s="2">
        <f t="shared" si="61"/>
        <v>0</v>
      </c>
      <c r="K394" s="2">
        <v>0</v>
      </c>
      <c r="L394" s="2">
        <v>0</v>
      </c>
      <c r="M394" s="2">
        <v>0</v>
      </c>
      <c r="N394" s="2">
        <f t="shared" si="62"/>
        <v>0</v>
      </c>
      <c r="O394" s="2">
        <v>14680.236054405555</v>
      </c>
      <c r="P394" s="2">
        <v>0</v>
      </c>
      <c r="Q394" s="2">
        <v>0</v>
      </c>
      <c r="R394" s="2">
        <v>0</v>
      </c>
      <c r="S394" s="2">
        <f t="shared" si="63"/>
        <v>0</v>
      </c>
      <c r="T394" s="2">
        <v>0</v>
      </c>
      <c r="U394" s="2">
        <v>0</v>
      </c>
      <c r="V394" s="2">
        <f t="shared" si="64"/>
        <v>0</v>
      </c>
      <c r="W394" s="2">
        <v>0</v>
      </c>
      <c r="X394" s="2">
        <v>0</v>
      </c>
      <c r="Y394">
        <v>0</v>
      </c>
      <c r="Z394" s="2">
        <v>0</v>
      </c>
      <c r="AA394" s="2">
        <v>0</v>
      </c>
      <c r="AB394" s="2">
        <f t="shared" si="65"/>
        <v>0</v>
      </c>
      <c r="AC394" s="2">
        <v>0</v>
      </c>
      <c r="AD394" s="2">
        <v>0</v>
      </c>
      <c r="AE394" s="2">
        <v>0</v>
      </c>
      <c r="AF394" s="2">
        <v>0</v>
      </c>
      <c r="AG394" s="2">
        <f t="shared" si="66"/>
        <v>14680.236054405555</v>
      </c>
      <c r="AH394" s="2">
        <f t="shared" si="67"/>
        <v>14680.236054405555</v>
      </c>
      <c r="AI394" s="2">
        <v>58788</v>
      </c>
      <c r="AJ394" s="2">
        <v>58788</v>
      </c>
      <c r="AK394" s="2">
        <v>0</v>
      </c>
      <c r="AL394" s="2">
        <v>0</v>
      </c>
      <c r="AM394" s="2">
        <v>0</v>
      </c>
      <c r="AN394" s="2">
        <v>0</v>
      </c>
      <c r="AO394" s="2">
        <v>0</v>
      </c>
      <c r="AP394" s="2">
        <v>0</v>
      </c>
      <c r="AQ394" s="2">
        <v>0</v>
      </c>
      <c r="AR394" s="2">
        <v>-15232.744008999998</v>
      </c>
      <c r="AS394" s="2">
        <v>0</v>
      </c>
      <c r="AT394" s="2">
        <v>0</v>
      </c>
      <c r="AU394" s="2">
        <v>0</v>
      </c>
      <c r="AV394" s="2">
        <v>0</v>
      </c>
      <c r="AW394" s="2">
        <v>0</v>
      </c>
      <c r="AX394" s="2">
        <v>0</v>
      </c>
      <c r="AY394" s="2">
        <v>0</v>
      </c>
      <c r="AZ394" s="2">
        <v>0</v>
      </c>
      <c r="BA394" s="2">
        <f t="shared" si="68"/>
        <v>-552.50795459444271</v>
      </c>
      <c r="BB394" s="2">
        <f t="shared" si="69"/>
        <v>-552.50795459444271</v>
      </c>
      <c r="BC394" s="2">
        <v>-1448</v>
      </c>
      <c r="BD394" s="2">
        <v>-1448</v>
      </c>
      <c r="BE394" s="2">
        <v>0</v>
      </c>
      <c r="BF394" s="2">
        <v>0</v>
      </c>
      <c r="BG394" s="2">
        <v>0</v>
      </c>
      <c r="BH394" s="2">
        <v>0</v>
      </c>
      <c r="BI394" s="2">
        <v>0</v>
      </c>
      <c r="BJ394" s="2">
        <v>0</v>
      </c>
      <c r="BK394" s="2">
        <v>-13</v>
      </c>
      <c r="BL394" s="2">
        <v>-48</v>
      </c>
    </row>
    <row r="395" spans="1:64" x14ac:dyDescent="0.25">
      <c r="A395" s="1" t="s">
        <v>390</v>
      </c>
      <c r="B395" t="s">
        <v>836</v>
      </c>
      <c r="C395" t="s">
        <v>977</v>
      </c>
      <c r="D395" s="2">
        <v>0</v>
      </c>
      <c r="E395" s="2">
        <v>0</v>
      </c>
      <c r="F395" s="2">
        <f t="shared" si="60"/>
        <v>0</v>
      </c>
      <c r="G395" s="2">
        <v>0</v>
      </c>
      <c r="H395" s="2">
        <v>0</v>
      </c>
      <c r="I395" s="2">
        <v>0</v>
      </c>
      <c r="J395" s="2">
        <f t="shared" si="61"/>
        <v>0</v>
      </c>
      <c r="K395" s="2">
        <v>26135</v>
      </c>
      <c r="L395" s="2">
        <v>0</v>
      </c>
      <c r="M395" s="2">
        <v>0</v>
      </c>
      <c r="N395" s="2">
        <f t="shared" si="62"/>
        <v>26135</v>
      </c>
      <c r="O395" s="2">
        <v>0</v>
      </c>
      <c r="P395" s="2">
        <v>0</v>
      </c>
      <c r="Q395" s="2">
        <v>0</v>
      </c>
      <c r="R395" s="2">
        <v>0</v>
      </c>
      <c r="S395" s="2">
        <f t="shared" si="63"/>
        <v>0</v>
      </c>
      <c r="T395" s="2">
        <v>0</v>
      </c>
      <c r="U395" s="2">
        <v>0</v>
      </c>
      <c r="V395" s="2">
        <f t="shared" si="64"/>
        <v>0</v>
      </c>
      <c r="W395" s="2">
        <v>0</v>
      </c>
      <c r="X395" s="2">
        <v>0</v>
      </c>
      <c r="Y395">
        <v>0</v>
      </c>
      <c r="Z395" s="2">
        <v>0</v>
      </c>
      <c r="AA395" s="2">
        <v>0</v>
      </c>
      <c r="AB395" s="2">
        <f t="shared" si="65"/>
        <v>0</v>
      </c>
      <c r="AC395" s="2">
        <v>1793</v>
      </c>
      <c r="AD395" s="2">
        <v>0</v>
      </c>
      <c r="AE395" s="2">
        <v>0</v>
      </c>
      <c r="AF395" s="2">
        <v>0</v>
      </c>
      <c r="AG395" s="2">
        <f t="shared" si="66"/>
        <v>27928</v>
      </c>
      <c r="AH395" s="2">
        <f t="shared" si="67"/>
        <v>27928</v>
      </c>
      <c r="AI395" s="2">
        <v>113927</v>
      </c>
      <c r="AJ395" s="2">
        <v>113927</v>
      </c>
      <c r="AK395" s="2">
        <v>0</v>
      </c>
      <c r="AL395" s="2">
        <v>0</v>
      </c>
      <c r="AM395" s="2">
        <v>0</v>
      </c>
      <c r="AN395" s="2">
        <v>0</v>
      </c>
      <c r="AO395" s="2">
        <v>0</v>
      </c>
      <c r="AP395" s="2">
        <v>0</v>
      </c>
      <c r="AQ395" s="2">
        <v>-32850</v>
      </c>
      <c r="AR395" s="2">
        <v>0</v>
      </c>
      <c r="AS395" s="2">
        <v>0</v>
      </c>
      <c r="AT395" s="2">
        <v>0</v>
      </c>
      <c r="AU395" s="2">
        <v>0</v>
      </c>
      <c r="AV395" s="2">
        <v>0</v>
      </c>
      <c r="AW395" s="2">
        <v>0</v>
      </c>
      <c r="AX395" s="2">
        <v>0</v>
      </c>
      <c r="AY395" s="2">
        <v>0</v>
      </c>
      <c r="AZ395" s="2">
        <v>0</v>
      </c>
      <c r="BA395" s="2">
        <f t="shared" si="68"/>
        <v>-4922</v>
      </c>
      <c r="BB395" s="2">
        <f t="shared" si="69"/>
        <v>-4922</v>
      </c>
      <c r="BC395" s="2">
        <v>-17473</v>
      </c>
      <c r="BD395" s="2">
        <v>-17473</v>
      </c>
      <c r="BE395" s="2">
        <v>0</v>
      </c>
      <c r="BF395" s="2">
        <v>0</v>
      </c>
      <c r="BG395" s="2">
        <v>0</v>
      </c>
      <c r="BH395" s="2">
        <v>0</v>
      </c>
      <c r="BI395" s="2">
        <v>2459</v>
      </c>
      <c r="BJ395" s="2">
        <v>9909</v>
      </c>
      <c r="BK395" s="2">
        <v>-200</v>
      </c>
      <c r="BL395" s="2">
        <v>-286</v>
      </c>
    </row>
    <row r="396" spans="1:64" x14ac:dyDescent="0.25">
      <c r="A396" s="1" t="s">
        <v>391</v>
      </c>
      <c r="B396" t="s">
        <v>837</v>
      </c>
      <c r="C396" t="s">
        <v>977</v>
      </c>
      <c r="D396" s="2">
        <v>0</v>
      </c>
      <c r="E396" s="2">
        <v>109</v>
      </c>
      <c r="F396" s="2">
        <f t="shared" si="60"/>
        <v>109</v>
      </c>
      <c r="G396" s="2">
        <v>0</v>
      </c>
      <c r="H396" s="2">
        <v>0</v>
      </c>
      <c r="I396" s="2">
        <v>0</v>
      </c>
      <c r="J396" s="2">
        <f t="shared" si="61"/>
        <v>0</v>
      </c>
      <c r="K396" s="2">
        <v>35611</v>
      </c>
      <c r="L396" s="2">
        <v>0</v>
      </c>
      <c r="M396" s="2">
        <v>4588</v>
      </c>
      <c r="N396" s="2">
        <f t="shared" si="62"/>
        <v>40199</v>
      </c>
      <c r="O396" s="2">
        <v>0</v>
      </c>
      <c r="P396" s="2">
        <v>0</v>
      </c>
      <c r="Q396" s="2">
        <v>0</v>
      </c>
      <c r="R396" s="2">
        <v>0</v>
      </c>
      <c r="S396" s="2">
        <f t="shared" si="63"/>
        <v>0</v>
      </c>
      <c r="T396" s="2">
        <v>0</v>
      </c>
      <c r="U396" s="2">
        <v>0</v>
      </c>
      <c r="V396" s="2">
        <f t="shared" si="64"/>
        <v>0</v>
      </c>
      <c r="W396" s="2">
        <v>0</v>
      </c>
      <c r="X396" s="2">
        <v>0</v>
      </c>
      <c r="Y396">
        <v>0</v>
      </c>
      <c r="Z396" s="2">
        <v>0</v>
      </c>
      <c r="AA396" s="2">
        <v>0</v>
      </c>
      <c r="AB396" s="2">
        <f t="shared" si="65"/>
        <v>0</v>
      </c>
      <c r="AC396" s="2">
        <v>0</v>
      </c>
      <c r="AD396" s="2">
        <v>0</v>
      </c>
      <c r="AE396" s="2">
        <v>0</v>
      </c>
      <c r="AF396" s="2">
        <v>0</v>
      </c>
      <c r="AG396" s="2">
        <f t="shared" si="66"/>
        <v>40308</v>
      </c>
      <c r="AH396" s="2">
        <f t="shared" si="67"/>
        <v>40308</v>
      </c>
      <c r="AI396" s="2">
        <v>148436</v>
      </c>
      <c r="AJ396" s="2">
        <v>148436</v>
      </c>
      <c r="AK396" s="2">
        <v>0</v>
      </c>
      <c r="AL396" s="2">
        <v>0</v>
      </c>
      <c r="AM396" s="2">
        <v>0</v>
      </c>
      <c r="AN396" s="2">
        <v>0</v>
      </c>
      <c r="AO396" s="2">
        <v>0</v>
      </c>
      <c r="AP396" s="2">
        <v>0</v>
      </c>
      <c r="AQ396" s="2">
        <v>-58537</v>
      </c>
      <c r="AR396" s="2">
        <v>0</v>
      </c>
      <c r="AS396" s="2">
        <v>0</v>
      </c>
      <c r="AT396" s="2">
        <v>0</v>
      </c>
      <c r="AU396" s="2">
        <v>0</v>
      </c>
      <c r="AV396" s="2">
        <v>0</v>
      </c>
      <c r="AW396" s="2">
        <v>0</v>
      </c>
      <c r="AX396" s="2">
        <v>0</v>
      </c>
      <c r="AY396" s="2">
        <v>0</v>
      </c>
      <c r="AZ396" s="2">
        <v>0</v>
      </c>
      <c r="BA396" s="2">
        <f t="shared" si="68"/>
        <v>-18229</v>
      </c>
      <c r="BB396" s="2">
        <f t="shared" si="69"/>
        <v>-18229</v>
      </c>
      <c r="BC396" s="2">
        <v>-46687</v>
      </c>
      <c r="BD396" s="2">
        <v>-46687</v>
      </c>
      <c r="BE396" s="2">
        <v>0</v>
      </c>
      <c r="BF396" s="2">
        <v>0</v>
      </c>
      <c r="BG396" s="2">
        <v>0</v>
      </c>
      <c r="BH396" s="2">
        <v>0</v>
      </c>
      <c r="BI396" s="2">
        <v>11208</v>
      </c>
      <c r="BJ396" s="2">
        <v>44728</v>
      </c>
      <c r="BK396" s="2">
        <v>778</v>
      </c>
      <c r="BL396" s="2">
        <v>3121</v>
      </c>
    </row>
    <row r="397" spans="1:64" x14ac:dyDescent="0.25">
      <c r="A397" s="1" t="s">
        <v>392</v>
      </c>
      <c r="B397" t="s">
        <v>838</v>
      </c>
      <c r="C397" t="s">
        <v>977</v>
      </c>
      <c r="D397" s="2">
        <v>0</v>
      </c>
      <c r="E397" s="2">
        <v>55</v>
      </c>
      <c r="F397" s="2">
        <f t="shared" si="60"/>
        <v>55</v>
      </c>
      <c r="G397" s="2">
        <v>0</v>
      </c>
      <c r="H397" s="2">
        <v>0</v>
      </c>
      <c r="I397" s="2">
        <v>0</v>
      </c>
      <c r="J397" s="2">
        <f t="shared" si="61"/>
        <v>0</v>
      </c>
      <c r="K397" s="2">
        <v>43026</v>
      </c>
      <c r="L397" s="2">
        <v>0</v>
      </c>
      <c r="M397" s="2">
        <v>0</v>
      </c>
      <c r="N397" s="2">
        <f t="shared" si="62"/>
        <v>43026</v>
      </c>
      <c r="O397" s="2">
        <v>0</v>
      </c>
      <c r="P397" s="2">
        <v>0</v>
      </c>
      <c r="Q397" s="2">
        <v>0</v>
      </c>
      <c r="R397" s="2">
        <v>0</v>
      </c>
      <c r="S397" s="2">
        <f t="shared" si="63"/>
        <v>0</v>
      </c>
      <c r="T397" s="2">
        <v>0</v>
      </c>
      <c r="U397" s="2">
        <v>0</v>
      </c>
      <c r="V397" s="2">
        <f t="shared" si="64"/>
        <v>0</v>
      </c>
      <c r="W397" s="2">
        <v>0</v>
      </c>
      <c r="X397" s="2">
        <v>0</v>
      </c>
      <c r="Y397">
        <v>0</v>
      </c>
      <c r="Z397" s="2">
        <v>0</v>
      </c>
      <c r="AA397" s="2">
        <v>0</v>
      </c>
      <c r="AB397" s="2">
        <f t="shared" si="65"/>
        <v>0</v>
      </c>
      <c r="AC397" s="2">
        <v>0</v>
      </c>
      <c r="AD397" s="2">
        <v>0</v>
      </c>
      <c r="AE397" s="2">
        <v>0</v>
      </c>
      <c r="AF397" s="2">
        <v>0</v>
      </c>
      <c r="AG397" s="2">
        <f t="shared" si="66"/>
        <v>43081</v>
      </c>
      <c r="AH397" s="2">
        <f t="shared" si="67"/>
        <v>43081</v>
      </c>
      <c r="AI397" s="2">
        <v>175044</v>
      </c>
      <c r="AJ397" s="2">
        <v>175044</v>
      </c>
      <c r="AK397" s="2">
        <v>0</v>
      </c>
      <c r="AL397" s="2">
        <v>0</v>
      </c>
      <c r="AM397" s="2">
        <v>0</v>
      </c>
      <c r="AN397" s="2">
        <v>0</v>
      </c>
      <c r="AO397" s="2">
        <v>0</v>
      </c>
      <c r="AP397" s="2">
        <v>0</v>
      </c>
      <c r="AQ397" s="2">
        <v>-28425</v>
      </c>
      <c r="AR397" s="2">
        <v>0</v>
      </c>
      <c r="AS397" s="2">
        <v>0</v>
      </c>
      <c r="AT397" s="2">
        <v>0</v>
      </c>
      <c r="AU397" s="2">
        <v>-460</v>
      </c>
      <c r="AV397" s="2">
        <v>-7613</v>
      </c>
      <c r="AW397" s="2">
        <v>0</v>
      </c>
      <c r="AX397" s="2">
        <v>0</v>
      </c>
      <c r="AY397" s="2">
        <v>0</v>
      </c>
      <c r="AZ397" s="2">
        <v>0</v>
      </c>
      <c r="BA397" s="2">
        <f t="shared" si="68"/>
        <v>14196</v>
      </c>
      <c r="BB397" s="2">
        <f t="shared" si="69"/>
        <v>14196</v>
      </c>
      <c r="BC397" s="2">
        <v>53275</v>
      </c>
      <c r="BD397" s="2">
        <v>53275</v>
      </c>
      <c r="BE397" s="2">
        <v>-1230</v>
      </c>
      <c r="BF397" s="2">
        <v>-4919</v>
      </c>
      <c r="BG397" s="2">
        <v>0</v>
      </c>
      <c r="BH397" s="2">
        <v>0</v>
      </c>
      <c r="BI397" s="2">
        <v>2998</v>
      </c>
      <c r="BJ397" s="2">
        <v>11990</v>
      </c>
      <c r="BK397" s="2">
        <v>-512</v>
      </c>
      <c r="BL397" s="2">
        <v>-1620</v>
      </c>
    </row>
    <row r="398" spans="1:64" x14ac:dyDescent="0.25">
      <c r="A398" s="1" t="s">
        <v>393</v>
      </c>
      <c r="B398" t="s">
        <v>839</v>
      </c>
      <c r="C398" t="s">
        <v>977</v>
      </c>
      <c r="D398" s="2">
        <v>30</v>
      </c>
      <c r="E398" s="2">
        <v>0</v>
      </c>
      <c r="F398" s="2">
        <f t="shared" si="60"/>
        <v>30</v>
      </c>
      <c r="G398" s="2">
        <v>0</v>
      </c>
      <c r="H398" s="2">
        <v>0</v>
      </c>
      <c r="I398" s="2">
        <v>0</v>
      </c>
      <c r="J398" s="2">
        <f t="shared" si="61"/>
        <v>0</v>
      </c>
      <c r="K398" s="2">
        <v>16948</v>
      </c>
      <c r="L398" s="2">
        <v>0</v>
      </c>
      <c r="M398" s="2">
        <v>-506</v>
      </c>
      <c r="N398" s="2">
        <f t="shared" si="62"/>
        <v>16442</v>
      </c>
      <c r="O398" s="2">
        <v>0</v>
      </c>
      <c r="P398" s="2">
        <v>0</v>
      </c>
      <c r="Q398" s="2">
        <v>0</v>
      </c>
      <c r="R398" s="2">
        <v>0</v>
      </c>
      <c r="S398" s="2">
        <f t="shared" si="63"/>
        <v>0</v>
      </c>
      <c r="T398" s="2">
        <v>0</v>
      </c>
      <c r="U398" s="2">
        <v>0</v>
      </c>
      <c r="V398" s="2">
        <f t="shared" si="64"/>
        <v>0</v>
      </c>
      <c r="W398" s="2">
        <v>0</v>
      </c>
      <c r="X398" s="2">
        <v>0</v>
      </c>
      <c r="Y398">
        <v>0</v>
      </c>
      <c r="Z398" s="2">
        <v>0</v>
      </c>
      <c r="AA398" s="2">
        <v>0</v>
      </c>
      <c r="AB398" s="2">
        <f t="shared" si="65"/>
        <v>0</v>
      </c>
      <c r="AC398" s="2">
        <v>0</v>
      </c>
      <c r="AD398" s="2">
        <v>0</v>
      </c>
      <c r="AE398" s="2">
        <v>0</v>
      </c>
      <c r="AF398" s="2">
        <v>0</v>
      </c>
      <c r="AG398" s="2">
        <f t="shared" si="66"/>
        <v>16472</v>
      </c>
      <c r="AH398" s="2">
        <f t="shared" si="67"/>
        <v>16472</v>
      </c>
      <c r="AI398" s="2">
        <v>84478</v>
      </c>
      <c r="AJ398" s="2">
        <v>84478</v>
      </c>
      <c r="AK398" s="2">
        <v>0</v>
      </c>
      <c r="AL398" s="2">
        <v>0</v>
      </c>
      <c r="AM398" s="2">
        <v>0</v>
      </c>
      <c r="AN398" s="2">
        <v>0</v>
      </c>
      <c r="AO398" s="2">
        <v>0</v>
      </c>
      <c r="AP398" s="2">
        <v>0</v>
      </c>
      <c r="AQ398" s="2">
        <v>-17095</v>
      </c>
      <c r="AR398" s="2">
        <v>0</v>
      </c>
      <c r="AS398" s="2">
        <v>0</v>
      </c>
      <c r="AT398" s="2">
        <v>0</v>
      </c>
      <c r="AU398" s="2">
        <v>0</v>
      </c>
      <c r="AV398" s="2">
        <v>0</v>
      </c>
      <c r="AW398" s="2">
        <v>0</v>
      </c>
      <c r="AX398" s="2">
        <v>0</v>
      </c>
      <c r="AY398" s="2">
        <v>0</v>
      </c>
      <c r="AZ398" s="2">
        <v>0</v>
      </c>
      <c r="BA398" s="2">
        <f t="shared" si="68"/>
        <v>-623</v>
      </c>
      <c r="BB398" s="2">
        <f t="shared" si="69"/>
        <v>-623</v>
      </c>
      <c r="BC398" s="2">
        <v>14495</v>
      </c>
      <c r="BD398" s="2">
        <v>14495</v>
      </c>
      <c r="BE398" s="2">
        <v>0</v>
      </c>
      <c r="BF398" s="2">
        <v>0</v>
      </c>
      <c r="BG398" s="2">
        <v>0</v>
      </c>
      <c r="BH398" s="2">
        <v>0</v>
      </c>
      <c r="BI398" s="2">
        <v>693</v>
      </c>
      <c r="BJ398" s="2">
        <v>1388</v>
      </c>
      <c r="BK398" s="2">
        <v>-173</v>
      </c>
      <c r="BL398" s="2">
        <v>-1350</v>
      </c>
    </row>
    <row r="399" spans="1:64" x14ac:dyDescent="0.25">
      <c r="A399" s="1" t="s">
        <v>394</v>
      </c>
      <c r="B399" t="s">
        <v>840</v>
      </c>
      <c r="C399" t="s">
        <v>977</v>
      </c>
      <c r="D399" s="2">
        <v>0</v>
      </c>
      <c r="E399" s="2">
        <v>585</v>
      </c>
      <c r="F399" s="2">
        <f t="shared" si="60"/>
        <v>585</v>
      </c>
      <c r="G399" s="2">
        <v>0</v>
      </c>
      <c r="H399" s="2">
        <v>0</v>
      </c>
      <c r="I399" s="2">
        <v>0</v>
      </c>
      <c r="J399" s="2">
        <f t="shared" si="61"/>
        <v>0</v>
      </c>
      <c r="K399" s="2">
        <v>25051</v>
      </c>
      <c r="L399" s="2">
        <v>0</v>
      </c>
      <c r="M399" s="2">
        <v>1000</v>
      </c>
      <c r="N399" s="2">
        <f t="shared" si="62"/>
        <v>26051</v>
      </c>
      <c r="O399" s="2">
        <v>0</v>
      </c>
      <c r="P399" s="2">
        <v>0</v>
      </c>
      <c r="Q399" s="2">
        <v>0</v>
      </c>
      <c r="R399" s="2">
        <v>0</v>
      </c>
      <c r="S399" s="2">
        <f t="shared" si="63"/>
        <v>0</v>
      </c>
      <c r="T399" s="2">
        <v>0</v>
      </c>
      <c r="U399" s="2">
        <v>0</v>
      </c>
      <c r="V399" s="2">
        <f t="shared" si="64"/>
        <v>0</v>
      </c>
      <c r="W399" s="2">
        <v>0</v>
      </c>
      <c r="X399" s="2">
        <v>0</v>
      </c>
      <c r="Y399">
        <v>0</v>
      </c>
      <c r="Z399" s="2">
        <v>0</v>
      </c>
      <c r="AA399" s="2">
        <v>0</v>
      </c>
      <c r="AB399" s="2">
        <f t="shared" si="65"/>
        <v>0</v>
      </c>
      <c r="AC399" s="2">
        <v>1294</v>
      </c>
      <c r="AD399" s="2">
        <v>0</v>
      </c>
      <c r="AE399" s="2">
        <v>0</v>
      </c>
      <c r="AF399" s="2">
        <v>0</v>
      </c>
      <c r="AG399" s="2">
        <f t="shared" si="66"/>
        <v>27930</v>
      </c>
      <c r="AH399" s="2">
        <f t="shared" si="67"/>
        <v>27930</v>
      </c>
      <c r="AI399" s="2">
        <v>113240</v>
      </c>
      <c r="AJ399" s="2">
        <v>113240</v>
      </c>
      <c r="AK399" s="2">
        <v>0</v>
      </c>
      <c r="AL399" s="2">
        <v>0</v>
      </c>
      <c r="AM399" s="2">
        <v>0</v>
      </c>
      <c r="AN399" s="2">
        <v>0</v>
      </c>
      <c r="AO399" s="2">
        <v>0</v>
      </c>
      <c r="AP399" s="2">
        <v>0</v>
      </c>
      <c r="AQ399" s="2">
        <v>-22294</v>
      </c>
      <c r="AR399" s="2">
        <v>0</v>
      </c>
      <c r="AS399" s="2">
        <v>0</v>
      </c>
      <c r="AT399" s="2">
        <v>0</v>
      </c>
      <c r="AU399" s="2">
        <v>0</v>
      </c>
      <c r="AV399" s="2">
        <v>0</v>
      </c>
      <c r="AW399" s="2">
        <v>0</v>
      </c>
      <c r="AX399" s="2">
        <v>0</v>
      </c>
      <c r="AY399" s="2">
        <v>0</v>
      </c>
      <c r="AZ399" s="2">
        <v>0</v>
      </c>
      <c r="BA399" s="2">
        <f t="shared" si="68"/>
        <v>5636</v>
      </c>
      <c r="BB399" s="2">
        <f t="shared" si="69"/>
        <v>5636</v>
      </c>
      <c r="BC399" s="2">
        <v>24063</v>
      </c>
      <c r="BD399" s="2">
        <v>24063</v>
      </c>
      <c r="BE399" s="2">
        <v>0</v>
      </c>
      <c r="BF399" s="2">
        <v>0</v>
      </c>
      <c r="BG399" s="2">
        <v>0</v>
      </c>
      <c r="BH399" s="2">
        <v>0</v>
      </c>
      <c r="BI399" s="2">
        <v>2057</v>
      </c>
      <c r="BJ399" s="2">
        <v>8228</v>
      </c>
      <c r="BK399" s="2">
        <v>-150</v>
      </c>
      <c r="BL399" s="2">
        <v>-600</v>
      </c>
    </row>
    <row r="400" spans="1:64" x14ac:dyDescent="0.25">
      <c r="A400" s="1" t="s">
        <v>395</v>
      </c>
      <c r="B400" t="s">
        <v>841</v>
      </c>
      <c r="C400" t="s">
        <v>977</v>
      </c>
      <c r="D400" s="2">
        <v>0</v>
      </c>
      <c r="E400" s="2">
        <v>508</v>
      </c>
      <c r="F400" s="2">
        <f t="shared" si="60"/>
        <v>508</v>
      </c>
      <c r="G400" s="2">
        <v>0</v>
      </c>
      <c r="H400" s="2">
        <v>0</v>
      </c>
      <c r="I400" s="2">
        <v>0</v>
      </c>
      <c r="J400" s="2">
        <f t="shared" si="61"/>
        <v>0</v>
      </c>
      <c r="K400" s="2">
        <v>32988</v>
      </c>
      <c r="L400" s="2">
        <v>0</v>
      </c>
      <c r="M400" s="2">
        <v>0</v>
      </c>
      <c r="N400" s="2">
        <f t="shared" si="62"/>
        <v>32988</v>
      </c>
      <c r="O400" s="2">
        <v>0</v>
      </c>
      <c r="P400" s="2">
        <v>0</v>
      </c>
      <c r="Q400" s="2">
        <v>0</v>
      </c>
      <c r="R400" s="2">
        <v>0</v>
      </c>
      <c r="S400" s="2">
        <f t="shared" si="63"/>
        <v>0</v>
      </c>
      <c r="T400" s="2">
        <v>0</v>
      </c>
      <c r="U400" s="2">
        <v>0</v>
      </c>
      <c r="V400" s="2">
        <f t="shared" si="64"/>
        <v>0</v>
      </c>
      <c r="W400" s="2">
        <v>0</v>
      </c>
      <c r="X400" s="2">
        <v>0</v>
      </c>
      <c r="Y400">
        <v>0</v>
      </c>
      <c r="Z400" s="2">
        <v>0</v>
      </c>
      <c r="AA400" s="2">
        <v>0</v>
      </c>
      <c r="AB400" s="2">
        <f t="shared" si="65"/>
        <v>0</v>
      </c>
      <c r="AC400" s="2">
        <v>369</v>
      </c>
      <c r="AD400" s="2">
        <v>0</v>
      </c>
      <c r="AE400" s="2">
        <v>0</v>
      </c>
      <c r="AF400" s="2">
        <v>0</v>
      </c>
      <c r="AG400" s="2">
        <f t="shared" si="66"/>
        <v>33865</v>
      </c>
      <c r="AH400" s="2">
        <f t="shared" si="67"/>
        <v>33865</v>
      </c>
      <c r="AI400" s="2">
        <v>138546</v>
      </c>
      <c r="AJ400" s="2">
        <v>138546</v>
      </c>
      <c r="AK400" s="2">
        <v>0</v>
      </c>
      <c r="AL400" s="2">
        <v>0</v>
      </c>
      <c r="AM400" s="2">
        <v>0</v>
      </c>
      <c r="AN400" s="2">
        <v>0</v>
      </c>
      <c r="AO400" s="2">
        <v>0</v>
      </c>
      <c r="AP400" s="2">
        <v>0</v>
      </c>
      <c r="AQ400" s="2">
        <v>-26581</v>
      </c>
      <c r="AR400" s="2">
        <v>0</v>
      </c>
      <c r="AS400" s="2">
        <v>0</v>
      </c>
      <c r="AT400" s="2">
        <v>0</v>
      </c>
      <c r="AU400" s="2">
        <v>0</v>
      </c>
      <c r="AV400" s="2">
        <v>0</v>
      </c>
      <c r="AW400" s="2">
        <v>0</v>
      </c>
      <c r="AX400" s="2">
        <v>0</v>
      </c>
      <c r="AY400" s="2">
        <v>0</v>
      </c>
      <c r="AZ400" s="2">
        <v>0</v>
      </c>
      <c r="BA400" s="2">
        <f t="shared" si="68"/>
        <v>7284</v>
      </c>
      <c r="BB400" s="2">
        <f t="shared" si="69"/>
        <v>7284</v>
      </c>
      <c r="BC400" s="2">
        <v>37065</v>
      </c>
      <c r="BD400" s="2">
        <v>37065</v>
      </c>
      <c r="BE400" s="2">
        <v>970</v>
      </c>
      <c r="BF400" s="2">
        <v>3880</v>
      </c>
      <c r="BG400" s="2">
        <v>0</v>
      </c>
      <c r="BH400" s="2">
        <v>0</v>
      </c>
      <c r="BI400" s="2">
        <v>470</v>
      </c>
      <c r="BJ400" s="2">
        <v>3267</v>
      </c>
      <c r="BK400" s="2">
        <v>-127</v>
      </c>
      <c r="BL400" s="2">
        <v>-457</v>
      </c>
    </row>
    <row r="401" spans="1:64" x14ac:dyDescent="0.25">
      <c r="A401" s="1" t="s">
        <v>396</v>
      </c>
      <c r="B401" t="s">
        <v>842</v>
      </c>
      <c r="C401" t="s">
        <v>977</v>
      </c>
      <c r="D401" s="2">
        <v>0</v>
      </c>
      <c r="E401" s="2">
        <v>42</v>
      </c>
      <c r="F401" s="2">
        <f t="shared" si="60"/>
        <v>42</v>
      </c>
      <c r="G401" s="2">
        <v>0</v>
      </c>
      <c r="H401" s="2">
        <v>0</v>
      </c>
      <c r="I401" s="2">
        <v>0</v>
      </c>
      <c r="J401" s="2">
        <f t="shared" si="61"/>
        <v>0</v>
      </c>
      <c r="K401" s="2">
        <v>0</v>
      </c>
      <c r="L401" s="2">
        <v>0</v>
      </c>
      <c r="M401" s="2">
        <v>55</v>
      </c>
      <c r="N401" s="2">
        <f t="shared" si="62"/>
        <v>55</v>
      </c>
      <c r="O401" s="2">
        <v>39</v>
      </c>
      <c r="P401" s="2">
        <v>0</v>
      </c>
      <c r="Q401" s="2">
        <v>0</v>
      </c>
      <c r="R401" s="2">
        <v>177</v>
      </c>
      <c r="S401" s="2">
        <f t="shared" si="63"/>
        <v>177</v>
      </c>
      <c r="T401" s="2">
        <v>0</v>
      </c>
      <c r="U401" s="2">
        <v>0</v>
      </c>
      <c r="V401" s="2">
        <f t="shared" si="64"/>
        <v>0</v>
      </c>
      <c r="W401" s="2">
        <v>369</v>
      </c>
      <c r="X401" s="2">
        <v>0</v>
      </c>
      <c r="Y401">
        <v>0</v>
      </c>
      <c r="Z401" s="2">
        <v>0</v>
      </c>
      <c r="AA401" s="2">
        <v>0</v>
      </c>
      <c r="AB401" s="2">
        <f t="shared" si="65"/>
        <v>0</v>
      </c>
      <c r="AC401" s="2">
        <v>0</v>
      </c>
      <c r="AD401" s="2">
        <v>0</v>
      </c>
      <c r="AE401" s="2">
        <v>0</v>
      </c>
      <c r="AF401" s="2">
        <v>0</v>
      </c>
      <c r="AG401" s="2">
        <f t="shared" si="66"/>
        <v>682</v>
      </c>
      <c r="AH401" s="2">
        <f t="shared" si="67"/>
        <v>682</v>
      </c>
      <c r="AI401" s="2">
        <v>3870</v>
      </c>
      <c r="AJ401" s="2">
        <v>3870</v>
      </c>
      <c r="AK401" s="2">
        <v>0</v>
      </c>
      <c r="AL401" s="2">
        <v>0</v>
      </c>
      <c r="AM401" s="2">
        <v>0</v>
      </c>
      <c r="AN401" s="2">
        <v>0</v>
      </c>
      <c r="AO401" s="2">
        <v>0</v>
      </c>
      <c r="AP401" s="2">
        <v>0</v>
      </c>
      <c r="AQ401" s="2">
        <v>0</v>
      </c>
      <c r="AR401" s="2">
        <v>0</v>
      </c>
      <c r="AS401" s="2">
        <v>0</v>
      </c>
      <c r="AT401" s="2">
        <v>0</v>
      </c>
      <c r="AU401" s="2">
        <v>0</v>
      </c>
      <c r="AV401" s="2">
        <v>0</v>
      </c>
      <c r="AW401" s="2">
        <v>0</v>
      </c>
      <c r="AX401" s="2">
        <v>0</v>
      </c>
      <c r="AY401" s="2">
        <v>0</v>
      </c>
      <c r="AZ401" s="2">
        <v>0</v>
      </c>
      <c r="BA401" s="2">
        <f t="shared" si="68"/>
        <v>682</v>
      </c>
      <c r="BB401" s="2">
        <f t="shared" si="69"/>
        <v>682</v>
      </c>
      <c r="BC401" s="2">
        <v>3870</v>
      </c>
      <c r="BD401" s="2">
        <v>3870</v>
      </c>
      <c r="BE401" s="2">
        <v>0</v>
      </c>
      <c r="BF401" s="2">
        <v>0</v>
      </c>
      <c r="BG401" s="2">
        <v>0</v>
      </c>
      <c r="BH401" s="2">
        <v>0</v>
      </c>
      <c r="BI401" s="2">
        <v>0</v>
      </c>
      <c r="BJ401" s="2">
        <v>0</v>
      </c>
      <c r="BK401" s="2">
        <v>-4</v>
      </c>
      <c r="BL401" s="2">
        <v>-16</v>
      </c>
    </row>
    <row r="402" spans="1:64" x14ac:dyDescent="0.25">
      <c r="A402" s="1" t="s">
        <v>397</v>
      </c>
      <c r="B402" t="s">
        <v>843</v>
      </c>
      <c r="C402" t="s">
        <v>977</v>
      </c>
      <c r="D402" s="2">
        <v>0</v>
      </c>
      <c r="E402" s="2">
        <v>289</v>
      </c>
      <c r="F402" s="2">
        <f t="shared" si="60"/>
        <v>289</v>
      </c>
      <c r="G402" s="2">
        <v>0</v>
      </c>
      <c r="H402" s="2">
        <v>0</v>
      </c>
      <c r="I402" s="2">
        <v>0</v>
      </c>
      <c r="J402" s="2">
        <f t="shared" si="61"/>
        <v>0</v>
      </c>
      <c r="K402" s="2">
        <v>-4</v>
      </c>
      <c r="L402" s="2">
        <v>0</v>
      </c>
      <c r="M402" s="2">
        <v>0</v>
      </c>
      <c r="N402" s="2">
        <f t="shared" si="62"/>
        <v>-4</v>
      </c>
      <c r="O402" s="2">
        <v>0</v>
      </c>
      <c r="P402" s="2">
        <v>0</v>
      </c>
      <c r="Q402" s="2">
        <v>0</v>
      </c>
      <c r="R402" s="2">
        <v>113</v>
      </c>
      <c r="S402" s="2">
        <f t="shared" si="63"/>
        <v>113</v>
      </c>
      <c r="T402" s="2">
        <v>0</v>
      </c>
      <c r="U402" s="2">
        <v>0</v>
      </c>
      <c r="V402" s="2">
        <f t="shared" si="64"/>
        <v>0</v>
      </c>
      <c r="W402" s="2">
        <v>382</v>
      </c>
      <c r="X402" s="2">
        <v>0</v>
      </c>
      <c r="Y402">
        <v>0</v>
      </c>
      <c r="Z402" s="2">
        <v>0</v>
      </c>
      <c r="AA402" s="2">
        <v>0</v>
      </c>
      <c r="AB402" s="2">
        <f t="shared" si="65"/>
        <v>0</v>
      </c>
      <c r="AC402" s="2">
        <v>0</v>
      </c>
      <c r="AD402" s="2">
        <v>0</v>
      </c>
      <c r="AE402" s="2">
        <v>0</v>
      </c>
      <c r="AF402" s="2">
        <v>0</v>
      </c>
      <c r="AG402" s="2">
        <f t="shared" si="66"/>
        <v>780</v>
      </c>
      <c r="AH402" s="2">
        <f t="shared" si="67"/>
        <v>780</v>
      </c>
      <c r="AI402" s="2">
        <v>3000</v>
      </c>
      <c r="AJ402" s="2">
        <v>3000</v>
      </c>
      <c r="AK402" s="2">
        <v>0</v>
      </c>
      <c r="AL402" s="2">
        <v>0</v>
      </c>
      <c r="AM402" s="2">
        <v>0</v>
      </c>
      <c r="AN402" s="2">
        <v>0</v>
      </c>
      <c r="AO402" s="2">
        <v>0</v>
      </c>
      <c r="AP402" s="2">
        <v>0</v>
      </c>
      <c r="AQ402" s="2">
        <v>0</v>
      </c>
      <c r="AR402" s="2">
        <v>0</v>
      </c>
      <c r="AS402" s="2">
        <v>0</v>
      </c>
      <c r="AT402" s="2">
        <v>0</v>
      </c>
      <c r="AU402" s="2">
        <v>0</v>
      </c>
      <c r="AV402" s="2">
        <v>0</v>
      </c>
      <c r="AW402" s="2">
        <v>0</v>
      </c>
      <c r="AX402" s="2">
        <v>0</v>
      </c>
      <c r="AY402" s="2">
        <v>0</v>
      </c>
      <c r="AZ402" s="2">
        <v>0</v>
      </c>
      <c r="BA402" s="2">
        <f t="shared" si="68"/>
        <v>780</v>
      </c>
      <c r="BB402" s="2">
        <f t="shared" si="69"/>
        <v>780</v>
      </c>
      <c r="BC402" s="2">
        <v>3000</v>
      </c>
      <c r="BD402" s="2">
        <v>3000</v>
      </c>
      <c r="BE402" s="2">
        <v>0</v>
      </c>
      <c r="BF402" s="2">
        <v>0</v>
      </c>
      <c r="BG402" s="2">
        <v>0</v>
      </c>
      <c r="BH402" s="2">
        <v>0</v>
      </c>
      <c r="BI402" s="2">
        <v>0</v>
      </c>
      <c r="BJ402" s="2">
        <v>0</v>
      </c>
      <c r="BK402" s="2">
        <v>-5</v>
      </c>
      <c r="BL402" s="2">
        <v>-20</v>
      </c>
    </row>
    <row r="403" spans="1:64" x14ac:dyDescent="0.25">
      <c r="A403" s="1" t="s">
        <v>398</v>
      </c>
      <c r="B403" t="s">
        <v>844</v>
      </c>
      <c r="C403" t="s">
        <v>977</v>
      </c>
      <c r="D403" s="2">
        <v>0</v>
      </c>
      <c r="E403" s="2">
        <v>140</v>
      </c>
      <c r="F403" s="2">
        <f t="shared" si="60"/>
        <v>140</v>
      </c>
      <c r="G403" s="2">
        <v>0</v>
      </c>
      <c r="H403" s="2">
        <v>0</v>
      </c>
      <c r="I403" s="2">
        <v>0</v>
      </c>
      <c r="J403" s="2">
        <f t="shared" si="61"/>
        <v>0</v>
      </c>
      <c r="K403" s="2">
        <v>-401</v>
      </c>
      <c r="L403" s="2">
        <v>0</v>
      </c>
      <c r="M403" s="2">
        <v>148</v>
      </c>
      <c r="N403" s="2">
        <f t="shared" si="62"/>
        <v>-253</v>
      </c>
      <c r="O403" s="2">
        <v>48</v>
      </c>
      <c r="P403" s="2">
        <v>0</v>
      </c>
      <c r="Q403" s="2">
        <v>0</v>
      </c>
      <c r="R403" s="2">
        <v>399</v>
      </c>
      <c r="S403" s="2">
        <f t="shared" si="63"/>
        <v>399</v>
      </c>
      <c r="T403" s="2">
        <v>0</v>
      </c>
      <c r="U403" s="2">
        <v>0</v>
      </c>
      <c r="V403" s="2">
        <f t="shared" si="64"/>
        <v>0</v>
      </c>
      <c r="W403" s="2">
        <v>852</v>
      </c>
      <c r="X403" s="2">
        <v>0</v>
      </c>
      <c r="Y403">
        <v>0</v>
      </c>
      <c r="Z403" s="2">
        <v>0</v>
      </c>
      <c r="AA403" s="2">
        <v>0</v>
      </c>
      <c r="AB403" s="2">
        <f t="shared" si="65"/>
        <v>0</v>
      </c>
      <c r="AC403" s="2">
        <v>0</v>
      </c>
      <c r="AD403" s="2">
        <v>0</v>
      </c>
      <c r="AE403" s="2">
        <v>0</v>
      </c>
      <c r="AF403" s="2">
        <v>0</v>
      </c>
      <c r="AG403" s="2">
        <f t="shared" si="66"/>
        <v>1186</v>
      </c>
      <c r="AH403" s="2">
        <f t="shared" si="67"/>
        <v>1186</v>
      </c>
      <c r="AI403" s="2">
        <v>5218</v>
      </c>
      <c r="AJ403" s="2">
        <v>5218</v>
      </c>
      <c r="AK403" s="2">
        <v>0</v>
      </c>
      <c r="AL403" s="2">
        <v>0</v>
      </c>
      <c r="AM403" s="2">
        <v>0</v>
      </c>
      <c r="AN403" s="2">
        <v>0</v>
      </c>
      <c r="AO403" s="2">
        <v>0</v>
      </c>
      <c r="AP403" s="2">
        <v>0</v>
      </c>
      <c r="AQ403" s="2">
        <v>0</v>
      </c>
      <c r="AR403" s="2">
        <v>0</v>
      </c>
      <c r="AS403" s="2">
        <v>0</v>
      </c>
      <c r="AT403" s="2">
        <v>0</v>
      </c>
      <c r="AU403" s="2">
        <v>0</v>
      </c>
      <c r="AV403" s="2">
        <v>0</v>
      </c>
      <c r="AW403" s="2">
        <v>0</v>
      </c>
      <c r="AX403" s="2">
        <v>0</v>
      </c>
      <c r="AY403" s="2">
        <v>0</v>
      </c>
      <c r="AZ403" s="2">
        <v>0</v>
      </c>
      <c r="BA403" s="2">
        <f t="shared" si="68"/>
        <v>1186</v>
      </c>
      <c r="BB403" s="2">
        <f t="shared" si="69"/>
        <v>1186</v>
      </c>
      <c r="BC403" s="2">
        <v>5218</v>
      </c>
      <c r="BD403" s="2">
        <v>5218</v>
      </c>
      <c r="BE403" s="2">
        <v>0</v>
      </c>
      <c r="BF403" s="2">
        <v>0</v>
      </c>
      <c r="BG403" s="2">
        <v>0</v>
      </c>
      <c r="BH403" s="2">
        <v>0</v>
      </c>
      <c r="BI403" s="2">
        <v>0</v>
      </c>
      <c r="BJ403" s="2">
        <v>0</v>
      </c>
      <c r="BK403" s="2">
        <v>-1</v>
      </c>
      <c r="BL403" s="2">
        <v>-6</v>
      </c>
    </row>
    <row r="404" spans="1:64" x14ac:dyDescent="0.25">
      <c r="A404" s="1" t="s">
        <v>399</v>
      </c>
      <c r="B404" t="s">
        <v>845</v>
      </c>
      <c r="C404" t="s">
        <v>977</v>
      </c>
      <c r="D404" s="2">
        <v>0</v>
      </c>
      <c r="E404" s="2">
        <v>56</v>
      </c>
      <c r="F404" s="2">
        <f t="shared" si="60"/>
        <v>56</v>
      </c>
      <c r="G404" s="2">
        <v>0</v>
      </c>
      <c r="H404" s="2">
        <v>0</v>
      </c>
      <c r="I404" s="2">
        <v>0</v>
      </c>
      <c r="J404" s="2">
        <f t="shared" si="61"/>
        <v>0</v>
      </c>
      <c r="K404" s="2">
        <v>-119</v>
      </c>
      <c r="L404" s="2">
        <v>0</v>
      </c>
      <c r="M404" s="2">
        <v>126</v>
      </c>
      <c r="N404" s="2">
        <f t="shared" si="62"/>
        <v>7</v>
      </c>
      <c r="O404" s="2">
        <v>9</v>
      </c>
      <c r="P404" s="2">
        <v>0</v>
      </c>
      <c r="Q404" s="2">
        <v>0</v>
      </c>
      <c r="R404" s="2">
        <v>132</v>
      </c>
      <c r="S404" s="2">
        <f t="shared" si="63"/>
        <v>132</v>
      </c>
      <c r="T404" s="2">
        <v>0</v>
      </c>
      <c r="U404" s="2">
        <v>0</v>
      </c>
      <c r="V404" s="2">
        <f t="shared" si="64"/>
        <v>0</v>
      </c>
      <c r="W404" s="2">
        <v>634</v>
      </c>
      <c r="X404" s="2">
        <v>0</v>
      </c>
      <c r="Y404">
        <v>0</v>
      </c>
      <c r="Z404" s="2">
        <v>0</v>
      </c>
      <c r="AA404" s="2">
        <v>0</v>
      </c>
      <c r="AB404" s="2">
        <f t="shared" si="65"/>
        <v>0</v>
      </c>
      <c r="AC404" s="2">
        <v>0</v>
      </c>
      <c r="AD404" s="2">
        <v>0</v>
      </c>
      <c r="AE404" s="2">
        <v>0</v>
      </c>
      <c r="AF404" s="2">
        <v>0</v>
      </c>
      <c r="AG404" s="2">
        <f t="shared" si="66"/>
        <v>838</v>
      </c>
      <c r="AH404" s="2">
        <f t="shared" si="67"/>
        <v>838</v>
      </c>
      <c r="AI404" s="2">
        <v>4129</v>
      </c>
      <c r="AJ404" s="2">
        <v>4129</v>
      </c>
      <c r="AK404" s="2">
        <v>0</v>
      </c>
      <c r="AL404" s="2">
        <v>0</v>
      </c>
      <c r="AM404" s="2">
        <v>0</v>
      </c>
      <c r="AN404" s="2">
        <v>0</v>
      </c>
      <c r="AO404" s="2">
        <v>0</v>
      </c>
      <c r="AP404" s="2">
        <v>0</v>
      </c>
      <c r="AQ404" s="2">
        <v>0</v>
      </c>
      <c r="AR404" s="2">
        <v>0</v>
      </c>
      <c r="AS404" s="2">
        <v>0</v>
      </c>
      <c r="AT404" s="2">
        <v>0</v>
      </c>
      <c r="AU404" s="2">
        <v>0</v>
      </c>
      <c r="AV404" s="2">
        <v>0</v>
      </c>
      <c r="AW404" s="2">
        <v>0</v>
      </c>
      <c r="AX404" s="2">
        <v>0</v>
      </c>
      <c r="AY404" s="2">
        <v>0</v>
      </c>
      <c r="AZ404" s="2">
        <v>0</v>
      </c>
      <c r="BA404" s="2">
        <f t="shared" si="68"/>
        <v>838</v>
      </c>
      <c r="BB404" s="2">
        <f t="shared" si="69"/>
        <v>838</v>
      </c>
      <c r="BC404" s="2">
        <v>4129</v>
      </c>
      <c r="BD404" s="2">
        <v>4129</v>
      </c>
      <c r="BE404" s="2">
        <v>0</v>
      </c>
      <c r="BF404" s="2">
        <v>0</v>
      </c>
      <c r="BG404" s="2">
        <v>0</v>
      </c>
      <c r="BH404" s="2">
        <v>0</v>
      </c>
      <c r="BI404" s="2">
        <v>4</v>
      </c>
      <c r="BJ404" s="2">
        <v>16</v>
      </c>
      <c r="BK404" s="2">
        <v>3</v>
      </c>
      <c r="BL404" s="2">
        <v>12</v>
      </c>
    </row>
    <row r="405" spans="1:64" x14ac:dyDescent="0.25">
      <c r="A405" s="1" t="s">
        <v>400</v>
      </c>
      <c r="B405" t="s">
        <v>846</v>
      </c>
      <c r="C405" t="s">
        <v>977</v>
      </c>
      <c r="D405" s="2">
        <v>0</v>
      </c>
      <c r="E405" s="2">
        <v>3</v>
      </c>
      <c r="F405" s="2">
        <f t="shared" si="60"/>
        <v>3</v>
      </c>
      <c r="G405" s="2">
        <v>0</v>
      </c>
      <c r="H405" s="2">
        <v>0</v>
      </c>
      <c r="I405" s="2">
        <v>0</v>
      </c>
      <c r="J405" s="2">
        <f t="shared" si="61"/>
        <v>0</v>
      </c>
      <c r="K405" s="2">
        <v>0</v>
      </c>
      <c r="L405" s="2">
        <v>0</v>
      </c>
      <c r="M405" s="2">
        <v>151</v>
      </c>
      <c r="N405" s="2">
        <f t="shared" si="62"/>
        <v>151</v>
      </c>
      <c r="O405" s="2">
        <v>0</v>
      </c>
      <c r="P405" s="2">
        <v>0</v>
      </c>
      <c r="Q405" s="2">
        <v>0</v>
      </c>
      <c r="R405" s="2">
        <v>50</v>
      </c>
      <c r="S405" s="2">
        <f t="shared" si="63"/>
        <v>50</v>
      </c>
      <c r="T405" s="2">
        <v>0</v>
      </c>
      <c r="U405" s="2">
        <v>0</v>
      </c>
      <c r="V405" s="2">
        <f t="shared" si="64"/>
        <v>0</v>
      </c>
      <c r="W405" s="2">
        <v>299</v>
      </c>
      <c r="X405" s="2">
        <v>0</v>
      </c>
      <c r="Y405">
        <v>0</v>
      </c>
      <c r="Z405" s="2">
        <v>0</v>
      </c>
      <c r="AA405" s="2">
        <v>0</v>
      </c>
      <c r="AB405" s="2">
        <f t="shared" si="65"/>
        <v>0</v>
      </c>
      <c r="AC405" s="2">
        <v>0</v>
      </c>
      <c r="AD405" s="2">
        <v>0</v>
      </c>
      <c r="AE405" s="2">
        <v>0</v>
      </c>
      <c r="AF405" s="2">
        <v>0</v>
      </c>
      <c r="AG405" s="2">
        <f t="shared" si="66"/>
        <v>503</v>
      </c>
      <c r="AH405" s="2">
        <f t="shared" si="67"/>
        <v>503</v>
      </c>
      <c r="AI405" s="2">
        <v>3620</v>
      </c>
      <c r="AJ405" s="2">
        <v>3620</v>
      </c>
      <c r="AK405" s="2">
        <v>0</v>
      </c>
      <c r="AL405" s="2">
        <v>0</v>
      </c>
      <c r="AM405" s="2">
        <v>0</v>
      </c>
      <c r="AN405" s="2">
        <v>0</v>
      </c>
      <c r="AO405" s="2">
        <v>0</v>
      </c>
      <c r="AP405" s="2">
        <v>0</v>
      </c>
      <c r="AQ405" s="2">
        <v>0</v>
      </c>
      <c r="AR405" s="2">
        <v>0</v>
      </c>
      <c r="AS405" s="2">
        <v>0</v>
      </c>
      <c r="AT405" s="2">
        <v>0</v>
      </c>
      <c r="AU405" s="2">
        <v>0</v>
      </c>
      <c r="AV405" s="2">
        <v>0</v>
      </c>
      <c r="AW405" s="2">
        <v>0</v>
      </c>
      <c r="AX405" s="2">
        <v>0</v>
      </c>
      <c r="AY405" s="2">
        <v>0</v>
      </c>
      <c r="AZ405" s="2">
        <v>0</v>
      </c>
      <c r="BA405" s="2">
        <f t="shared" si="68"/>
        <v>503</v>
      </c>
      <c r="BB405" s="2">
        <f t="shared" si="69"/>
        <v>503</v>
      </c>
      <c r="BC405" s="2">
        <v>2549</v>
      </c>
      <c r="BD405" s="2">
        <v>2549</v>
      </c>
      <c r="BE405" s="2">
        <v>0</v>
      </c>
      <c r="BF405" s="2">
        <v>0</v>
      </c>
      <c r="BG405" s="2">
        <v>0</v>
      </c>
      <c r="BH405" s="2">
        <v>0</v>
      </c>
      <c r="BI405" s="2">
        <v>0</v>
      </c>
      <c r="BJ405" s="2">
        <v>0</v>
      </c>
      <c r="BK405" s="2">
        <v>2</v>
      </c>
      <c r="BL405" s="2">
        <v>16</v>
      </c>
    </row>
    <row r="406" spans="1:64" x14ac:dyDescent="0.25">
      <c r="A406" s="1" t="s">
        <v>401</v>
      </c>
      <c r="B406" t="s">
        <v>847</v>
      </c>
      <c r="C406" t="s">
        <v>977</v>
      </c>
      <c r="D406" s="2">
        <v>0</v>
      </c>
      <c r="E406" s="2">
        <v>306</v>
      </c>
      <c r="F406" s="2">
        <f t="shared" si="60"/>
        <v>306</v>
      </c>
      <c r="G406" s="2">
        <v>0</v>
      </c>
      <c r="H406" s="2">
        <v>0</v>
      </c>
      <c r="I406" s="2">
        <v>0</v>
      </c>
      <c r="J406" s="2">
        <f t="shared" si="61"/>
        <v>0</v>
      </c>
      <c r="K406" s="2">
        <v>76</v>
      </c>
      <c r="L406" s="2">
        <v>0</v>
      </c>
      <c r="M406" s="2">
        <v>23</v>
      </c>
      <c r="N406" s="2">
        <f t="shared" si="62"/>
        <v>99</v>
      </c>
      <c r="O406" s="2">
        <v>27</v>
      </c>
      <c r="P406" s="2">
        <v>0</v>
      </c>
      <c r="Q406" s="2">
        <v>0</v>
      </c>
      <c r="R406" s="2">
        <v>211</v>
      </c>
      <c r="S406" s="2">
        <f t="shared" si="63"/>
        <v>211</v>
      </c>
      <c r="T406" s="2">
        <v>0</v>
      </c>
      <c r="U406" s="2">
        <v>0</v>
      </c>
      <c r="V406" s="2">
        <f t="shared" si="64"/>
        <v>0</v>
      </c>
      <c r="W406" s="2">
        <v>897</v>
      </c>
      <c r="X406" s="2">
        <v>0</v>
      </c>
      <c r="Y406">
        <v>0</v>
      </c>
      <c r="Z406" s="2">
        <v>0</v>
      </c>
      <c r="AA406" s="2">
        <v>0</v>
      </c>
      <c r="AB406" s="2">
        <f t="shared" si="65"/>
        <v>0</v>
      </c>
      <c r="AC406" s="2">
        <v>0</v>
      </c>
      <c r="AD406" s="2">
        <v>0</v>
      </c>
      <c r="AE406" s="2">
        <v>0</v>
      </c>
      <c r="AF406" s="2">
        <v>0</v>
      </c>
      <c r="AG406" s="2">
        <f t="shared" si="66"/>
        <v>1540</v>
      </c>
      <c r="AH406" s="2">
        <f t="shared" si="67"/>
        <v>1540</v>
      </c>
      <c r="AI406" s="2">
        <v>7790</v>
      </c>
      <c r="AJ406" s="2">
        <v>7790</v>
      </c>
      <c r="AK406" s="2">
        <v>0</v>
      </c>
      <c r="AL406" s="2">
        <v>0</v>
      </c>
      <c r="AM406" s="2">
        <v>0</v>
      </c>
      <c r="AN406" s="2">
        <v>0</v>
      </c>
      <c r="AO406" s="2">
        <v>0</v>
      </c>
      <c r="AP406" s="2">
        <v>0</v>
      </c>
      <c r="AQ406" s="2">
        <v>0</v>
      </c>
      <c r="AR406" s="2">
        <v>0</v>
      </c>
      <c r="AS406" s="2">
        <v>0</v>
      </c>
      <c r="AT406" s="2">
        <v>0</v>
      </c>
      <c r="AU406" s="2">
        <v>-45</v>
      </c>
      <c r="AV406" s="2">
        <v>-29</v>
      </c>
      <c r="AW406" s="2">
        <v>0</v>
      </c>
      <c r="AX406" s="2">
        <v>0</v>
      </c>
      <c r="AY406" s="2">
        <v>0</v>
      </c>
      <c r="AZ406" s="2">
        <v>0</v>
      </c>
      <c r="BA406" s="2">
        <f t="shared" si="68"/>
        <v>1495</v>
      </c>
      <c r="BB406" s="2">
        <f t="shared" si="69"/>
        <v>1495</v>
      </c>
      <c r="BC406" s="2">
        <v>7761</v>
      </c>
      <c r="BD406" s="2">
        <v>7761</v>
      </c>
      <c r="BE406" s="2">
        <v>0</v>
      </c>
      <c r="BF406" s="2">
        <v>0</v>
      </c>
      <c r="BG406" s="2">
        <v>0</v>
      </c>
      <c r="BH406" s="2">
        <v>0</v>
      </c>
      <c r="BI406" s="2">
        <v>14</v>
      </c>
      <c r="BJ406" s="2">
        <v>33</v>
      </c>
      <c r="BK406" s="2">
        <v>-12</v>
      </c>
      <c r="BL406" s="2">
        <v>-30</v>
      </c>
    </row>
    <row r="407" spans="1:64" x14ac:dyDescent="0.25">
      <c r="A407" s="1" t="s">
        <v>402</v>
      </c>
      <c r="B407" t="s">
        <v>848</v>
      </c>
      <c r="C407" t="s">
        <v>977</v>
      </c>
      <c r="D407" s="2">
        <v>0</v>
      </c>
      <c r="E407" s="2">
        <v>59</v>
      </c>
      <c r="F407" s="2">
        <f t="shared" si="60"/>
        <v>59</v>
      </c>
      <c r="G407" s="2">
        <v>0</v>
      </c>
      <c r="H407" s="2">
        <v>0</v>
      </c>
      <c r="I407" s="2">
        <v>0</v>
      </c>
      <c r="J407" s="2">
        <f t="shared" si="61"/>
        <v>0</v>
      </c>
      <c r="K407" s="2">
        <v>0</v>
      </c>
      <c r="L407" s="2">
        <v>0</v>
      </c>
      <c r="M407" s="2">
        <v>49</v>
      </c>
      <c r="N407" s="2">
        <f t="shared" si="62"/>
        <v>49</v>
      </c>
      <c r="O407" s="2">
        <v>67</v>
      </c>
      <c r="P407" s="2">
        <v>0</v>
      </c>
      <c r="Q407" s="2">
        <v>0</v>
      </c>
      <c r="R407" s="2">
        <v>245</v>
      </c>
      <c r="S407" s="2">
        <f t="shared" si="63"/>
        <v>245</v>
      </c>
      <c r="T407" s="2">
        <v>0</v>
      </c>
      <c r="U407" s="2">
        <v>0</v>
      </c>
      <c r="V407" s="2">
        <f t="shared" si="64"/>
        <v>0</v>
      </c>
      <c r="W407" s="2">
        <v>636</v>
      </c>
      <c r="X407" s="2">
        <v>0</v>
      </c>
      <c r="Y407">
        <v>0</v>
      </c>
      <c r="Z407" s="2">
        <v>0</v>
      </c>
      <c r="AA407" s="2">
        <v>0</v>
      </c>
      <c r="AB407" s="2">
        <f t="shared" si="65"/>
        <v>0</v>
      </c>
      <c r="AC407" s="2">
        <v>0</v>
      </c>
      <c r="AD407" s="2">
        <v>0</v>
      </c>
      <c r="AE407" s="2">
        <v>0</v>
      </c>
      <c r="AF407" s="2">
        <v>0</v>
      </c>
      <c r="AG407" s="2">
        <f t="shared" si="66"/>
        <v>1056</v>
      </c>
      <c r="AH407" s="2">
        <f t="shared" si="67"/>
        <v>1056</v>
      </c>
      <c r="AI407" s="2">
        <v>4378</v>
      </c>
      <c r="AJ407" s="2">
        <v>4378</v>
      </c>
      <c r="AK407" s="2">
        <v>0</v>
      </c>
      <c r="AL407" s="2">
        <v>0</v>
      </c>
      <c r="AM407" s="2">
        <v>0</v>
      </c>
      <c r="AN407" s="2">
        <v>0</v>
      </c>
      <c r="AO407" s="2">
        <v>0</v>
      </c>
      <c r="AP407" s="2">
        <v>0</v>
      </c>
      <c r="AQ407" s="2">
        <v>0</v>
      </c>
      <c r="AR407" s="2">
        <v>0</v>
      </c>
      <c r="AS407" s="2">
        <v>0</v>
      </c>
      <c r="AT407" s="2">
        <v>0</v>
      </c>
      <c r="AU407" s="2">
        <v>0</v>
      </c>
      <c r="AV407" s="2">
        <v>0</v>
      </c>
      <c r="AW407" s="2">
        <v>0</v>
      </c>
      <c r="AX407" s="2">
        <v>0</v>
      </c>
      <c r="AY407" s="2">
        <v>0</v>
      </c>
      <c r="AZ407" s="2">
        <v>0</v>
      </c>
      <c r="BA407" s="2">
        <f t="shared" si="68"/>
        <v>1056</v>
      </c>
      <c r="BB407" s="2">
        <f t="shared" si="69"/>
        <v>1056</v>
      </c>
      <c r="BC407" s="2">
        <v>4378</v>
      </c>
      <c r="BD407" s="2">
        <v>4378</v>
      </c>
      <c r="BE407" s="2">
        <v>0</v>
      </c>
      <c r="BF407" s="2">
        <v>0</v>
      </c>
      <c r="BG407" s="2">
        <v>0</v>
      </c>
      <c r="BH407" s="2">
        <v>0</v>
      </c>
      <c r="BI407" s="2">
        <v>0</v>
      </c>
      <c r="BJ407" s="2">
        <v>0</v>
      </c>
      <c r="BK407" s="2">
        <v>-5</v>
      </c>
      <c r="BL407" s="2">
        <v>-20</v>
      </c>
    </row>
    <row r="408" spans="1:64" x14ac:dyDescent="0.25">
      <c r="A408" s="1" t="s">
        <v>403</v>
      </c>
      <c r="B408" t="s">
        <v>849</v>
      </c>
      <c r="C408" t="s">
        <v>977</v>
      </c>
      <c r="D408" s="2">
        <v>0</v>
      </c>
      <c r="E408" s="2">
        <v>28</v>
      </c>
      <c r="F408" s="2">
        <f t="shared" si="60"/>
        <v>28</v>
      </c>
      <c r="G408" s="2">
        <v>0</v>
      </c>
      <c r="H408" s="2">
        <v>0</v>
      </c>
      <c r="I408" s="2">
        <v>0</v>
      </c>
      <c r="J408" s="2">
        <f t="shared" si="61"/>
        <v>0</v>
      </c>
      <c r="K408" s="2">
        <v>0</v>
      </c>
      <c r="L408" s="2">
        <v>0</v>
      </c>
      <c r="M408" s="2">
        <v>195</v>
      </c>
      <c r="N408" s="2">
        <f t="shared" si="62"/>
        <v>195</v>
      </c>
      <c r="O408" s="2">
        <v>20</v>
      </c>
      <c r="P408" s="2">
        <v>0</v>
      </c>
      <c r="Q408" s="2">
        <v>0</v>
      </c>
      <c r="R408" s="2">
        <v>132</v>
      </c>
      <c r="S408" s="2">
        <f t="shared" si="63"/>
        <v>132</v>
      </c>
      <c r="T408" s="2">
        <v>0</v>
      </c>
      <c r="U408" s="2">
        <v>0</v>
      </c>
      <c r="V408" s="2">
        <f t="shared" si="64"/>
        <v>0</v>
      </c>
      <c r="W408" s="2">
        <v>1141</v>
      </c>
      <c r="X408" s="2">
        <v>0</v>
      </c>
      <c r="Y408">
        <v>0</v>
      </c>
      <c r="Z408" s="2">
        <v>0</v>
      </c>
      <c r="AA408" s="2">
        <v>0</v>
      </c>
      <c r="AB408" s="2">
        <f t="shared" si="65"/>
        <v>0</v>
      </c>
      <c r="AC408" s="2">
        <v>0</v>
      </c>
      <c r="AD408" s="2">
        <v>0</v>
      </c>
      <c r="AE408" s="2">
        <v>0</v>
      </c>
      <c r="AF408" s="2">
        <v>0</v>
      </c>
      <c r="AG408" s="2">
        <f t="shared" si="66"/>
        <v>1516</v>
      </c>
      <c r="AH408" s="2">
        <f t="shared" si="67"/>
        <v>1516</v>
      </c>
      <c r="AI408" s="2">
        <v>6164</v>
      </c>
      <c r="AJ408" s="2">
        <v>6164</v>
      </c>
      <c r="AK408" s="2">
        <v>0</v>
      </c>
      <c r="AL408" s="2">
        <v>0</v>
      </c>
      <c r="AM408" s="2">
        <v>0</v>
      </c>
      <c r="AN408" s="2">
        <v>0</v>
      </c>
      <c r="AO408" s="2">
        <v>0</v>
      </c>
      <c r="AP408" s="2">
        <v>0</v>
      </c>
      <c r="AQ408" s="2">
        <v>0</v>
      </c>
      <c r="AR408" s="2">
        <v>0</v>
      </c>
      <c r="AS408" s="2">
        <v>0</v>
      </c>
      <c r="AT408" s="2">
        <v>-309</v>
      </c>
      <c r="AU408" s="2">
        <v>0</v>
      </c>
      <c r="AV408" s="2">
        <v>0</v>
      </c>
      <c r="AW408" s="2">
        <v>0</v>
      </c>
      <c r="AX408" s="2">
        <v>0</v>
      </c>
      <c r="AY408" s="2">
        <v>0</v>
      </c>
      <c r="AZ408" s="2">
        <v>0</v>
      </c>
      <c r="BA408" s="2">
        <f t="shared" si="68"/>
        <v>1207</v>
      </c>
      <c r="BB408" s="2">
        <f t="shared" si="69"/>
        <v>1207</v>
      </c>
      <c r="BC408" s="2">
        <v>3167</v>
      </c>
      <c r="BD408" s="2">
        <v>3167</v>
      </c>
      <c r="BE408" s="2">
        <v>0</v>
      </c>
      <c r="BF408" s="2">
        <v>0</v>
      </c>
      <c r="BG408" s="2">
        <v>0</v>
      </c>
      <c r="BH408" s="2">
        <v>0</v>
      </c>
      <c r="BI408" s="2">
        <v>5</v>
      </c>
      <c r="BJ408" s="2">
        <v>15</v>
      </c>
      <c r="BK408" s="2">
        <v>0</v>
      </c>
      <c r="BL408" s="2">
        <v>-20</v>
      </c>
    </row>
    <row r="409" spans="1:64" x14ac:dyDescent="0.25">
      <c r="A409" s="1" t="s">
        <v>404</v>
      </c>
      <c r="B409" t="s">
        <v>850</v>
      </c>
      <c r="C409" t="s">
        <v>977</v>
      </c>
      <c r="D409" s="2">
        <v>0</v>
      </c>
      <c r="E409" s="2">
        <v>159</v>
      </c>
      <c r="F409" s="2">
        <f t="shared" si="60"/>
        <v>159</v>
      </c>
      <c r="G409" s="2">
        <v>0</v>
      </c>
      <c r="H409" s="2">
        <v>0</v>
      </c>
      <c r="I409" s="2">
        <v>0</v>
      </c>
      <c r="J409" s="2">
        <f t="shared" si="61"/>
        <v>0</v>
      </c>
      <c r="K409" s="2">
        <v>2</v>
      </c>
      <c r="L409" s="2">
        <v>0</v>
      </c>
      <c r="M409" s="2">
        <v>16</v>
      </c>
      <c r="N409" s="2">
        <f t="shared" si="62"/>
        <v>18</v>
      </c>
      <c r="O409" s="2">
        <v>0</v>
      </c>
      <c r="P409" s="2">
        <v>0</v>
      </c>
      <c r="Q409" s="2">
        <v>0</v>
      </c>
      <c r="R409" s="2">
        <v>327</v>
      </c>
      <c r="S409" s="2">
        <f t="shared" si="63"/>
        <v>327</v>
      </c>
      <c r="T409" s="2">
        <v>0</v>
      </c>
      <c r="U409" s="2">
        <v>0</v>
      </c>
      <c r="V409" s="2">
        <f t="shared" si="64"/>
        <v>0</v>
      </c>
      <c r="W409" s="2">
        <v>284</v>
      </c>
      <c r="X409" s="2">
        <v>0</v>
      </c>
      <c r="Y409">
        <v>0</v>
      </c>
      <c r="Z409" s="2">
        <v>0</v>
      </c>
      <c r="AA409" s="2">
        <v>0</v>
      </c>
      <c r="AB409" s="2">
        <f t="shared" si="65"/>
        <v>0</v>
      </c>
      <c r="AC409" s="2">
        <v>0</v>
      </c>
      <c r="AD409" s="2">
        <v>0</v>
      </c>
      <c r="AE409" s="2">
        <v>0</v>
      </c>
      <c r="AF409" s="2">
        <v>0</v>
      </c>
      <c r="AG409" s="2">
        <f t="shared" si="66"/>
        <v>788</v>
      </c>
      <c r="AH409" s="2">
        <f t="shared" si="67"/>
        <v>788</v>
      </c>
      <c r="AI409" s="2">
        <v>3108</v>
      </c>
      <c r="AJ409" s="2">
        <v>3108</v>
      </c>
      <c r="AK409" s="2">
        <v>0</v>
      </c>
      <c r="AL409" s="2">
        <v>0</v>
      </c>
      <c r="AM409" s="2">
        <v>0</v>
      </c>
      <c r="AN409" s="2">
        <v>0</v>
      </c>
      <c r="AO409" s="2">
        <v>0</v>
      </c>
      <c r="AP409" s="2">
        <v>0</v>
      </c>
      <c r="AQ409" s="2">
        <v>0</v>
      </c>
      <c r="AR409" s="2">
        <v>0</v>
      </c>
      <c r="AS409" s="2">
        <v>0</v>
      </c>
      <c r="AT409" s="2">
        <v>0</v>
      </c>
      <c r="AU409" s="2">
        <v>0</v>
      </c>
      <c r="AV409" s="2">
        <v>0</v>
      </c>
      <c r="AW409" s="2">
        <v>0</v>
      </c>
      <c r="AX409" s="2">
        <v>0</v>
      </c>
      <c r="AY409" s="2">
        <v>0</v>
      </c>
      <c r="AZ409" s="2">
        <v>0</v>
      </c>
      <c r="BA409" s="2">
        <f t="shared" si="68"/>
        <v>788</v>
      </c>
      <c r="BB409" s="2">
        <f t="shared" si="69"/>
        <v>788</v>
      </c>
      <c r="BC409" s="2">
        <v>3108</v>
      </c>
      <c r="BD409" s="2">
        <v>3108</v>
      </c>
      <c r="BE409" s="2">
        <v>0</v>
      </c>
      <c r="BF409" s="2">
        <v>0</v>
      </c>
      <c r="BG409" s="2">
        <v>0</v>
      </c>
      <c r="BH409" s="2">
        <v>0</v>
      </c>
      <c r="BI409" s="2">
        <v>0</v>
      </c>
      <c r="BJ409" s="2">
        <v>0</v>
      </c>
      <c r="BK409" s="2">
        <v>-4</v>
      </c>
      <c r="BL409" s="2">
        <v>-15</v>
      </c>
    </row>
    <row r="410" spans="1:64" x14ac:dyDescent="0.25">
      <c r="A410" s="1" t="s">
        <v>405</v>
      </c>
      <c r="B410" t="s">
        <v>851</v>
      </c>
      <c r="C410" t="s">
        <v>977</v>
      </c>
      <c r="D410" s="2">
        <v>0</v>
      </c>
      <c r="E410" s="2">
        <v>839</v>
      </c>
      <c r="F410" s="2">
        <f t="shared" si="60"/>
        <v>839</v>
      </c>
      <c r="G410" s="2">
        <v>0</v>
      </c>
      <c r="H410" s="2">
        <v>0</v>
      </c>
      <c r="I410" s="2">
        <v>0</v>
      </c>
      <c r="J410" s="2">
        <f t="shared" si="61"/>
        <v>0</v>
      </c>
      <c r="K410" s="2">
        <v>0</v>
      </c>
      <c r="L410" s="2">
        <v>0</v>
      </c>
      <c r="M410" s="2">
        <v>2</v>
      </c>
      <c r="N410" s="2">
        <f t="shared" si="62"/>
        <v>2</v>
      </c>
      <c r="O410" s="2">
        <v>1158</v>
      </c>
      <c r="P410" s="2">
        <v>0</v>
      </c>
      <c r="Q410" s="2">
        <v>0</v>
      </c>
      <c r="R410" s="2">
        <v>805</v>
      </c>
      <c r="S410" s="2">
        <f t="shared" si="63"/>
        <v>805</v>
      </c>
      <c r="T410" s="2">
        <v>0</v>
      </c>
      <c r="U410" s="2">
        <v>0</v>
      </c>
      <c r="V410" s="2">
        <f t="shared" si="64"/>
        <v>0</v>
      </c>
      <c r="W410" s="2">
        <v>472</v>
      </c>
      <c r="X410" s="2">
        <v>0</v>
      </c>
      <c r="Y410">
        <v>0</v>
      </c>
      <c r="Z410" s="2">
        <v>0</v>
      </c>
      <c r="AA410" s="2">
        <v>0</v>
      </c>
      <c r="AB410" s="2">
        <f t="shared" si="65"/>
        <v>0</v>
      </c>
      <c r="AC410" s="2">
        <v>0</v>
      </c>
      <c r="AD410" s="2">
        <v>0</v>
      </c>
      <c r="AE410" s="2">
        <v>0</v>
      </c>
      <c r="AF410" s="2">
        <v>0</v>
      </c>
      <c r="AG410" s="2">
        <f t="shared" si="66"/>
        <v>3276</v>
      </c>
      <c r="AH410" s="2">
        <f t="shared" si="67"/>
        <v>3276</v>
      </c>
      <c r="AI410" s="2">
        <v>11936</v>
      </c>
      <c r="AJ410" s="2">
        <v>11936</v>
      </c>
      <c r="AK410" s="2">
        <v>0</v>
      </c>
      <c r="AL410" s="2">
        <v>0</v>
      </c>
      <c r="AM410" s="2">
        <v>0</v>
      </c>
      <c r="AN410" s="2">
        <v>0</v>
      </c>
      <c r="AO410" s="2">
        <v>0</v>
      </c>
      <c r="AP410" s="2">
        <v>0</v>
      </c>
      <c r="AQ410" s="2">
        <v>0</v>
      </c>
      <c r="AR410" s="2">
        <v>0</v>
      </c>
      <c r="AS410" s="2">
        <v>0</v>
      </c>
      <c r="AT410" s="2">
        <v>0</v>
      </c>
      <c r="AU410" s="2">
        <v>0</v>
      </c>
      <c r="AV410" s="2">
        <v>0</v>
      </c>
      <c r="AW410" s="2">
        <v>0</v>
      </c>
      <c r="AX410" s="2">
        <v>0</v>
      </c>
      <c r="AY410" s="2">
        <v>0</v>
      </c>
      <c r="AZ410" s="2">
        <v>0</v>
      </c>
      <c r="BA410" s="2">
        <f t="shared" si="68"/>
        <v>3276</v>
      </c>
      <c r="BB410" s="2">
        <f t="shared" si="69"/>
        <v>3276</v>
      </c>
      <c r="BC410" s="2">
        <v>11936</v>
      </c>
      <c r="BD410" s="2">
        <v>11936</v>
      </c>
      <c r="BE410" s="2">
        <v>0</v>
      </c>
      <c r="BF410" s="2">
        <v>0</v>
      </c>
      <c r="BG410" s="2">
        <v>0</v>
      </c>
      <c r="BH410" s="2">
        <v>0</v>
      </c>
      <c r="BI410" s="2">
        <v>0</v>
      </c>
      <c r="BJ410" s="2">
        <v>0</v>
      </c>
      <c r="BK410" s="2">
        <v>0</v>
      </c>
      <c r="BL410" s="2">
        <v>-20</v>
      </c>
    </row>
    <row r="411" spans="1:64" x14ac:dyDescent="0.25">
      <c r="A411" s="1" t="s">
        <v>406</v>
      </c>
      <c r="B411" t="s">
        <v>852</v>
      </c>
      <c r="C411" t="s">
        <v>977</v>
      </c>
      <c r="D411" s="2">
        <v>0</v>
      </c>
      <c r="E411" s="2">
        <v>389</v>
      </c>
      <c r="F411" s="2">
        <f t="shared" si="60"/>
        <v>389</v>
      </c>
      <c r="G411" s="2">
        <v>0</v>
      </c>
      <c r="H411" s="2">
        <v>0</v>
      </c>
      <c r="I411" s="2">
        <v>0</v>
      </c>
      <c r="J411" s="2">
        <f t="shared" si="61"/>
        <v>0</v>
      </c>
      <c r="K411" s="2">
        <v>0</v>
      </c>
      <c r="L411" s="2">
        <v>0</v>
      </c>
      <c r="M411" s="2">
        <v>207</v>
      </c>
      <c r="N411" s="2">
        <f t="shared" si="62"/>
        <v>207</v>
      </c>
      <c r="O411" s="2">
        <v>0</v>
      </c>
      <c r="P411" s="2">
        <v>0</v>
      </c>
      <c r="Q411" s="2">
        <v>0</v>
      </c>
      <c r="R411" s="2">
        <v>0</v>
      </c>
      <c r="S411" s="2">
        <f t="shared" si="63"/>
        <v>0</v>
      </c>
      <c r="T411" s="2">
        <v>0</v>
      </c>
      <c r="U411" s="2">
        <v>0</v>
      </c>
      <c r="V411" s="2">
        <f t="shared" si="64"/>
        <v>0</v>
      </c>
      <c r="W411" s="2">
        <v>1595</v>
      </c>
      <c r="X411" s="2">
        <v>0</v>
      </c>
      <c r="Y411">
        <v>0</v>
      </c>
      <c r="Z411" s="2">
        <v>0</v>
      </c>
      <c r="AA411" s="2">
        <v>0</v>
      </c>
      <c r="AB411" s="2">
        <f t="shared" si="65"/>
        <v>0</v>
      </c>
      <c r="AC411" s="2">
        <v>25</v>
      </c>
      <c r="AD411" s="2">
        <v>0</v>
      </c>
      <c r="AE411" s="2">
        <v>0</v>
      </c>
      <c r="AF411" s="2">
        <v>0</v>
      </c>
      <c r="AG411" s="2">
        <f t="shared" si="66"/>
        <v>2216</v>
      </c>
      <c r="AH411" s="2">
        <f t="shared" si="67"/>
        <v>2216</v>
      </c>
      <c r="AI411" s="2">
        <v>9163</v>
      </c>
      <c r="AJ411" s="2">
        <v>9163</v>
      </c>
      <c r="AK411" s="2">
        <v>0</v>
      </c>
      <c r="AL411" s="2">
        <v>0</v>
      </c>
      <c r="AM411" s="2">
        <v>0</v>
      </c>
      <c r="AN411" s="2">
        <v>0</v>
      </c>
      <c r="AO411" s="2">
        <v>0</v>
      </c>
      <c r="AP411" s="2">
        <v>0</v>
      </c>
      <c r="AQ411" s="2">
        <v>0</v>
      </c>
      <c r="AR411" s="2">
        <v>0</v>
      </c>
      <c r="AS411" s="2">
        <v>0</v>
      </c>
      <c r="AT411" s="2">
        <v>-2765</v>
      </c>
      <c r="AU411" s="2">
        <v>0</v>
      </c>
      <c r="AV411" s="2">
        <v>0</v>
      </c>
      <c r="AW411" s="2">
        <v>0</v>
      </c>
      <c r="AX411" s="2">
        <v>0</v>
      </c>
      <c r="AY411" s="2">
        <v>0</v>
      </c>
      <c r="AZ411" s="2">
        <v>0</v>
      </c>
      <c r="BA411" s="2">
        <f t="shared" si="68"/>
        <v>-549</v>
      </c>
      <c r="BB411" s="2">
        <f t="shared" si="69"/>
        <v>-549</v>
      </c>
      <c r="BC411" s="2">
        <v>-1895</v>
      </c>
      <c r="BD411" s="2">
        <v>-1895</v>
      </c>
      <c r="BE411" s="2">
        <v>0</v>
      </c>
      <c r="BF411" s="2">
        <v>0</v>
      </c>
      <c r="BG411" s="2">
        <v>0</v>
      </c>
      <c r="BH411" s="2">
        <v>0</v>
      </c>
      <c r="BI411" s="2">
        <v>0</v>
      </c>
      <c r="BJ411" s="2">
        <v>0</v>
      </c>
      <c r="BK411" s="2">
        <v>0</v>
      </c>
      <c r="BL411" s="2">
        <v>0</v>
      </c>
    </row>
    <row r="412" spans="1:64" x14ac:dyDescent="0.25">
      <c r="A412" s="1" t="s">
        <v>407</v>
      </c>
      <c r="B412" t="s">
        <v>853</v>
      </c>
      <c r="C412" t="s">
        <v>978</v>
      </c>
      <c r="D412" s="2">
        <v>0</v>
      </c>
      <c r="E412" s="2">
        <v>0</v>
      </c>
      <c r="F412" s="2">
        <f t="shared" si="60"/>
        <v>0</v>
      </c>
      <c r="G412" s="2">
        <v>0</v>
      </c>
      <c r="H412" s="2">
        <v>0</v>
      </c>
      <c r="I412" s="2">
        <v>28264</v>
      </c>
      <c r="J412" s="2">
        <f t="shared" si="61"/>
        <v>28264</v>
      </c>
      <c r="K412" s="2">
        <v>0</v>
      </c>
      <c r="L412" s="2">
        <v>0</v>
      </c>
      <c r="M412" s="2">
        <v>0</v>
      </c>
      <c r="N412" s="2">
        <f t="shared" si="62"/>
        <v>0</v>
      </c>
      <c r="O412" s="2">
        <v>0</v>
      </c>
      <c r="P412" s="2">
        <v>0</v>
      </c>
      <c r="Q412" s="2">
        <v>0</v>
      </c>
      <c r="R412" s="2">
        <v>0</v>
      </c>
      <c r="S412" s="2">
        <f t="shared" si="63"/>
        <v>0</v>
      </c>
      <c r="T412" s="2">
        <v>0</v>
      </c>
      <c r="U412" s="2">
        <v>0</v>
      </c>
      <c r="V412" s="2">
        <f t="shared" si="64"/>
        <v>0</v>
      </c>
      <c r="W412" s="2">
        <v>0</v>
      </c>
      <c r="X412" s="2">
        <v>0</v>
      </c>
      <c r="Y412">
        <v>0</v>
      </c>
      <c r="Z412" s="2">
        <v>0</v>
      </c>
      <c r="AA412" s="2">
        <v>0</v>
      </c>
      <c r="AB412" s="2">
        <f t="shared" si="65"/>
        <v>0</v>
      </c>
      <c r="AC412" s="2">
        <v>0</v>
      </c>
      <c r="AD412" s="2">
        <v>0</v>
      </c>
      <c r="AE412" s="2">
        <v>0</v>
      </c>
      <c r="AF412" s="2">
        <v>0</v>
      </c>
      <c r="AG412" s="2">
        <f t="shared" si="66"/>
        <v>28264</v>
      </c>
      <c r="AH412" s="2">
        <f t="shared" si="67"/>
        <v>28264</v>
      </c>
      <c r="AI412" s="2">
        <v>114057</v>
      </c>
      <c r="AJ412" s="2">
        <v>114057</v>
      </c>
      <c r="AK412" s="2">
        <v>0</v>
      </c>
      <c r="AL412" s="2">
        <v>0</v>
      </c>
      <c r="AM412" s="2">
        <v>0</v>
      </c>
      <c r="AN412" s="2">
        <v>0</v>
      </c>
      <c r="AO412" s="2">
        <v>0</v>
      </c>
      <c r="AP412" s="2">
        <v>0</v>
      </c>
      <c r="AQ412" s="2">
        <v>0</v>
      </c>
      <c r="AR412" s="2">
        <v>0</v>
      </c>
      <c r="AS412" s="2">
        <v>0</v>
      </c>
      <c r="AT412" s="2">
        <v>0</v>
      </c>
      <c r="AU412" s="2">
        <v>0</v>
      </c>
      <c r="AV412" s="2">
        <v>0</v>
      </c>
      <c r="AW412" s="2">
        <v>0</v>
      </c>
      <c r="AX412" s="2">
        <v>0</v>
      </c>
      <c r="AY412" s="2">
        <v>0</v>
      </c>
      <c r="AZ412" s="2">
        <v>0</v>
      </c>
      <c r="BA412" s="2">
        <f t="shared" si="68"/>
        <v>28264</v>
      </c>
      <c r="BB412" s="2">
        <f t="shared" si="69"/>
        <v>28264</v>
      </c>
      <c r="BC412" s="2">
        <v>114057</v>
      </c>
      <c r="BD412" s="2">
        <v>114057</v>
      </c>
      <c r="BE412" s="2">
        <v>0</v>
      </c>
      <c r="BF412" s="2">
        <v>0</v>
      </c>
      <c r="BG412" s="2">
        <v>0</v>
      </c>
      <c r="BH412" s="2">
        <v>0</v>
      </c>
      <c r="BI412" s="2">
        <v>155</v>
      </c>
      <c r="BJ412" s="2">
        <v>617</v>
      </c>
      <c r="BK412" s="2">
        <v>-50</v>
      </c>
      <c r="BL412" s="2">
        <v>-200</v>
      </c>
    </row>
    <row r="413" spans="1:64" x14ac:dyDescent="0.25">
      <c r="A413" s="1" t="s">
        <v>408</v>
      </c>
      <c r="B413" t="s">
        <v>854</v>
      </c>
      <c r="C413" t="s">
        <v>978</v>
      </c>
      <c r="D413" s="2">
        <v>0</v>
      </c>
      <c r="E413" s="2">
        <v>466</v>
      </c>
      <c r="F413" s="2">
        <f t="shared" si="60"/>
        <v>466</v>
      </c>
      <c r="G413" s="2">
        <v>0</v>
      </c>
      <c r="H413" s="2">
        <v>0</v>
      </c>
      <c r="I413" s="2">
        <v>26041</v>
      </c>
      <c r="J413" s="2">
        <f t="shared" si="61"/>
        <v>26041</v>
      </c>
      <c r="K413" s="2">
        <v>0</v>
      </c>
      <c r="L413" s="2">
        <v>0</v>
      </c>
      <c r="M413" s="2">
        <v>0</v>
      </c>
      <c r="N413" s="2">
        <f t="shared" si="62"/>
        <v>0</v>
      </c>
      <c r="O413" s="2">
        <v>0</v>
      </c>
      <c r="P413" s="2">
        <v>0</v>
      </c>
      <c r="Q413" s="2">
        <v>0</v>
      </c>
      <c r="R413" s="2">
        <v>0</v>
      </c>
      <c r="S413" s="2">
        <f t="shared" si="63"/>
        <v>0</v>
      </c>
      <c r="T413" s="2">
        <v>0</v>
      </c>
      <c r="U413" s="2">
        <v>0</v>
      </c>
      <c r="V413" s="2">
        <f t="shared" si="64"/>
        <v>0</v>
      </c>
      <c r="W413" s="2">
        <v>0</v>
      </c>
      <c r="X413" s="2">
        <v>0</v>
      </c>
      <c r="Y413">
        <v>0</v>
      </c>
      <c r="Z413" s="2">
        <v>0</v>
      </c>
      <c r="AA413" s="2">
        <v>0</v>
      </c>
      <c r="AB413" s="2">
        <f t="shared" si="65"/>
        <v>0</v>
      </c>
      <c r="AC413" s="2">
        <v>0</v>
      </c>
      <c r="AD413" s="2">
        <v>0</v>
      </c>
      <c r="AE413" s="2">
        <v>0</v>
      </c>
      <c r="AF413" s="2">
        <v>0</v>
      </c>
      <c r="AG413" s="2">
        <f t="shared" si="66"/>
        <v>26507</v>
      </c>
      <c r="AH413" s="2">
        <f t="shared" si="67"/>
        <v>26507</v>
      </c>
      <c r="AI413" s="2">
        <v>129257</v>
      </c>
      <c r="AJ413" s="2">
        <v>129257</v>
      </c>
      <c r="AK413" s="2">
        <v>0</v>
      </c>
      <c r="AL413" s="2">
        <v>0</v>
      </c>
      <c r="AM413" s="2">
        <v>0</v>
      </c>
      <c r="AN413" s="2">
        <v>0</v>
      </c>
      <c r="AO413" s="2">
        <v>0</v>
      </c>
      <c r="AP413" s="2">
        <v>0</v>
      </c>
      <c r="AQ413" s="2">
        <v>0</v>
      </c>
      <c r="AR413" s="2">
        <v>0</v>
      </c>
      <c r="AS413" s="2">
        <v>0</v>
      </c>
      <c r="AT413" s="2">
        <v>0</v>
      </c>
      <c r="AU413" s="2">
        <v>0</v>
      </c>
      <c r="AV413" s="2">
        <v>0</v>
      </c>
      <c r="AW413" s="2">
        <v>0</v>
      </c>
      <c r="AX413" s="2">
        <v>0</v>
      </c>
      <c r="AY413" s="2">
        <v>0</v>
      </c>
      <c r="AZ413" s="2">
        <v>0</v>
      </c>
      <c r="BA413" s="2">
        <f t="shared" si="68"/>
        <v>26507</v>
      </c>
      <c r="BB413" s="2">
        <f t="shared" si="69"/>
        <v>26507</v>
      </c>
      <c r="BC413" s="2">
        <v>129257</v>
      </c>
      <c r="BD413" s="2">
        <v>129257</v>
      </c>
      <c r="BE413" s="2">
        <v>0</v>
      </c>
      <c r="BF413" s="2">
        <v>0</v>
      </c>
      <c r="BG413" s="2">
        <v>0</v>
      </c>
      <c r="BH413" s="2">
        <v>0</v>
      </c>
      <c r="BI413" s="2">
        <v>198</v>
      </c>
      <c r="BJ413" s="2">
        <v>455</v>
      </c>
      <c r="BK413" s="2">
        <v>-51</v>
      </c>
      <c r="BL413" s="2">
        <v>-70</v>
      </c>
    </row>
    <row r="414" spans="1:64" x14ac:dyDescent="0.25">
      <c r="A414" s="1" t="s">
        <v>409</v>
      </c>
      <c r="B414" t="s">
        <v>855</v>
      </c>
      <c r="C414" t="s">
        <v>978</v>
      </c>
      <c r="D414" s="2">
        <v>0</v>
      </c>
      <c r="E414" s="2">
        <v>744</v>
      </c>
      <c r="F414" s="2">
        <f t="shared" si="60"/>
        <v>744</v>
      </c>
      <c r="G414" s="2">
        <v>0</v>
      </c>
      <c r="H414" s="2">
        <v>0</v>
      </c>
      <c r="I414" s="2">
        <v>52977</v>
      </c>
      <c r="J414" s="2">
        <f t="shared" si="61"/>
        <v>52977</v>
      </c>
      <c r="K414" s="2">
        <v>0</v>
      </c>
      <c r="L414" s="2">
        <v>0</v>
      </c>
      <c r="M414" s="2">
        <v>0</v>
      </c>
      <c r="N414" s="2">
        <f t="shared" si="62"/>
        <v>0</v>
      </c>
      <c r="O414" s="2">
        <v>0</v>
      </c>
      <c r="P414" s="2">
        <v>0</v>
      </c>
      <c r="Q414" s="2">
        <v>0</v>
      </c>
      <c r="R414" s="2">
        <v>0</v>
      </c>
      <c r="S414" s="2">
        <f t="shared" si="63"/>
        <v>0</v>
      </c>
      <c r="T414" s="2">
        <v>0</v>
      </c>
      <c r="U414" s="2">
        <v>0</v>
      </c>
      <c r="V414" s="2">
        <f t="shared" si="64"/>
        <v>0</v>
      </c>
      <c r="W414" s="2">
        <v>0</v>
      </c>
      <c r="X414" s="2">
        <v>0</v>
      </c>
      <c r="Y414">
        <v>0</v>
      </c>
      <c r="Z414" s="2">
        <v>0</v>
      </c>
      <c r="AA414" s="2">
        <v>0</v>
      </c>
      <c r="AB414" s="2">
        <f t="shared" si="65"/>
        <v>0</v>
      </c>
      <c r="AC414" s="2">
        <v>0</v>
      </c>
      <c r="AD414" s="2">
        <v>0</v>
      </c>
      <c r="AE414" s="2">
        <v>0</v>
      </c>
      <c r="AF414" s="2">
        <v>0</v>
      </c>
      <c r="AG414" s="2">
        <f t="shared" si="66"/>
        <v>53721</v>
      </c>
      <c r="AH414" s="2">
        <f t="shared" si="67"/>
        <v>53721</v>
      </c>
      <c r="AI414" s="2">
        <v>160769</v>
      </c>
      <c r="AJ414" s="2">
        <v>160769</v>
      </c>
      <c r="AK414" s="2">
        <v>0</v>
      </c>
      <c r="AL414" s="2">
        <v>0</v>
      </c>
      <c r="AM414" s="2">
        <v>0</v>
      </c>
      <c r="AN414" s="2">
        <v>0</v>
      </c>
      <c r="AO414" s="2">
        <v>0</v>
      </c>
      <c r="AP414" s="2">
        <v>0</v>
      </c>
      <c r="AQ414" s="2">
        <v>0</v>
      </c>
      <c r="AR414" s="2">
        <v>0</v>
      </c>
      <c r="AS414" s="2">
        <v>0</v>
      </c>
      <c r="AT414" s="2">
        <v>0</v>
      </c>
      <c r="AU414" s="2">
        <v>0</v>
      </c>
      <c r="AV414" s="2">
        <v>0</v>
      </c>
      <c r="AW414" s="2">
        <v>0</v>
      </c>
      <c r="AX414" s="2">
        <v>0</v>
      </c>
      <c r="AY414" s="2">
        <v>0</v>
      </c>
      <c r="AZ414" s="2">
        <v>0</v>
      </c>
      <c r="BA414" s="2">
        <f t="shared" si="68"/>
        <v>53721</v>
      </c>
      <c r="BB414" s="2">
        <f t="shared" si="69"/>
        <v>53721</v>
      </c>
      <c r="BC414" s="2">
        <v>160769</v>
      </c>
      <c r="BD414" s="2">
        <v>160769</v>
      </c>
      <c r="BE414" s="2">
        <v>0</v>
      </c>
      <c r="BF414" s="2">
        <v>0</v>
      </c>
      <c r="BG414" s="2">
        <v>0</v>
      </c>
      <c r="BH414" s="2">
        <v>0</v>
      </c>
      <c r="BI414" s="2">
        <v>343</v>
      </c>
      <c r="BJ414" s="2">
        <v>725</v>
      </c>
      <c r="BK414" s="2">
        <v>-71</v>
      </c>
      <c r="BL414" s="2">
        <v>-100</v>
      </c>
    </row>
    <row r="415" spans="1:64" x14ac:dyDescent="0.25">
      <c r="A415" s="1" t="s">
        <v>410</v>
      </c>
      <c r="B415" t="s">
        <v>856</v>
      </c>
      <c r="C415" t="s">
        <v>978</v>
      </c>
      <c r="D415" s="2">
        <v>0</v>
      </c>
      <c r="E415" s="2">
        <v>285</v>
      </c>
      <c r="F415" s="2">
        <f t="shared" si="60"/>
        <v>285</v>
      </c>
      <c r="G415" s="2">
        <v>0</v>
      </c>
      <c r="H415" s="2">
        <v>0</v>
      </c>
      <c r="I415" s="2">
        <v>32608.9</v>
      </c>
      <c r="J415" s="2">
        <f t="shared" si="61"/>
        <v>32608.9</v>
      </c>
      <c r="K415" s="2">
        <v>0</v>
      </c>
      <c r="L415" s="2">
        <v>0</v>
      </c>
      <c r="M415" s="2">
        <v>0</v>
      </c>
      <c r="N415" s="2">
        <f t="shared" si="62"/>
        <v>0</v>
      </c>
      <c r="O415" s="2">
        <v>0</v>
      </c>
      <c r="P415" s="2">
        <v>0</v>
      </c>
      <c r="Q415" s="2">
        <v>0</v>
      </c>
      <c r="R415" s="2">
        <v>0</v>
      </c>
      <c r="S415" s="2">
        <f t="shared" si="63"/>
        <v>0</v>
      </c>
      <c r="T415" s="2">
        <v>0</v>
      </c>
      <c r="U415" s="2">
        <v>0</v>
      </c>
      <c r="V415" s="2">
        <f t="shared" si="64"/>
        <v>0</v>
      </c>
      <c r="W415" s="2">
        <v>0</v>
      </c>
      <c r="X415" s="2">
        <v>0</v>
      </c>
      <c r="Y415">
        <v>0</v>
      </c>
      <c r="Z415" s="2">
        <v>0</v>
      </c>
      <c r="AA415" s="2">
        <v>0</v>
      </c>
      <c r="AB415" s="2">
        <f t="shared" si="65"/>
        <v>0</v>
      </c>
      <c r="AC415" s="2">
        <v>6</v>
      </c>
      <c r="AD415" s="2">
        <v>0</v>
      </c>
      <c r="AE415" s="2">
        <v>0</v>
      </c>
      <c r="AF415" s="2">
        <v>0</v>
      </c>
      <c r="AG415" s="2">
        <f t="shared" si="66"/>
        <v>32899.9</v>
      </c>
      <c r="AH415" s="2">
        <f t="shared" si="67"/>
        <v>32899.9</v>
      </c>
      <c r="AI415" s="2">
        <v>126146</v>
      </c>
      <c r="AJ415" s="2">
        <v>126146</v>
      </c>
      <c r="AK415" s="2">
        <v>0</v>
      </c>
      <c r="AL415" s="2">
        <v>0</v>
      </c>
      <c r="AM415" s="2">
        <v>0</v>
      </c>
      <c r="AN415" s="2">
        <v>0</v>
      </c>
      <c r="AO415" s="2">
        <v>0</v>
      </c>
      <c r="AP415" s="2">
        <v>0</v>
      </c>
      <c r="AQ415" s="2">
        <v>0</v>
      </c>
      <c r="AR415" s="2">
        <v>0</v>
      </c>
      <c r="AS415" s="2">
        <v>0</v>
      </c>
      <c r="AT415" s="2">
        <v>77.8</v>
      </c>
      <c r="AU415" s="2">
        <v>0</v>
      </c>
      <c r="AV415" s="2">
        <v>0</v>
      </c>
      <c r="AW415" s="2">
        <v>0</v>
      </c>
      <c r="AX415" s="2">
        <v>0</v>
      </c>
      <c r="AY415" s="2">
        <v>0</v>
      </c>
      <c r="AZ415" s="2">
        <v>0</v>
      </c>
      <c r="BA415" s="2">
        <f t="shared" si="68"/>
        <v>32977.700000000004</v>
      </c>
      <c r="BB415" s="2">
        <f t="shared" si="69"/>
        <v>32977.700000000004</v>
      </c>
      <c r="BC415" s="2">
        <v>126458</v>
      </c>
      <c r="BD415" s="2">
        <v>126458</v>
      </c>
      <c r="BE415" s="2">
        <v>0</v>
      </c>
      <c r="BF415" s="2">
        <v>0</v>
      </c>
      <c r="BG415" s="2">
        <v>0</v>
      </c>
      <c r="BH415" s="2">
        <v>0</v>
      </c>
      <c r="BI415" s="2">
        <v>346</v>
      </c>
      <c r="BJ415" s="2">
        <v>1100</v>
      </c>
      <c r="BK415" s="2">
        <v>18</v>
      </c>
      <c r="BL415" s="2">
        <v>0</v>
      </c>
    </row>
    <row r="416" spans="1:64" x14ac:dyDescent="0.25">
      <c r="A416" s="1" t="s">
        <v>411</v>
      </c>
      <c r="B416" t="s">
        <v>857</v>
      </c>
      <c r="C416" t="s">
        <v>978</v>
      </c>
      <c r="D416" s="2">
        <v>0</v>
      </c>
      <c r="E416" s="2">
        <v>239</v>
      </c>
      <c r="F416" s="2">
        <f t="shared" si="60"/>
        <v>239</v>
      </c>
      <c r="G416" s="2">
        <v>0</v>
      </c>
      <c r="H416" s="2">
        <v>0</v>
      </c>
      <c r="I416" s="2">
        <v>28094</v>
      </c>
      <c r="J416" s="2">
        <f t="shared" si="61"/>
        <v>28094</v>
      </c>
      <c r="K416" s="2">
        <v>0</v>
      </c>
      <c r="L416" s="2">
        <v>0</v>
      </c>
      <c r="M416" s="2">
        <v>0</v>
      </c>
      <c r="N416" s="2">
        <f t="shared" si="62"/>
        <v>0</v>
      </c>
      <c r="O416" s="2">
        <v>0</v>
      </c>
      <c r="P416" s="2">
        <v>0</v>
      </c>
      <c r="Q416" s="2">
        <v>0</v>
      </c>
      <c r="R416" s="2">
        <v>0</v>
      </c>
      <c r="S416" s="2">
        <f t="shared" si="63"/>
        <v>0</v>
      </c>
      <c r="T416" s="2">
        <v>0</v>
      </c>
      <c r="U416" s="2">
        <v>0</v>
      </c>
      <c r="V416" s="2">
        <f t="shared" si="64"/>
        <v>0</v>
      </c>
      <c r="W416" s="2">
        <v>0</v>
      </c>
      <c r="X416" s="2">
        <v>0</v>
      </c>
      <c r="Y416">
        <v>0</v>
      </c>
      <c r="Z416" s="2">
        <v>0</v>
      </c>
      <c r="AA416" s="2">
        <v>0</v>
      </c>
      <c r="AB416" s="2">
        <f t="shared" si="65"/>
        <v>0</v>
      </c>
      <c r="AC416" s="2">
        <v>17</v>
      </c>
      <c r="AD416" s="2">
        <v>0</v>
      </c>
      <c r="AE416" s="2">
        <v>0</v>
      </c>
      <c r="AF416" s="2">
        <v>0</v>
      </c>
      <c r="AG416" s="2">
        <f t="shared" si="66"/>
        <v>28350</v>
      </c>
      <c r="AH416" s="2">
        <f t="shared" si="67"/>
        <v>28350</v>
      </c>
      <c r="AI416" s="2">
        <v>109956</v>
      </c>
      <c r="AJ416" s="2">
        <v>109956</v>
      </c>
      <c r="AK416" s="2">
        <v>0</v>
      </c>
      <c r="AL416" s="2">
        <v>0</v>
      </c>
      <c r="AM416" s="2">
        <v>0</v>
      </c>
      <c r="AN416" s="2">
        <v>0</v>
      </c>
      <c r="AO416" s="2">
        <v>0</v>
      </c>
      <c r="AP416" s="2">
        <v>0</v>
      </c>
      <c r="AQ416" s="2">
        <v>0</v>
      </c>
      <c r="AR416" s="2">
        <v>0</v>
      </c>
      <c r="AS416" s="2">
        <v>0</v>
      </c>
      <c r="AT416" s="2">
        <v>0</v>
      </c>
      <c r="AU416" s="2">
        <v>0</v>
      </c>
      <c r="AV416" s="2">
        <v>0</v>
      </c>
      <c r="AW416" s="2">
        <v>0</v>
      </c>
      <c r="AX416" s="2">
        <v>0</v>
      </c>
      <c r="AY416" s="2">
        <v>0</v>
      </c>
      <c r="AZ416" s="2">
        <v>0</v>
      </c>
      <c r="BA416" s="2">
        <f t="shared" si="68"/>
        <v>28350</v>
      </c>
      <c r="BB416" s="2">
        <f t="shared" si="69"/>
        <v>28350</v>
      </c>
      <c r="BC416" s="2">
        <v>106594</v>
      </c>
      <c r="BD416" s="2">
        <v>106594</v>
      </c>
      <c r="BE416" s="2">
        <v>0</v>
      </c>
      <c r="BF416" s="2">
        <v>0</v>
      </c>
      <c r="BG416" s="2">
        <v>0</v>
      </c>
      <c r="BH416" s="2">
        <v>0</v>
      </c>
      <c r="BI416" s="2">
        <v>0</v>
      </c>
      <c r="BJ416" s="2">
        <v>0</v>
      </c>
      <c r="BK416" s="2">
        <v>-52</v>
      </c>
      <c r="BL416" s="2">
        <v>-122</v>
      </c>
    </row>
    <row r="417" spans="1:64" x14ac:dyDescent="0.25">
      <c r="A417" s="1" t="s">
        <v>412</v>
      </c>
      <c r="B417" t="s">
        <v>858</v>
      </c>
      <c r="C417" t="s">
        <v>978</v>
      </c>
      <c r="D417" s="2">
        <v>0</v>
      </c>
      <c r="E417" s="2">
        <v>695</v>
      </c>
      <c r="F417" s="2">
        <f t="shared" si="60"/>
        <v>695</v>
      </c>
      <c r="G417" s="2">
        <v>0</v>
      </c>
      <c r="H417" s="2">
        <v>0</v>
      </c>
      <c r="I417" s="2">
        <v>41850</v>
      </c>
      <c r="J417" s="2">
        <f t="shared" si="61"/>
        <v>41850</v>
      </c>
      <c r="K417" s="2">
        <v>0</v>
      </c>
      <c r="L417" s="2">
        <v>0</v>
      </c>
      <c r="M417" s="2">
        <v>0</v>
      </c>
      <c r="N417" s="2">
        <f t="shared" si="62"/>
        <v>0</v>
      </c>
      <c r="O417" s="2">
        <v>0</v>
      </c>
      <c r="P417" s="2">
        <v>0</v>
      </c>
      <c r="Q417" s="2">
        <v>0</v>
      </c>
      <c r="R417" s="2">
        <v>0</v>
      </c>
      <c r="S417" s="2">
        <f t="shared" si="63"/>
        <v>0</v>
      </c>
      <c r="T417" s="2">
        <v>0</v>
      </c>
      <c r="U417" s="2">
        <v>0</v>
      </c>
      <c r="V417" s="2">
        <f t="shared" si="64"/>
        <v>0</v>
      </c>
      <c r="W417" s="2">
        <v>0</v>
      </c>
      <c r="X417" s="2">
        <v>0</v>
      </c>
      <c r="Y417">
        <v>0</v>
      </c>
      <c r="Z417" s="2">
        <v>0</v>
      </c>
      <c r="AA417" s="2">
        <v>0</v>
      </c>
      <c r="AB417" s="2">
        <f t="shared" si="65"/>
        <v>0</v>
      </c>
      <c r="AC417" s="2">
        <v>0</v>
      </c>
      <c r="AD417" s="2">
        <v>0</v>
      </c>
      <c r="AE417" s="2">
        <v>0</v>
      </c>
      <c r="AF417" s="2">
        <v>0</v>
      </c>
      <c r="AG417" s="2">
        <f t="shared" si="66"/>
        <v>42545</v>
      </c>
      <c r="AH417" s="2">
        <f t="shared" si="67"/>
        <v>42545</v>
      </c>
      <c r="AI417" s="2">
        <v>170648</v>
      </c>
      <c r="AJ417" s="2">
        <v>170648</v>
      </c>
      <c r="AK417" s="2">
        <v>0</v>
      </c>
      <c r="AL417" s="2">
        <v>0</v>
      </c>
      <c r="AM417" s="2">
        <v>0</v>
      </c>
      <c r="AN417" s="2">
        <v>0</v>
      </c>
      <c r="AO417" s="2">
        <v>0</v>
      </c>
      <c r="AP417" s="2">
        <v>0</v>
      </c>
      <c r="AQ417" s="2">
        <v>0</v>
      </c>
      <c r="AR417" s="2">
        <v>0</v>
      </c>
      <c r="AS417" s="2">
        <v>0</v>
      </c>
      <c r="AT417" s="2">
        <v>0</v>
      </c>
      <c r="AU417" s="2">
        <v>0</v>
      </c>
      <c r="AV417" s="2">
        <v>0</v>
      </c>
      <c r="AW417" s="2">
        <v>0</v>
      </c>
      <c r="AX417" s="2">
        <v>0</v>
      </c>
      <c r="AY417" s="2">
        <v>0</v>
      </c>
      <c r="AZ417" s="2">
        <v>0</v>
      </c>
      <c r="BA417" s="2">
        <f t="shared" si="68"/>
        <v>42545</v>
      </c>
      <c r="BB417" s="2">
        <f t="shared" si="69"/>
        <v>42545</v>
      </c>
      <c r="BC417" s="2">
        <v>170648</v>
      </c>
      <c r="BD417" s="2">
        <v>170648</v>
      </c>
      <c r="BE417" s="2">
        <v>0</v>
      </c>
      <c r="BF417" s="2">
        <v>0</v>
      </c>
      <c r="BG417" s="2">
        <v>0</v>
      </c>
      <c r="BH417" s="2">
        <v>0</v>
      </c>
      <c r="BI417" s="2">
        <v>80</v>
      </c>
      <c r="BJ417" s="2">
        <v>320</v>
      </c>
      <c r="BK417" s="2">
        <v>-70</v>
      </c>
      <c r="BL417" s="2">
        <v>-280</v>
      </c>
    </row>
    <row r="418" spans="1:64" x14ac:dyDescent="0.25">
      <c r="A418" s="1" t="s">
        <v>413</v>
      </c>
      <c r="B418" t="s">
        <v>859</v>
      </c>
      <c r="C418" t="s">
        <v>978</v>
      </c>
      <c r="D418" s="2">
        <v>0</v>
      </c>
      <c r="E418" s="2">
        <v>39</v>
      </c>
      <c r="F418" s="2">
        <f t="shared" si="60"/>
        <v>39</v>
      </c>
      <c r="G418" s="2">
        <v>0</v>
      </c>
      <c r="H418" s="2">
        <v>0</v>
      </c>
      <c r="I418" s="2">
        <v>28844</v>
      </c>
      <c r="J418" s="2">
        <f t="shared" si="61"/>
        <v>28844</v>
      </c>
      <c r="K418" s="2">
        <v>0</v>
      </c>
      <c r="L418" s="2">
        <v>0</v>
      </c>
      <c r="M418" s="2">
        <v>0</v>
      </c>
      <c r="N418" s="2">
        <f t="shared" si="62"/>
        <v>0</v>
      </c>
      <c r="O418" s="2">
        <v>0</v>
      </c>
      <c r="P418" s="2">
        <v>0</v>
      </c>
      <c r="Q418" s="2">
        <v>0</v>
      </c>
      <c r="R418" s="2">
        <v>0</v>
      </c>
      <c r="S418" s="2">
        <f t="shared" si="63"/>
        <v>0</v>
      </c>
      <c r="T418" s="2">
        <v>0</v>
      </c>
      <c r="U418" s="2">
        <v>0</v>
      </c>
      <c r="V418" s="2">
        <f t="shared" si="64"/>
        <v>0</v>
      </c>
      <c r="W418" s="2">
        <v>0</v>
      </c>
      <c r="X418" s="2">
        <v>0</v>
      </c>
      <c r="Y418">
        <v>0</v>
      </c>
      <c r="Z418" s="2">
        <v>0</v>
      </c>
      <c r="AA418" s="2">
        <v>0</v>
      </c>
      <c r="AB418" s="2">
        <f t="shared" si="65"/>
        <v>0</v>
      </c>
      <c r="AC418" s="2">
        <v>0</v>
      </c>
      <c r="AD418" s="2">
        <v>0</v>
      </c>
      <c r="AE418" s="2">
        <v>0</v>
      </c>
      <c r="AF418" s="2">
        <v>0</v>
      </c>
      <c r="AG418" s="2">
        <f t="shared" si="66"/>
        <v>28883</v>
      </c>
      <c r="AH418" s="2">
        <f t="shared" si="67"/>
        <v>28883</v>
      </c>
      <c r="AI418" s="2">
        <v>110853</v>
      </c>
      <c r="AJ418" s="2">
        <v>110853</v>
      </c>
      <c r="AK418" s="2">
        <v>0</v>
      </c>
      <c r="AL418" s="2">
        <v>0</v>
      </c>
      <c r="AM418" s="2">
        <v>0</v>
      </c>
      <c r="AN418" s="2">
        <v>0</v>
      </c>
      <c r="AO418" s="2">
        <v>0</v>
      </c>
      <c r="AP418" s="2">
        <v>0</v>
      </c>
      <c r="AQ418" s="2">
        <v>0</v>
      </c>
      <c r="AR418" s="2">
        <v>0</v>
      </c>
      <c r="AS418" s="2">
        <v>0</v>
      </c>
      <c r="AT418" s="2">
        <v>0</v>
      </c>
      <c r="AU418" s="2">
        <v>0</v>
      </c>
      <c r="AV418" s="2">
        <v>0</v>
      </c>
      <c r="AW418" s="2">
        <v>0</v>
      </c>
      <c r="AX418" s="2">
        <v>0</v>
      </c>
      <c r="AY418" s="2">
        <v>0</v>
      </c>
      <c r="AZ418" s="2">
        <v>0</v>
      </c>
      <c r="BA418" s="2">
        <f t="shared" si="68"/>
        <v>28883</v>
      </c>
      <c r="BB418" s="2">
        <f t="shared" si="69"/>
        <v>28883</v>
      </c>
      <c r="BC418" s="2">
        <v>110853</v>
      </c>
      <c r="BD418" s="2">
        <v>110853</v>
      </c>
      <c r="BE418" s="2">
        <v>0</v>
      </c>
      <c r="BF418" s="2">
        <v>0</v>
      </c>
      <c r="BG418" s="2">
        <v>0</v>
      </c>
      <c r="BH418" s="2">
        <v>0</v>
      </c>
      <c r="BI418" s="2">
        <v>0</v>
      </c>
      <c r="BJ418" s="2">
        <v>0</v>
      </c>
      <c r="BK418" s="2">
        <v>-1</v>
      </c>
      <c r="BL418" s="2">
        <v>-58</v>
      </c>
    </row>
    <row r="419" spans="1:64" x14ac:dyDescent="0.25">
      <c r="A419" s="1" t="s">
        <v>414</v>
      </c>
      <c r="B419" t="s">
        <v>860</v>
      </c>
      <c r="C419" t="s">
        <v>978</v>
      </c>
      <c r="D419" s="2">
        <v>0</v>
      </c>
      <c r="E419" s="2">
        <v>242</v>
      </c>
      <c r="F419" s="2">
        <f t="shared" si="60"/>
        <v>242</v>
      </c>
      <c r="G419" s="2">
        <v>0</v>
      </c>
      <c r="H419" s="2">
        <v>0</v>
      </c>
      <c r="I419" s="2">
        <v>28280</v>
      </c>
      <c r="J419" s="2">
        <f t="shared" si="61"/>
        <v>28280</v>
      </c>
      <c r="K419" s="2">
        <v>0</v>
      </c>
      <c r="L419" s="2">
        <v>0</v>
      </c>
      <c r="M419" s="2">
        <v>0</v>
      </c>
      <c r="N419" s="2">
        <f t="shared" si="62"/>
        <v>0</v>
      </c>
      <c r="O419" s="2">
        <v>0</v>
      </c>
      <c r="P419" s="2">
        <v>0</v>
      </c>
      <c r="Q419" s="2">
        <v>0</v>
      </c>
      <c r="R419" s="2">
        <v>0</v>
      </c>
      <c r="S419" s="2">
        <f t="shared" si="63"/>
        <v>0</v>
      </c>
      <c r="T419" s="2">
        <v>0</v>
      </c>
      <c r="U419" s="2">
        <v>0</v>
      </c>
      <c r="V419" s="2">
        <f t="shared" si="64"/>
        <v>0</v>
      </c>
      <c r="W419" s="2">
        <v>0</v>
      </c>
      <c r="X419" s="2">
        <v>0</v>
      </c>
      <c r="Y419">
        <v>0</v>
      </c>
      <c r="Z419" s="2">
        <v>0</v>
      </c>
      <c r="AA419" s="2">
        <v>0</v>
      </c>
      <c r="AB419" s="2">
        <f t="shared" si="65"/>
        <v>0</v>
      </c>
      <c r="AC419" s="2">
        <v>0</v>
      </c>
      <c r="AD419" s="2">
        <v>0</v>
      </c>
      <c r="AE419" s="2">
        <v>0</v>
      </c>
      <c r="AF419" s="2">
        <v>0</v>
      </c>
      <c r="AG419" s="2">
        <f t="shared" si="66"/>
        <v>28522</v>
      </c>
      <c r="AH419" s="2">
        <f t="shared" si="67"/>
        <v>28522</v>
      </c>
      <c r="AI419" s="2">
        <v>114936</v>
      </c>
      <c r="AJ419" s="2">
        <v>114936</v>
      </c>
      <c r="AK419" s="2">
        <v>0</v>
      </c>
      <c r="AL419" s="2">
        <v>0</v>
      </c>
      <c r="AM419" s="2">
        <v>0</v>
      </c>
      <c r="AN419" s="2">
        <v>0</v>
      </c>
      <c r="AO419" s="2">
        <v>0</v>
      </c>
      <c r="AP419" s="2">
        <v>0</v>
      </c>
      <c r="AQ419" s="2">
        <v>0</v>
      </c>
      <c r="AR419" s="2">
        <v>0</v>
      </c>
      <c r="AS419" s="2">
        <v>0</v>
      </c>
      <c r="AT419" s="2">
        <v>0</v>
      </c>
      <c r="AU419" s="2">
        <v>0</v>
      </c>
      <c r="AV419" s="2">
        <v>0</v>
      </c>
      <c r="AW419" s="2">
        <v>0</v>
      </c>
      <c r="AX419" s="2">
        <v>0</v>
      </c>
      <c r="AY419" s="2">
        <v>0</v>
      </c>
      <c r="AZ419" s="2">
        <v>0</v>
      </c>
      <c r="BA419" s="2">
        <f t="shared" si="68"/>
        <v>28522</v>
      </c>
      <c r="BB419" s="2">
        <f t="shared" si="69"/>
        <v>28522</v>
      </c>
      <c r="BC419" s="2">
        <v>114936</v>
      </c>
      <c r="BD419" s="2">
        <v>114936</v>
      </c>
      <c r="BE419" s="2">
        <v>0</v>
      </c>
      <c r="BF419" s="2">
        <v>0</v>
      </c>
      <c r="BG419" s="2">
        <v>0</v>
      </c>
      <c r="BH419" s="2">
        <v>0</v>
      </c>
      <c r="BI419" s="2">
        <v>0</v>
      </c>
      <c r="BJ419" s="2">
        <v>0</v>
      </c>
      <c r="BK419" s="2">
        <v>-6</v>
      </c>
      <c r="BL419" s="2">
        <v>-30</v>
      </c>
    </row>
    <row r="420" spans="1:64" x14ac:dyDescent="0.25">
      <c r="A420" s="1" t="s">
        <v>415</v>
      </c>
      <c r="B420" t="s">
        <v>861</v>
      </c>
      <c r="C420" t="s">
        <v>978</v>
      </c>
      <c r="D420" s="2">
        <v>0</v>
      </c>
      <c r="E420" s="2">
        <v>1149</v>
      </c>
      <c r="F420" s="2">
        <f t="shared" si="60"/>
        <v>1149</v>
      </c>
      <c r="G420" s="2">
        <v>0</v>
      </c>
      <c r="H420" s="2">
        <v>0</v>
      </c>
      <c r="I420" s="2">
        <v>69628</v>
      </c>
      <c r="J420" s="2">
        <f t="shared" si="61"/>
        <v>69628</v>
      </c>
      <c r="K420" s="2">
        <v>0</v>
      </c>
      <c r="L420" s="2">
        <v>0</v>
      </c>
      <c r="M420" s="2">
        <v>0</v>
      </c>
      <c r="N420" s="2">
        <f t="shared" si="62"/>
        <v>0</v>
      </c>
      <c r="O420" s="2">
        <v>0</v>
      </c>
      <c r="P420" s="2">
        <v>0</v>
      </c>
      <c r="Q420" s="2">
        <v>0</v>
      </c>
      <c r="R420" s="2">
        <v>0</v>
      </c>
      <c r="S420" s="2">
        <f t="shared" si="63"/>
        <v>0</v>
      </c>
      <c r="T420" s="2">
        <v>0</v>
      </c>
      <c r="U420" s="2">
        <v>0</v>
      </c>
      <c r="V420" s="2">
        <f t="shared" si="64"/>
        <v>0</v>
      </c>
      <c r="W420" s="2">
        <v>0</v>
      </c>
      <c r="X420" s="2">
        <v>0</v>
      </c>
      <c r="Y420">
        <v>0</v>
      </c>
      <c r="Z420" s="2">
        <v>0</v>
      </c>
      <c r="AA420" s="2">
        <v>0</v>
      </c>
      <c r="AB420" s="2">
        <f t="shared" si="65"/>
        <v>0</v>
      </c>
      <c r="AC420" s="2">
        <v>0</v>
      </c>
      <c r="AD420" s="2">
        <v>0</v>
      </c>
      <c r="AE420" s="2">
        <v>0</v>
      </c>
      <c r="AF420" s="2">
        <v>0</v>
      </c>
      <c r="AG420" s="2">
        <f t="shared" si="66"/>
        <v>70777</v>
      </c>
      <c r="AH420" s="2">
        <f t="shared" si="67"/>
        <v>70777</v>
      </c>
      <c r="AI420" s="2">
        <v>262707</v>
      </c>
      <c r="AJ420" s="2">
        <v>262707</v>
      </c>
      <c r="AK420" s="2">
        <v>0</v>
      </c>
      <c r="AL420" s="2">
        <v>0</v>
      </c>
      <c r="AM420" s="2">
        <v>0</v>
      </c>
      <c r="AN420" s="2">
        <v>0</v>
      </c>
      <c r="AO420" s="2">
        <v>0</v>
      </c>
      <c r="AP420" s="2">
        <v>0</v>
      </c>
      <c r="AQ420" s="2">
        <v>0</v>
      </c>
      <c r="AR420" s="2">
        <v>0</v>
      </c>
      <c r="AS420" s="2">
        <v>0</v>
      </c>
      <c r="AT420" s="2">
        <v>0</v>
      </c>
      <c r="AU420" s="2">
        <v>0</v>
      </c>
      <c r="AV420" s="2">
        <v>0</v>
      </c>
      <c r="AW420" s="2">
        <v>0</v>
      </c>
      <c r="AX420" s="2">
        <v>0</v>
      </c>
      <c r="AY420" s="2">
        <v>0</v>
      </c>
      <c r="AZ420" s="2">
        <v>0</v>
      </c>
      <c r="BA420" s="2">
        <f t="shared" si="68"/>
        <v>70777</v>
      </c>
      <c r="BB420" s="2">
        <f t="shared" si="69"/>
        <v>70777</v>
      </c>
      <c r="BC420" s="2">
        <v>262707</v>
      </c>
      <c r="BD420" s="2">
        <v>262707</v>
      </c>
      <c r="BE420" s="2">
        <v>0</v>
      </c>
      <c r="BF420" s="2">
        <v>0</v>
      </c>
      <c r="BG420" s="2">
        <v>0</v>
      </c>
      <c r="BH420" s="2">
        <v>0</v>
      </c>
      <c r="BI420" s="2">
        <v>0</v>
      </c>
      <c r="BJ420" s="2">
        <v>0</v>
      </c>
      <c r="BK420" s="2">
        <v>0</v>
      </c>
      <c r="BL420" s="2">
        <v>0</v>
      </c>
    </row>
    <row r="421" spans="1:64" x14ac:dyDescent="0.25">
      <c r="A421" s="1" t="s">
        <v>416</v>
      </c>
      <c r="B421" t="s">
        <v>862</v>
      </c>
      <c r="C421" t="s">
        <v>978</v>
      </c>
      <c r="D421" s="2">
        <v>0</v>
      </c>
      <c r="E421" s="2">
        <v>212</v>
      </c>
      <c r="F421" s="2">
        <f t="shared" si="60"/>
        <v>212</v>
      </c>
      <c r="G421" s="2">
        <v>0</v>
      </c>
      <c r="H421" s="2">
        <v>629</v>
      </c>
      <c r="I421" s="2">
        <v>25466</v>
      </c>
      <c r="J421" s="2">
        <f t="shared" si="61"/>
        <v>26095</v>
      </c>
      <c r="K421" s="2">
        <v>0</v>
      </c>
      <c r="L421" s="2">
        <v>0</v>
      </c>
      <c r="M421" s="2">
        <v>0</v>
      </c>
      <c r="N421" s="2">
        <f t="shared" si="62"/>
        <v>0</v>
      </c>
      <c r="O421" s="2">
        <v>0</v>
      </c>
      <c r="P421" s="2">
        <v>0</v>
      </c>
      <c r="Q421" s="2">
        <v>0</v>
      </c>
      <c r="R421" s="2">
        <v>0</v>
      </c>
      <c r="S421" s="2">
        <f t="shared" si="63"/>
        <v>0</v>
      </c>
      <c r="T421" s="2">
        <v>0</v>
      </c>
      <c r="U421" s="2">
        <v>0</v>
      </c>
      <c r="V421" s="2">
        <f t="shared" si="64"/>
        <v>0</v>
      </c>
      <c r="W421" s="2">
        <v>0</v>
      </c>
      <c r="X421" s="2">
        <v>0</v>
      </c>
      <c r="Y421">
        <v>0</v>
      </c>
      <c r="Z421" s="2">
        <v>0</v>
      </c>
      <c r="AA421" s="2">
        <v>0</v>
      </c>
      <c r="AB421" s="2">
        <f t="shared" si="65"/>
        <v>0</v>
      </c>
      <c r="AC421" s="2">
        <v>25</v>
      </c>
      <c r="AD421" s="2">
        <v>0</v>
      </c>
      <c r="AE421" s="2">
        <v>0</v>
      </c>
      <c r="AF421" s="2">
        <v>0</v>
      </c>
      <c r="AG421" s="2">
        <f t="shared" si="66"/>
        <v>26332</v>
      </c>
      <c r="AH421" s="2">
        <f t="shared" si="67"/>
        <v>26332</v>
      </c>
      <c r="AI421" s="2">
        <v>107691</v>
      </c>
      <c r="AJ421" s="2">
        <v>107691</v>
      </c>
      <c r="AK421" s="2">
        <v>0</v>
      </c>
      <c r="AL421" s="2">
        <v>0</v>
      </c>
      <c r="AM421" s="2">
        <v>0</v>
      </c>
      <c r="AN421" s="2">
        <v>0</v>
      </c>
      <c r="AO421" s="2">
        <v>0</v>
      </c>
      <c r="AP421" s="2">
        <v>0</v>
      </c>
      <c r="AQ421" s="2">
        <v>0</v>
      </c>
      <c r="AR421" s="2">
        <v>0</v>
      </c>
      <c r="AS421" s="2">
        <v>0</v>
      </c>
      <c r="AT421" s="2">
        <v>0</v>
      </c>
      <c r="AU421" s="2">
        <v>0</v>
      </c>
      <c r="AV421" s="2">
        <v>0</v>
      </c>
      <c r="AW421" s="2">
        <v>0</v>
      </c>
      <c r="AX421" s="2">
        <v>0</v>
      </c>
      <c r="AY421" s="2">
        <v>0</v>
      </c>
      <c r="AZ421" s="2">
        <v>0</v>
      </c>
      <c r="BA421" s="2">
        <f t="shared" si="68"/>
        <v>26332</v>
      </c>
      <c r="BB421" s="2">
        <f t="shared" si="69"/>
        <v>26332</v>
      </c>
      <c r="BC421" s="2">
        <v>107691</v>
      </c>
      <c r="BD421" s="2">
        <v>107691</v>
      </c>
      <c r="BE421" s="2">
        <v>0</v>
      </c>
      <c r="BF421" s="2">
        <v>0</v>
      </c>
      <c r="BG421" s="2">
        <v>0</v>
      </c>
      <c r="BH421" s="2">
        <v>0</v>
      </c>
      <c r="BI421" s="2">
        <v>100</v>
      </c>
      <c r="BJ421" s="2">
        <v>400</v>
      </c>
      <c r="BK421" s="2">
        <v>52</v>
      </c>
      <c r="BL421" s="2">
        <v>173</v>
      </c>
    </row>
    <row r="422" spans="1:64" x14ac:dyDescent="0.25">
      <c r="A422" s="1" t="s">
        <v>417</v>
      </c>
      <c r="B422" t="s">
        <v>863</v>
      </c>
      <c r="C422" t="s">
        <v>978</v>
      </c>
      <c r="D422" s="2">
        <v>0</v>
      </c>
      <c r="E422" s="2">
        <v>688</v>
      </c>
      <c r="F422" s="2">
        <f t="shared" si="60"/>
        <v>688</v>
      </c>
      <c r="G422" s="2">
        <v>0</v>
      </c>
      <c r="H422" s="2">
        <v>0</v>
      </c>
      <c r="I422" s="2">
        <v>42265</v>
      </c>
      <c r="J422" s="2">
        <f t="shared" si="61"/>
        <v>42265</v>
      </c>
      <c r="K422" s="2">
        <v>0</v>
      </c>
      <c r="L422" s="2">
        <v>0</v>
      </c>
      <c r="M422" s="2">
        <v>0</v>
      </c>
      <c r="N422" s="2">
        <f t="shared" si="62"/>
        <v>0</v>
      </c>
      <c r="O422" s="2">
        <v>0</v>
      </c>
      <c r="P422" s="2">
        <v>0</v>
      </c>
      <c r="Q422" s="2">
        <v>0</v>
      </c>
      <c r="R422" s="2">
        <v>0</v>
      </c>
      <c r="S422" s="2">
        <f t="shared" si="63"/>
        <v>0</v>
      </c>
      <c r="T422" s="2">
        <v>0</v>
      </c>
      <c r="U422" s="2">
        <v>0</v>
      </c>
      <c r="V422" s="2">
        <f t="shared" si="64"/>
        <v>0</v>
      </c>
      <c r="W422" s="2">
        <v>0</v>
      </c>
      <c r="X422" s="2">
        <v>0</v>
      </c>
      <c r="Y422">
        <v>0</v>
      </c>
      <c r="Z422" s="2">
        <v>0</v>
      </c>
      <c r="AA422" s="2">
        <v>0</v>
      </c>
      <c r="AB422" s="2">
        <f t="shared" si="65"/>
        <v>0</v>
      </c>
      <c r="AC422" s="2">
        <v>0</v>
      </c>
      <c r="AD422" s="2">
        <v>0</v>
      </c>
      <c r="AE422" s="2">
        <v>0</v>
      </c>
      <c r="AF422" s="2">
        <v>0</v>
      </c>
      <c r="AG422" s="2">
        <f t="shared" si="66"/>
        <v>42953</v>
      </c>
      <c r="AH422" s="2">
        <f t="shared" si="67"/>
        <v>42953</v>
      </c>
      <c r="AI422" s="2">
        <v>182286</v>
      </c>
      <c r="AJ422" s="2">
        <v>182286</v>
      </c>
      <c r="AK422" s="2">
        <v>0</v>
      </c>
      <c r="AL422" s="2">
        <v>0</v>
      </c>
      <c r="AM422" s="2">
        <v>0</v>
      </c>
      <c r="AN422" s="2">
        <v>0</v>
      </c>
      <c r="AO422" s="2">
        <v>0</v>
      </c>
      <c r="AP422" s="2">
        <v>0</v>
      </c>
      <c r="AQ422" s="2">
        <v>0</v>
      </c>
      <c r="AR422" s="2">
        <v>0</v>
      </c>
      <c r="AS422" s="2">
        <v>0</v>
      </c>
      <c r="AT422" s="2">
        <v>0</v>
      </c>
      <c r="AU422" s="2">
        <v>0</v>
      </c>
      <c r="AV422" s="2">
        <v>0</v>
      </c>
      <c r="AW422" s="2">
        <v>0</v>
      </c>
      <c r="AX422" s="2">
        <v>0</v>
      </c>
      <c r="AY422" s="2">
        <v>0</v>
      </c>
      <c r="AZ422" s="2">
        <v>0</v>
      </c>
      <c r="BA422" s="2">
        <f t="shared" si="68"/>
        <v>42953</v>
      </c>
      <c r="BB422" s="2">
        <f t="shared" si="69"/>
        <v>42953</v>
      </c>
      <c r="BC422" s="2">
        <v>182286</v>
      </c>
      <c r="BD422" s="2">
        <v>182286</v>
      </c>
      <c r="BE422" s="2">
        <v>0</v>
      </c>
      <c r="BF422" s="2">
        <v>0</v>
      </c>
      <c r="BG422" s="2">
        <v>0</v>
      </c>
      <c r="BH422" s="2">
        <v>0</v>
      </c>
      <c r="BI422" s="2">
        <v>195</v>
      </c>
      <c r="BJ422" s="2">
        <v>779</v>
      </c>
      <c r="BK422" s="2">
        <v>-179</v>
      </c>
      <c r="BL422" s="2">
        <v>-516</v>
      </c>
    </row>
    <row r="423" spans="1:64" x14ac:dyDescent="0.25">
      <c r="A423" s="1" t="s">
        <v>418</v>
      </c>
      <c r="B423" t="s">
        <v>864</v>
      </c>
      <c r="C423" t="s">
        <v>978</v>
      </c>
      <c r="D423" s="2">
        <v>0</v>
      </c>
      <c r="E423" s="2">
        <v>1003</v>
      </c>
      <c r="F423" s="2">
        <f t="shared" si="60"/>
        <v>1003</v>
      </c>
      <c r="G423" s="2">
        <v>0</v>
      </c>
      <c r="H423" s="2">
        <v>0</v>
      </c>
      <c r="I423" s="2">
        <v>38867</v>
      </c>
      <c r="J423" s="2">
        <f t="shared" si="61"/>
        <v>38867</v>
      </c>
      <c r="K423" s="2">
        <v>0</v>
      </c>
      <c r="L423" s="2">
        <v>0</v>
      </c>
      <c r="M423" s="2">
        <v>0</v>
      </c>
      <c r="N423" s="2">
        <f t="shared" si="62"/>
        <v>0</v>
      </c>
      <c r="O423" s="2">
        <v>0</v>
      </c>
      <c r="P423" s="2">
        <v>0</v>
      </c>
      <c r="Q423" s="2">
        <v>0</v>
      </c>
      <c r="R423" s="2">
        <v>0</v>
      </c>
      <c r="S423" s="2">
        <f t="shared" si="63"/>
        <v>0</v>
      </c>
      <c r="T423" s="2">
        <v>0</v>
      </c>
      <c r="U423" s="2">
        <v>0</v>
      </c>
      <c r="V423" s="2">
        <f t="shared" si="64"/>
        <v>0</v>
      </c>
      <c r="W423" s="2">
        <v>0</v>
      </c>
      <c r="X423" s="2">
        <v>0</v>
      </c>
      <c r="Y423">
        <v>0</v>
      </c>
      <c r="Z423" s="2">
        <v>0</v>
      </c>
      <c r="AA423" s="2">
        <v>0</v>
      </c>
      <c r="AB423" s="2">
        <f t="shared" si="65"/>
        <v>0</v>
      </c>
      <c r="AC423" s="2">
        <v>0</v>
      </c>
      <c r="AD423" s="2">
        <v>0</v>
      </c>
      <c r="AE423" s="2">
        <v>0</v>
      </c>
      <c r="AF423" s="2">
        <v>0</v>
      </c>
      <c r="AG423" s="2">
        <f t="shared" si="66"/>
        <v>39870</v>
      </c>
      <c r="AH423" s="2">
        <f t="shared" si="67"/>
        <v>39870</v>
      </c>
      <c r="AI423" s="2">
        <v>169395</v>
      </c>
      <c r="AJ423" s="2">
        <v>169395</v>
      </c>
      <c r="AK423" s="2">
        <v>0</v>
      </c>
      <c r="AL423" s="2">
        <v>0</v>
      </c>
      <c r="AM423" s="2">
        <v>0</v>
      </c>
      <c r="AN423" s="2">
        <v>0</v>
      </c>
      <c r="AO423" s="2">
        <v>0</v>
      </c>
      <c r="AP423" s="2">
        <v>0</v>
      </c>
      <c r="AQ423" s="2">
        <v>0</v>
      </c>
      <c r="AR423" s="2">
        <v>0</v>
      </c>
      <c r="AS423" s="2">
        <v>0</v>
      </c>
      <c r="AT423" s="2">
        <v>0</v>
      </c>
      <c r="AU423" s="2">
        <v>0</v>
      </c>
      <c r="AV423" s="2">
        <v>0</v>
      </c>
      <c r="AW423" s="2">
        <v>0</v>
      </c>
      <c r="AX423" s="2">
        <v>0</v>
      </c>
      <c r="AY423" s="2">
        <v>0</v>
      </c>
      <c r="AZ423" s="2">
        <v>0</v>
      </c>
      <c r="BA423" s="2">
        <f t="shared" si="68"/>
        <v>39870</v>
      </c>
      <c r="BB423" s="2">
        <f t="shared" si="69"/>
        <v>39870</v>
      </c>
      <c r="BC423" s="2">
        <v>169395</v>
      </c>
      <c r="BD423" s="2">
        <v>169395</v>
      </c>
      <c r="BE423" s="2">
        <v>0</v>
      </c>
      <c r="BF423" s="2">
        <v>0</v>
      </c>
      <c r="BG423" s="2">
        <v>0</v>
      </c>
      <c r="BH423" s="2">
        <v>0</v>
      </c>
      <c r="BI423" s="2">
        <v>284</v>
      </c>
      <c r="BJ423" s="2">
        <v>1126</v>
      </c>
      <c r="BK423" s="2">
        <v>-51</v>
      </c>
      <c r="BL423" s="2">
        <v>-100</v>
      </c>
    </row>
    <row r="424" spans="1:64" x14ac:dyDescent="0.25">
      <c r="A424" s="1" t="s">
        <v>419</v>
      </c>
      <c r="B424" t="s">
        <v>865</v>
      </c>
      <c r="C424" t="s">
        <v>978</v>
      </c>
      <c r="D424" s="2">
        <v>0</v>
      </c>
      <c r="E424" s="2">
        <v>895</v>
      </c>
      <c r="F424" s="2">
        <f t="shared" si="60"/>
        <v>895</v>
      </c>
      <c r="G424" s="2">
        <v>0</v>
      </c>
      <c r="H424" s="2">
        <v>0</v>
      </c>
      <c r="I424" s="2">
        <v>64629</v>
      </c>
      <c r="J424" s="2">
        <f t="shared" si="61"/>
        <v>64629</v>
      </c>
      <c r="K424" s="2">
        <v>0</v>
      </c>
      <c r="L424" s="2">
        <v>0</v>
      </c>
      <c r="M424" s="2">
        <v>0</v>
      </c>
      <c r="N424" s="2">
        <f t="shared" si="62"/>
        <v>0</v>
      </c>
      <c r="O424" s="2">
        <v>0</v>
      </c>
      <c r="P424" s="2">
        <v>0</v>
      </c>
      <c r="Q424" s="2">
        <v>0</v>
      </c>
      <c r="R424" s="2">
        <v>0</v>
      </c>
      <c r="S424" s="2">
        <f t="shared" si="63"/>
        <v>0</v>
      </c>
      <c r="T424" s="2">
        <v>0</v>
      </c>
      <c r="U424" s="2">
        <v>0</v>
      </c>
      <c r="V424" s="2">
        <f t="shared" si="64"/>
        <v>0</v>
      </c>
      <c r="W424" s="2">
        <v>0</v>
      </c>
      <c r="X424" s="2">
        <v>0</v>
      </c>
      <c r="Y424">
        <v>0</v>
      </c>
      <c r="Z424" s="2">
        <v>0</v>
      </c>
      <c r="AA424" s="2">
        <v>0</v>
      </c>
      <c r="AB424" s="2">
        <f t="shared" si="65"/>
        <v>0</v>
      </c>
      <c r="AC424" s="2">
        <v>0</v>
      </c>
      <c r="AD424" s="2">
        <v>0</v>
      </c>
      <c r="AE424" s="2">
        <v>0</v>
      </c>
      <c r="AF424" s="2">
        <v>0</v>
      </c>
      <c r="AG424" s="2">
        <f t="shared" si="66"/>
        <v>65524</v>
      </c>
      <c r="AH424" s="2">
        <f t="shared" si="67"/>
        <v>65524</v>
      </c>
      <c r="AI424" s="2">
        <v>286839</v>
      </c>
      <c r="AJ424" s="2">
        <v>286839</v>
      </c>
      <c r="AK424" s="2">
        <v>0</v>
      </c>
      <c r="AL424" s="2">
        <v>0</v>
      </c>
      <c r="AM424" s="2">
        <v>0</v>
      </c>
      <c r="AN424" s="2">
        <v>0</v>
      </c>
      <c r="AO424" s="2">
        <v>0</v>
      </c>
      <c r="AP424" s="2">
        <v>0</v>
      </c>
      <c r="AQ424" s="2">
        <v>0</v>
      </c>
      <c r="AR424" s="2">
        <v>0</v>
      </c>
      <c r="AS424" s="2">
        <v>0</v>
      </c>
      <c r="AT424" s="2">
        <v>0</v>
      </c>
      <c r="AU424" s="2">
        <v>0</v>
      </c>
      <c r="AV424" s="2">
        <v>0</v>
      </c>
      <c r="AW424" s="2">
        <v>0</v>
      </c>
      <c r="AX424" s="2">
        <v>0</v>
      </c>
      <c r="AY424" s="2">
        <v>0</v>
      </c>
      <c r="AZ424" s="2">
        <v>0</v>
      </c>
      <c r="BA424" s="2">
        <f t="shared" si="68"/>
        <v>65524</v>
      </c>
      <c r="BB424" s="2">
        <f t="shared" si="69"/>
        <v>65524</v>
      </c>
      <c r="BC424" s="2">
        <v>286839</v>
      </c>
      <c r="BD424" s="2">
        <v>286839</v>
      </c>
      <c r="BE424" s="2">
        <v>0</v>
      </c>
      <c r="BF424" s="2">
        <v>0</v>
      </c>
      <c r="BG424" s="2">
        <v>0</v>
      </c>
      <c r="BH424" s="2">
        <v>0</v>
      </c>
      <c r="BI424" s="2">
        <v>1</v>
      </c>
      <c r="BJ424" s="2">
        <v>3</v>
      </c>
      <c r="BK424" s="2">
        <v>-88</v>
      </c>
      <c r="BL424" s="2">
        <v>-429</v>
      </c>
    </row>
    <row r="425" spans="1:64" x14ac:dyDescent="0.25">
      <c r="A425" s="1" t="s">
        <v>420</v>
      </c>
      <c r="B425" t="s">
        <v>866</v>
      </c>
      <c r="C425" t="s">
        <v>978</v>
      </c>
      <c r="D425" s="2">
        <v>0</v>
      </c>
      <c r="E425" s="2">
        <v>446</v>
      </c>
      <c r="F425" s="2">
        <f t="shared" si="60"/>
        <v>446</v>
      </c>
      <c r="G425" s="2">
        <v>0</v>
      </c>
      <c r="H425" s="2">
        <v>0</v>
      </c>
      <c r="I425" s="2">
        <v>60351</v>
      </c>
      <c r="J425" s="2">
        <f t="shared" si="61"/>
        <v>60351</v>
      </c>
      <c r="K425" s="2">
        <v>0</v>
      </c>
      <c r="L425" s="2">
        <v>0</v>
      </c>
      <c r="M425" s="2">
        <v>0</v>
      </c>
      <c r="N425" s="2">
        <f t="shared" si="62"/>
        <v>0</v>
      </c>
      <c r="O425" s="2">
        <v>0</v>
      </c>
      <c r="P425" s="2">
        <v>0</v>
      </c>
      <c r="Q425" s="2">
        <v>0</v>
      </c>
      <c r="R425" s="2">
        <v>0</v>
      </c>
      <c r="S425" s="2">
        <f t="shared" si="63"/>
        <v>0</v>
      </c>
      <c r="T425" s="2">
        <v>0</v>
      </c>
      <c r="U425" s="2">
        <v>0</v>
      </c>
      <c r="V425" s="2">
        <f t="shared" si="64"/>
        <v>0</v>
      </c>
      <c r="W425" s="2">
        <v>0</v>
      </c>
      <c r="X425" s="2">
        <v>0</v>
      </c>
      <c r="Y425">
        <v>0</v>
      </c>
      <c r="Z425" s="2">
        <v>0</v>
      </c>
      <c r="AA425" s="2">
        <v>0</v>
      </c>
      <c r="AB425" s="2">
        <f t="shared" si="65"/>
        <v>0</v>
      </c>
      <c r="AC425" s="2">
        <v>784</v>
      </c>
      <c r="AD425" s="2">
        <v>0</v>
      </c>
      <c r="AE425" s="2">
        <v>0</v>
      </c>
      <c r="AF425" s="2">
        <v>0</v>
      </c>
      <c r="AG425" s="2">
        <f t="shared" si="66"/>
        <v>61581</v>
      </c>
      <c r="AH425" s="2">
        <f t="shared" si="67"/>
        <v>61581</v>
      </c>
      <c r="AI425" s="2">
        <v>257800</v>
      </c>
      <c r="AJ425" s="2">
        <v>257800</v>
      </c>
      <c r="AK425" s="2">
        <v>0</v>
      </c>
      <c r="AL425" s="2">
        <v>0</v>
      </c>
      <c r="AM425" s="2">
        <v>0</v>
      </c>
      <c r="AN425" s="2">
        <v>0</v>
      </c>
      <c r="AO425" s="2">
        <v>0</v>
      </c>
      <c r="AP425" s="2">
        <v>0</v>
      </c>
      <c r="AQ425" s="2">
        <v>0</v>
      </c>
      <c r="AR425" s="2">
        <v>0</v>
      </c>
      <c r="AS425" s="2">
        <v>0</v>
      </c>
      <c r="AT425" s="2">
        <v>0</v>
      </c>
      <c r="AU425" s="2">
        <v>0</v>
      </c>
      <c r="AV425" s="2">
        <v>0</v>
      </c>
      <c r="AW425" s="2">
        <v>0</v>
      </c>
      <c r="AX425" s="2">
        <v>0</v>
      </c>
      <c r="AY425" s="2">
        <v>0</v>
      </c>
      <c r="AZ425" s="2">
        <v>0</v>
      </c>
      <c r="BA425" s="2">
        <f t="shared" si="68"/>
        <v>61581</v>
      </c>
      <c r="BB425" s="2">
        <f t="shared" si="69"/>
        <v>61581</v>
      </c>
      <c r="BC425" s="2">
        <v>257800</v>
      </c>
      <c r="BD425" s="2">
        <v>257800</v>
      </c>
      <c r="BE425" s="2">
        <v>0</v>
      </c>
      <c r="BF425" s="2">
        <v>0</v>
      </c>
      <c r="BG425" s="2">
        <v>0</v>
      </c>
      <c r="BH425" s="2">
        <v>0</v>
      </c>
      <c r="BI425" s="2">
        <v>208</v>
      </c>
      <c r="BJ425" s="2">
        <v>880</v>
      </c>
      <c r="BK425" s="2">
        <v>-93</v>
      </c>
      <c r="BL425" s="2">
        <v>-400</v>
      </c>
    </row>
    <row r="426" spans="1:64" x14ac:dyDescent="0.25">
      <c r="A426" s="1" t="s">
        <v>421</v>
      </c>
      <c r="B426" t="s">
        <v>867</v>
      </c>
      <c r="C426" t="s">
        <v>978</v>
      </c>
      <c r="D426" s="2">
        <v>0</v>
      </c>
      <c r="E426" s="2">
        <v>269</v>
      </c>
      <c r="F426" s="2">
        <f t="shared" si="60"/>
        <v>269</v>
      </c>
      <c r="G426" s="2">
        <v>0</v>
      </c>
      <c r="H426" s="2">
        <v>0</v>
      </c>
      <c r="I426" s="2">
        <v>41590</v>
      </c>
      <c r="J426" s="2">
        <f t="shared" si="61"/>
        <v>41590</v>
      </c>
      <c r="K426" s="2">
        <v>0</v>
      </c>
      <c r="L426" s="2">
        <v>0</v>
      </c>
      <c r="M426" s="2">
        <v>0</v>
      </c>
      <c r="N426" s="2">
        <f t="shared" si="62"/>
        <v>0</v>
      </c>
      <c r="O426" s="2">
        <v>0</v>
      </c>
      <c r="P426" s="2">
        <v>0</v>
      </c>
      <c r="Q426" s="2">
        <v>0</v>
      </c>
      <c r="R426" s="2">
        <v>0</v>
      </c>
      <c r="S426" s="2">
        <f t="shared" si="63"/>
        <v>0</v>
      </c>
      <c r="T426" s="2">
        <v>0</v>
      </c>
      <c r="U426" s="2">
        <v>0</v>
      </c>
      <c r="V426" s="2">
        <f t="shared" si="64"/>
        <v>0</v>
      </c>
      <c r="W426" s="2">
        <v>0</v>
      </c>
      <c r="X426" s="2">
        <v>0</v>
      </c>
      <c r="Y426">
        <v>0</v>
      </c>
      <c r="Z426" s="2">
        <v>0</v>
      </c>
      <c r="AA426" s="2">
        <v>0</v>
      </c>
      <c r="AB426" s="2">
        <f t="shared" si="65"/>
        <v>0</v>
      </c>
      <c r="AC426" s="2">
        <v>0</v>
      </c>
      <c r="AD426" s="2">
        <v>0</v>
      </c>
      <c r="AE426" s="2">
        <v>0</v>
      </c>
      <c r="AF426" s="2">
        <v>0</v>
      </c>
      <c r="AG426" s="2">
        <f t="shared" si="66"/>
        <v>41859</v>
      </c>
      <c r="AH426" s="2">
        <f t="shared" si="67"/>
        <v>41859</v>
      </c>
      <c r="AI426" s="2">
        <v>171730</v>
      </c>
      <c r="AJ426" s="2">
        <v>171730</v>
      </c>
      <c r="AK426" s="2">
        <v>0</v>
      </c>
      <c r="AL426" s="2">
        <v>0</v>
      </c>
      <c r="AM426" s="2">
        <v>0</v>
      </c>
      <c r="AN426" s="2">
        <v>0</v>
      </c>
      <c r="AO426" s="2">
        <v>0</v>
      </c>
      <c r="AP426" s="2">
        <v>0</v>
      </c>
      <c r="AQ426" s="2">
        <v>0</v>
      </c>
      <c r="AR426" s="2">
        <v>0</v>
      </c>
      <c r="AS426" s="2">
        <v>0</v>
      </c>
      <c r="AT426" s="2">
        <v>0</v>
      </c>
      <c r="AU426" s="2">
        <v>0</v>
      </c>
      <c r="AV426" s="2">
        <v>0</v>
      </c>
      <c r="AW426" s="2">
        <v>0</v>
      </c>
      <c r="AX426" s="2">
        <v>0</v>
      </c>
      <c r="AY426" s="2">
        <v>0</v>
      </c>
      <c r="AZ426" s="2">
        <v>0</v>
      </c>
      <c r="BA426" s="2">
        <f t="shared" si="68"/>
        <v>41859</v>
      </c>
      <c r="BB426" s="2">
        <f t="shared" si="69"/>
        <v>41859</v>
      </c>
      <c r="BC426" s="2">
        <v>171730</v>
      </c>
      <c r="BD426" s="2">
        <v>171730</v>
      </c>
      <c r="BE426" s="2">
        <v>0</v>
      </c>
      <c r="BF426" s="2">
        <v>0</v>
      </c>
      <c r="BG426" s="2">
        <v>0</v>
      </c>
      <c r="BH426" s="2">
        <v>0</v>
      </c>
      <c r="BI426" s="2">
        <v>178</v>
      </c>
      <c r="BJ426" s="2">
        <v>743</v>
      </c>
      <c r="BK426" s="2">
        <v>-26</v>
      </c>
      <c r="BL426" s="2">
        <v>-90</v>
      </c>
    </row>
    <row r="427" spans="1:64" x14ac:dyDescent="0.25">
      <c r="A427" s="1" t="s">
        <v>422</v>
      </c>
      <c r="B427" t="s">
        <v>868</v>
      </c>
      <c r="C427" t="s">
        <v>978</v>
      </c>
      <c r="D427" s="2">
        <v>0</v>
      </c>
      <c r="E427" s="2">
        <v>321</v>
      </c>
      <c r="F427" s="2">
        <f t="shared" si="60"/>
        <v>321</v>
      </c>
      <c r="G427" s="2">
        <v>0</v>
      </c>
      <c r="H427" s="2">
        <v>0</v>
      </c>
      <c r="I427" s="2">
        <v>28950</v>
      </c>
      <c r="J427" s="2">
        <f t="shared" si="61"/>
        <v>28950</v>
      </c>
      <c r="K427" s="2">
        <v>0</v>
      </c>
      <c r="L427" s="2">
        <v>0</v>
      </c>
      <c r="M427" s="2">
        <v>0</v>
      </c>
      <c r="N427" s="2">
        <f t="shared" si="62"/>
        <v>0</v>
      </c>
      <c r="O427" s="2">
        <v>0</v>
      </c>
      <c r="P427" s="2">
        <v>0</v>
      </c>
      <c r="Q427" s="2">
        <v>0</v>
      </c>
      <c r="R427" s="2">
        <v>0</v>
      </c>
      <c r="S427" s="2">
        <f t="shared" si="63"/>
        <v>0</v>
      </c>
      <c r="T427" s="2">
        <v>0</v>
      </c>
      <c r="U427" s="2">
        <v>0</v>
      </c>
      <c r="V427" s="2">
        <f t="shared" si="64"/>
        <v>0</v>
      </c>
      <c r="W427" s="2">
        <v>0</v>
      </c>
      <c r="X427" s="2">
        <v>0</v>
      </c>
      <c r="Y427">
        <v>0</v>
      </c>
      <c r="Z427" s="2">
        <v>0</v>
      </c>
      <c r="AA427" s="2">
        <v>0</v>
      </c>
      <c r="AB427" s="2">
        <f t="shared" si="65"/>
        <v>0</v>
      </c>
      <c r="AC427" s="2">
        <v>0</v>
      </c>
      <c r="AD427" s="2">
        <v>0</v>
      </c>
      <c r="AE427" s="2">
        <v>0</v>
      </c>
      <c r="AF427" s="2">
        <v>0</v>
      </c>
      <c r="AG427" s="2">
        <f t="shared" si="66"/>
        <v>29271</v>
      </c>
      <c r="AH427" s="2">
        <f t="shared" si="67"/>
        <v>29271</v>
      </c>
      <c r="AI427" s="2">
        <v>111615</v>
      </c>
      <c r="AJ427" s="2">
        <v>111615</v>
      </c>
      <c r="AK427" s="2">
        <v>0</v>
      </c>
      <c r="AL427" s="2">
        <v>0</v>
      </c>
      <c r="AM427" s="2">
        <v>0</v>
      </c>
      <c r="AN427" s="2">
        <v>0</v>
      </c>
      <c r="AO427" s="2">
        <v>0</v>
      </c>
      <c r="AP427" s="2">
        <v>0</v>
      </c>
      <c r="AQ427" s="2">
        <v>0</v>
      </c>
      <c r="AR427" s="2">
        <v>0</v>
      </c>
      <c r="AS427" s="2">
        <v>0</v>
      </c>
      <c r="AT427" s="2">
        <v>0</v>
      </c>
      <c r="AU427" s="2">
        <v>0</v>
      </c>
      <c r="AV427" s="2">
        <v>0</v>
      </c>
      <c r="AW427" s="2">
        <v>0</v>
      </c>
      <c r="AX427" s="2">
        <v>0</v>
      </c>
      <c r="AY427" s="2">
        <v>0</v>
      </c>
      <c r="AZ427" s="2">
        <v>0</v>
      </c>
      <c r="BA427" s="2">
        <f t="shared" si="68"/>
        <v>29271</v>
      </c>
      <c r="BB427" s="2">
        <f t="shared" si="69"/>
        <v>29271</v>
      </c>
      <c r="BC427" s="2">
        <v>111615</v>
      </c>
      <c r="BD427" s="2">
        <v>111615</v>
      </c>
      <c r="BE427" s="2">
        <v>0</v>
      </c>
      <c r="BF427" s="2">
        <v>0</v>
      </c>
      <c r="BG427" s="2">
        <v>0</v>
      </c>
      <c r="BH427" s="2">
        <v>0</v>
      </c>
      <c r="BI427" s="2">
        <v>168</v>
      </c>
      <c r="BJ427" s="2">
        <v>737</v>
      </c>
      <c r="BK427" s="2">
        <v>11</v>
      </c>
      <c r="BL427" s="2">
        <v>75</v>
      </c>
    </row>
    <row r="428" spans="1:64" x14ac:dyDescent="0.25">
      <c r="A428" s="1" t="s">
        <v>423</v>
      </c>
      <c r="B428" t="s">
        <v>869</v>
      </c>
      <c r="C428" t="s">
        <v>978</v>
      </c>
      <c r="D428" s="2">
        <v>0</v>
      </c>
      <c r="E428" s="2">
        <v>300</v>
      </c>
      <c r="F428" s="2">
        <f t="shared" si="60"/>
        <v>300</v>
      </c>
      <c r="G428" s="2">
        <v>0</v>
      </c>
      <c r="H428" s="2">
        <v>0</v>
      </c>
      <c r="I428" s="2">
        <v>35552</v>
      </c>
      <c r="J428" s="2">
        <f t="shared" si="61"/>
        <v>35552</v>
      </c>
      <c r="K428" s="2">
        <v>0</v>
      </c>
      <c r="L428" s="2">
        <v>0</v>
      </c>
      <c r="M428" s="2">
        <v>0</v>
      </c>
      <c r="N428" s="2">
        <f t="shared" si="62"/>
        <v>0</v>
      </c>
      <c r="O428" s="2">
        <v>0</v>
      </c>
      <c r="P428" s="2">
        <v>0</v>
      </c>
      <c r="Q428" s="2">
        <v>0</v>
      </c>
      <c r="R428" s="2">
        <v>0</v>
      </c>
      <c r="S428" s="2">
        <f t="shared" si="63"/>
        <v>0</v>
      </c>
      <c r="T428" s="2">
        <v>0</v>
      </c>
      <c r="U428" s="2">
        <v>0</v>
      </c>
      <c r="V428" s="2">
        <f t="shared" si="64"/>
        <v>0</v>
      </c>
      <c r="W428" s="2">
        <v>0</v>
      </c>
      <c r="X428" s="2">
        <v>0</v>
      </c>
      <c r="Y428">
        <v>0</v>
      </c>
      <c r="Z428" s="2">
        <v>0</v>
      </c>
      <c r="AA428" s="2">
        <v>0</v>
      </c>
      <c r="AB428" s="2">
        <f t="shared" si="65"/>
        <v>0</v>
      </c>
      <c r="AC428" s="2">
        <v>0</v>
      </c>
      <c r="AD428" s="2">
        <v>0</v>
      </c>
      <c r="AE428" s="2">
        <v>0</v>
      </c>
      <c r="AF428" s="2">
        <v>0</v>
      </c>
      <c r="AG428" s="2">
        <f t="shared" si="66"/>
        <v>35852</v>
      </c>
      <c r="AH428" s="2">
        <f t="shared" si="67"/>
        <v>35852</v>
      </c>
      <c r="AI428" s="2">
        <v>146177</v>
      </c>
      <c r="AJ428" s="2">
        <v>146177</v>
      </c>
      <c r="AK428" s="2">
        <v>0</v>
      </c>
      <c r="AL428" s="2">
        <v>0</v>
      </c>
      <c r="AM428" s="2">
        <v>0</v>
      </c>
      <c r="AN428" s="2">
        <v>0</v>
      </c>
      <c r="AO428" s="2">
        <v>0</v>
      </c>
      <c r="AP428" s="2">
        <v>0</v>
      </c>
      <c r="AQ428" s="2">
        <v>0</v>
      </c>
      <c r="AR428" s="2">
        <v>0</v>
      </c>
      <c r="AS428" s="2">
        <v>0</v>
      </c>
      <c r="AT428" s="2">
        <v>0</v>
      </c>
      <c r="AU428" s="2">
        <v>0</v>
      </c>
      <c r="AV428" s="2">
        <v>0</v>
      </c>
      <c r="AW428" s="2">
        <v>0</v>
      </c>
      <c r="AX428" s="2">
        <v>0</v>
      </c>
      <c r="AY428" s="2">
        <v>0</v>
      </c>
      <c r="AZ428" s="2">
        <v>0</v>
      </c>
      <c r="BA428" s="2">
        <f t="shared" si="68"/>
        <v>35852</v>
      </c>
      <c r="BB428" s="2">
        <f t="shared" si="69"/>
        <v>35852</v>
      </c>
      <c r="BC428" s="2">
        <v>146177</v>
      </c>
      <c r="BD428" s="2">
        <v>146177</v>
      </c>
      <c r="BE428" s="2">
        <v>0</v>
      </c>
      <c r="BF428" s="2">
        <v>0</v>
      </c>
      <c r="BG428" s="2">
        <v>0</v>
      </c>
      <c r="BH428" s="2">
        <v>0</v>
      </c>
      <c r="BI428" s="2">
        <v>86</v>
      </c>
      <c r="BJ428" s="2">
        <v>894</v>
      </c>
      <c r="BK428" s="2">
        <v>-53</v>
      </c>
      <c r="BL428" s="2">
        <v>-291</v>
      </c>
    </row>
    <row r="429" spans="1:64" x14ac:dyDescent="0.25">
      <c r="A429" s="1" t="s">
        <v>424</v>
      </c>
      <c r="B429" t="s">
        <v>870</v>
      </c>
      <c r="C429" t="s">
        <v>978</v>
      </c>
      <c r="D429" s="2">
        <v>0</v>
      </c>
      <c r="E429" s="2">
        <v>205</v>
      </c>
      <c r="F429" s="2">
        <f t="shared" si="60"/>
        <v>205</v>
      </c>
      <c r="G429" s="2">
        <v>0</v>
      </c>
      <c r="H429" s="2">
        <v>0</v>
      </c>
      <c r="I429" s="2">
        <v>33497</v>
      </c>
      <c r="J429" s="2">
        <f t="shared" si="61"/>
        <v>33497</v>
      </c>
      <c r="K429" s="2">
        <v>0</v>
      </c>
      <c r="L429" s="2">
        <v>0</v>
      </c>
      <c r="M429" s="2">
        <v>0</v>
      </c>
      <c r="N429" s="2">
        <f t="shared" si="62"/>
        <v>0</v>
      </c>
      <c r="O429" s="2">
        <v>0</v>
      </c>
      <c r="P429" s="2">
        <v>0</v>
      </c>
      <c r="Q429" s="2">
        <v>0</v>
      </c>
      <c r="R429" s="2">
        <v>0</v>
      </c>
      <c r="S429" s="2">
        <f t="shared" si="63"/>
        <v>0</v>
      </c>
      <c r="T429" s="2">
        <v>0</v>
      </c>
      <c r="U429" s="2">
        <v>0</v>
      </c>
      <c r="V429" s="2">
        <f t="shared" si="64"/>
        <v>0</v>
      </c>
      <c r="W429" s="2">
        <v>0</v>
      </c>
      <c r="X429" s="2">
        <v>0</v>
      </c>
      <c r="Y429">
        <v>0</v>
      </c>
      <c r="Z429" s="2">
        <v>0</v>
      </c>
      <c r="AA429" s="2">
        <v>0</v>
      </c>
      <c r="AB429" s="2">
        <f t="shared" si="65"/>
        <v>0</v>
      </c>
      <c r="AC429" s="2">
        <v>0</v>
      </c>
      <c r="AD429" s="2">
        <v>0</v>
      </c>
      <c r="AE429" s="2">
        <v>0</v>
      </c>
      <c r="AF429" s="2">
        <v>0</v>
      </c>
      <c r="AG429" s="2">
        <f t="shared" si="66"/>
        <v>33702</v>
      </c>
      <c r="AH429" s="2">
        <f t="shared" si="67"/>
        <v>33702</v>
      </c>
      <c r="AI429" s="2">
        <v>139498</v>
      </c>
      <c r="AJ429" s="2">
        <v>139498</v>
      </c>
      <c r="AK429" s="2">
        <v>0</v>
      </c>
      <c r="AL429" s="2">
        <v>0</v>
      </c>
      <c r="AM429" s="2">
        <v>0</v>
      </c>
      <c r="AN429" s="2">
        <v>0</v>
      </c>
      <c r="AO429" s="2">
        <v>0</v>
      </c>
      <c r="AP429" s="2">
        <v>0</v>
      </c>
      <c r="AQ429" s="2">
        <v>0</v>
      </c>
      <c r="AR429" s="2">
        <v>0</v>
      </c>
      <c r="AS429" s="2">
        <v>0</v>
      </c>
      <c r="AT429" s="2">
        <v>0</v>
      </c>
      <c r="AU429" s="2">
        <v>0</v>
      </c>
      <c r="AV429" s="2">
        <v>0</v>
      </c>
      <c r="AW429" s="2">
        <v>0</v>
      </c>
      <c r="AX429" s="2">
        <v>0</v>
      </c>
      <c r="AY429" s="2">
        <v>0</v>
      </c>
      <c r="AZ429" s="2">
        <v>0</v>
      </c>
      <c r="BA429" s="2">
        <f t="shared" si="68"/>
        <v>33702</v>
      </c>
      <c r="BB429" s="2">
        <f t="shared" si="69"/>
        <v>33702</v>
      </c>
      <c r="BC429" s="2">
        <v>139498</v>
      </c>
      <c r="BD429" s="2">
        <v>139498</v>
      </c>
      <c r="BE429" s="2">
        <v>0</v>
      </c>
      <c r="BF429" s="2">
        <v>0</v>
      </c>
      <c r="BG429" s="2">
        <v>0</v>
      </c>
      <c r="BH429" s="2">
        <v>0</v>
      </c>
      <c r="BI429" s="2">
        <v>3</v>
      </c>
      <c r="BJ429" s="2">
        <v>11</v>
      </c>
      <c r="BK429" s="2">
        <v>-47</v>
      </c>
      <c r="BL429" s="2">
        <v>-150</v>
      </c>
    </row>
    <row r="430" spans="1:64" x14ac:dyDescent="0.25">
      <c r="A430" s="1" t="s">
        <v>425</v>
      </c>
      <c r="B430" t="s">
        <v>871</v>
      </c>
      <c r="C430" t="s">
        <v>978</v>
      </c>
      <c r="D430" s="2">
        <v>0</v>
      </c>
      <c r="E430" s="2">
        <v>833</v>
      </c>
      <c r="F430" s="2">
        <f t="shared" si="60"/>
        <v>833</v>
      </c>
      <c r="G430" s="2">
        <v>0</v>
      </c>
      <c r="H430" s="2">
        <v>0</v>
      </c>
      <c r="I430" s="2">
        <v>19443</v>
      </c>
      <c r="J430" s="2">
        <f t="shared" si="61"/>
        <v>19443</v>
      </c>
      <c r="K430" s="2">
        <v>0</v>
      </c>
      <c r="L430" s="2">
        <v>0</v>
      </c>
      <c r="M430" s="2">
        <v>0</v>
      </c>
      <c r="N430" s="2">
        <f t="shared" si="62"/>
        <v>0</v>
      </c>
      <c r="O430" s="2">
        <v>0</v>
      </c>
      <c r="P430" s="2">
        <v>0</v>
      </c>
      <c r="Q430" s="2">
        <v>0</v>
      </c>
      <c r="R430" s="2">
        <v>0</v>
      </c>
      <c r="S430" s="2">
        <f t="shared" si="63"/>
        <v>0</v>
      </c>
      <c r="T430" s="2">
        <v>0</v>
      </c>
      <c r="U430" s="2">
        <v>0</v>
      </c>
      <c r="V430" s="2">
        <f t="shared" si="64"/>
        <v>0</v>
      </c>
      <c r="W430" s="2">
        <v>0</v>
      </c>
      <c r="X430" s="2">
        <v>0</v>
      </c>
      <c r="Y430">
        <v>0</v>
      </c>
      <c r="Z430" s="2">
        <v>0</v>
      </c>
      <c r="AA430" s="2">
        <v>0</v>
      </c>
      <c r="AB430" s="2">
        <f t="shared" si="65"/>
        <v>0</v>
      </c>
      <c r="AC430" s="2">
        <v>0</v>
      </c>
      <c r="AD430" s="2">
        <v>0</v>
      </c>
      <c r="AE430" s="2">
        <v>0</v>
      </c>
      <c r="AF430" s="2">
        <v>0</v>
      </c>
      <c r="AG430" s="2">
        <f t="shared" si="66"/>
        <v>20276</v>
      </c>
      <c r="AH430" s="2">
        <f t="shared" si="67"/>
        <v>20276</v>
      </c>
      <c r="AI430" s="2">
        <v>118750</v>
      </c>
      <c r="AJ430" s="2">
        <v>118750</v>
      </c>
      <c r="AK430" s="2">
        <v>0</v>
      </c>
      <c r="AL430" s="2">
        <v>0</v>
      </c>
      <c r="AM430" s="2">
        <v>0</v>
      </c>
      <c r="AN430" s="2">
        <v>0</v>
      </c>
      <c r="AO430" s="2">
        <v>0</v>
      </c>
      <c r="AP430" s="2">
        <v>0</v>
      </c>
      <c r="AQ430" s="2">
        <v>0</v>
      </c>
      <c r="AR430" s="2">
        <v>0</v>
      </c>
      <c r="AS430" s="2">
        <v>0</v>
      </c>
      <c r="AT430" s="2">
        <v>452</v>
      </c>
      <c r="AU430" s="2">
        <v>0</v>
      </c>
      <c r="AV430" s="2">
        <v>0</v>
      </c>
      <c r="AW430" s="2">
        <v>0</v>
      </c>
      <c r="AX430" s="2">
        <v>0</v>
      </c>
      <c r="AY430" s="2">
        <v>0</v>
      </c>
      <c r="AZ430" s="2">
        <v>0</v>
      </c>
      <c r="BA430" s="2">
        <f t="shared" si="68"/>
        <v>20728</v>
      </c>
      <c r="BB430" s="2">
        <f t="shared" si="69"/>
        <v>20728</v>
      </c>
      <c r="BC430" s="2">
        <v>119650</v>
      </c>
      <c r="BD430" s="2">
        <v>119650</v>
      </c>
      <c r="BE430" s="2">
        <v>0</v>
      </c>
      <c r="BF430" s="2">
        <v>0</v>
      </c>
      <c r="BG430" s="2">
        <v>0</v>
      </c>
      <c r="BH430" s="2">
        <v>0</v>
      </c>
      <c r="BI430" s="2">
        <v>24</v>
      </c>
      <c r="BJ430" s="2">
        <v>258</v>
      </c>
      <c r="BK430" s="2">
        <v>-15</v>
      </c>
      <c r="BL430" s="2">
        <v>-29</v>
      </c>
    </row>
    <row r="431" spans="1:64" x14ac:dyDescent="0.25">
      <c r="A431" s="1" t="s">
        <v>426</v>
      </c>
      <c r="B431" t="s">
        <v>872</v>
      </c>
      <c r="C431" t="s">
        <v>978</v>
      </c>
      <c r="D431" s="2">
        <v>0</v>
      </c>
      <c r="E431" s="2">
        <v>320</v>
      </c>
      <c r="F431" s="2">
        <f t="shared" si="60"/>
        <v>320</v>
      </c>
      <c r="G431" s="2">
        <v>0</v>
      </c>
      <c r="H431" s="2">
        <v>0</v>
      </c>
      <c r="I431" s="2">
        <v>44031</v>
      </c>
      <c r="J431" s="2">
        <f t="shared" si="61"/>
        <v>44031</v>
      </c>
      <c r="K431" s="2">
        <v>0</v>
      </c>
      <c r="L431" s="2">
        <v>0</v>
      </c>
      <c r="M431" s="2">
        <v>0</v>
      </c>
      <c r="N431" s="2">
        <f t="shared" si="62"/>
        <v>0</v>
      </c>
      <c r="O431" s="2">
        <v>0</v>
      </c>
      <c r="P431" s="2">
        <v>0</v>
      </c>
      <c r="Q431" s="2">
        <v>0</v>
      </c>
      <c r="R431" s="2">
        <v>0</v>
      </c>
      <c r="S431" s="2">
        <f t="shared" si="63"/>
        <v>0</v>
      </c>
      <c r="T431" s="2">
        <v>0</v>
      </c>
      <c r="U431" s="2">
        <v>0</v>
      </c>
      <c r="V431" s="2">
        <f t="shared" si="64"/>
        <v>0</v>
      </c>
      <c r="W431" s="2">
        <v>0</v>
      </c>
      <c r="X431" s="2">
        <v>0</v>
      </c>
      <c r="Y431">
        <v>0</v>
      </c>
      <c r="Z431" s="2">
        <v>0</v>
      </c>
      <c r="AA431" s="2">
        <v>0</v>
      </c>
      <c r="AB431" s="2">
        <f t="shared" si="65"/>
        <v>0</v>
      </c>
      <c r="AC431" s="2">
        <v>0</v>
      </c>
      <c r="AD431" s="2">
        <v>0</v>
      </c>
      <c r="AE431" s="2">
        <v>0</v>
      </c>
      <c r="AF431" s="2">
        <v>0</v>
      </c>
      <c r="AG431" s="2">
        <f t="shared" si="66"/>
        <v>44351</v>
      </c>
      <c r="AH431" s="2">
        <f t="shared" si="67"/>
        <v>44351</v>
      </c>
      <c r="AI431" s="2">
        <v>195376</v>
      </c>
      <c r="AJ431" s="2">
        <v>195376</v>
      </c>
      <c r="AK431" s="2">
        <v>0</v>
      </c>
      <c r="AL431" s="2">
        <v>0</v>
      </c>
      <c r="AM431" s="2">
        <v>0</v>
      </c>
      <c r="AN431" s="2">
        <v>0</v>
      </c>
      <c r="AO431" s="2">
        <v>0</v>
      </c>
      <c r="AP431" s="2">
        <v>0</v>
      </c>
      <c r="AQ431" s="2">
        <v>0</v>
      </c>
      <c r="AR431" s="2">
        <v>0</v>
      </c>
      <c r="AS431" s="2">
        <v>0</v>
      </c>
      <c r="AT431" s="2">
        <v>0</v>
      </c>
      <c r="AU431" s="2">
        <v>0</v>
      </c>
      <c r="AV431" s="2">
        <v>0</v>
      </c>
      <c r="AW431" s="2">
        <v>0</v>
      </c>
      <c r="AX431" s="2">
        <v>0</v>
      </c>
      <c r="AY431" s="2">
        <v>0</v>
      </c>
      <c r="AZ431" s="2">
        <v>0</v>
      </c>
      <c r="BA431" s="2">
        <f t="shared" si="68"/>
        <v>44351</v>
      </c>
      <c r="BB431" s="2">
        <f t="shared" si="69"/>
        <v>44351</v>
      </c>
      <c r="BC431" s="2">
        <v>195376</v>
      </c>
      <c r="BD431" s="2">
        <v>195376</v>
      </c>
      <c r="BE431" s="2">
        <v>0</v>
      </c>
      <c r="BF431" s="2">
        <v>0</v>
      </c>
      <c r="BG431" s="2">
        <v>0</v>
      </c>
      <c r="BH431" s="2">
        <v>0</v>
      </c>
      <c r="BI431" s="2">
        <v>561</v>
      </c>
      <c r="BJ431" s="2">
        <v>1632</v>
      </c>
      <c r="BK431" s="2">
        <v>11</v>
      </c>
      <c r="BL431" s="2">
        <v>-205</v>
      </c>
    </row>
    <row r="432" spans="1:64" x14ac:dyDescent="0.25">
      <c r="A432" s="1" t="s">
        <v>427</v>
      </c>
      <c r="B432" t="s">
        <v>873</v>
      </c>
      <c r="C432" t="s">
        <v>978</v>
      </c>
      <c r="D432" s="2">
        <v>0</v>
      </c>
      <c r="E432" s="2">
        <v>1206</v>
      </c>
      <c r="F432" s="2">
        <f t="shared" si="60"/>
        <v>1206</v>
      </c>
      <c r="G432" s="2">
        <v>0</v>
      </c>
      <c r="H432" s="2">
        <v>0</v>
      </c>
      <c r="I432" s="2">
        <v>41829</v>
      </c>
      <c r="J432" s="2">
        <f t="shared" si="61"/>
        <v>41829</v>
      </c>
      <c r="K432" s="2">
        <v>0</v>
      </c>
      <c r="L432" s="2">
        <v>0</v>
      </c>
      <c r="M432" s="2">
        <v>0</v>
      </c>
      <c r="N432" s="2">
        <f t="shared" si="62"/>
        <v>0</v>
      </c>
      <c r="O432" s="2">
        <v>0</v>
      </c>
      <c r="P432" s="2">
        <v>0</v>
      </c>
      <c r="Q432" s="2">
        <v>0</v>
      </c>
      <c r="R432" s="2">
        <v>0</v>
      </c>
      <c r="S432" s="2">
        <f t="shared" si="63"/>
        <v>0</v>
      </c>
      <c r="T432" s="2">
        <v>0</v>
      </c>
      <c r="U432" s="2">
        <v>0</v>
      </c>
      <c r="V432" s="2">
        <f t="shared" si="64"/>
        <v>0</v>
      </c>
      <c r="W432" s="2">
        <v>0</v>
      </c>
      <c r="X432" s="2">
        <v>0</v>
      </c>
      <c r="Y432">
        <v>0</v>
      </c>
      <c r="Z432" s="2">
        <v>0</v>
      </c>
      <c r="AA432" s="2">
        <v>0</v>
      </c>
      <c r="AB432" s="2">
        <f t="shared" si="65"/>
        <v>0</v>
      </c>
      <c r="AC432" s="2">
        <v>0</v>
      </c>
      <c r="AD432" s="2">
        <v>0</v>
      </c>
      <c r="AE432" s="2">
        <v>0</v>
      </c>
      <c r="AF432" s="2">
        <v>0</v>
      </c>
      <c r="AG432" s="2">
        <f t="shared" si="66"/>
        <v>43035</v>
      </c>
      <c r="AH432" s="2">
        <f t="shared" si="67"/>
        <v>43035</v>
      </c>
      <c r="AI432" s="2">
        <v>175476</v>
      </c>
      <c r="AJ432" s="2">
        <v>175476</v>
      </c>
      <c r="AK432" s="2">
        <v>0</v>
      </c>
      <c r="AL432" s="2">
        <v>0</v>
      </c>
      <c r="AM432" s="2">
        <v>0</v>
      </c>
      <c r="AN432" s="2">
        <v>0</v>
      </c>
      <c r="AO432" s="2">
        <v>0</v>
      </c>
      <c r="AP432" s="2">
        <v>0</v>
      </c>
      <c r="AQ432" s="2">
        <v>0</v>
      </c>
      <c r="AR432" s="2">
        <v>0</v>
      </c>
      <c r="AS432" s="2">
        <v>0</v>
      </c>
      <c r="AT432" s="2">
        <v>0</v>
      </c>
      <c r="AU432" s="2">
        <v>0</v>
      </c>
      <c r="AV432" s="2">
        <v>0</v>
      </c>
      <c r="AW432" s="2">
        <v>0</v>
      </c>
      <c r="AX432" s="2">
        <v>0</v>
      </c>
      <c r="AY432" s="2">
        <v>0</v>
      </c>
      <c r="AZ432" s="2">
        <v>0</v>
      </c>
      <c r="BA432" s="2">
        <f t="shared" si="68"/>
        <v>43035</v>
      </c>
      <c r="BB432" s="2">
        <f t="shared" si="69"/>
        <v>43035</v>
      </c>
      <c r="BC432" s="2">
        <v>175476</v>
      </c>
      <c r="BD432" s="2">
        <v>175476</v>
      </c>
      <c r="BE432" s="2">
        <v>0</v>
      </c>
      <c r="BF432" s="2">
        <v>0</v>
      </c>
      <c r="BG432" s="2">
        <v>0</v>
      </c>
      <c r="BH432" s="2">
        <v>0</v>
      </c>
      <c r="BI432" s="2">
        <v>-8</v>
      </c>
      <c r="BJ432" s="2">
        <v>-31</v>
      </c>
      <c r="BK432" s="2">
        <v>410</v>
      </c>
      <c r="BL432" s="2">
        <v>1640</v>
      </c>
    </row>
    <row r="433" spans="1:64" x14ac:dyDescent="0.25">
      <c r="A433" s="1" t="s">
        <v>428</v>
      </c>
      <c r="B433" t="s">
        <v>874</v>
      </c>
      <c r="C433" t="s">
        <v>978</v>
      </c>
      <c r="D433" s="2">
        <v>0</v>
      </c>
      <c r="E433" s="2">
        <v>184</v>
      </c>
      <c r="F433" s="2">
        <f t="shared" si="60"/>
        <v>184</v>
      </c>
      <c r="G433" s="2">
        <v>0</v>
      </c>
      <c r="H433" s="2">
        <v>0</v>
      </c>
      <c r="I433" s="2">
        <v>27914</v>
      </c>
      <c r="J433" s="2">
        <f t="shared" si="61"/>
        <v>27914</v>
      </c>
      <c r="K433" s="2">
        <v>0</v>
      </c>
      <c r="L433" s="2">
        <v>0</v>
      </c>
      <c r="M433" s="2">
        <v>0</v>
      </c>
      <c r="N433" s="2">
        <f t="shared" si="62"/>
        <v>0</v>
      </c>
      <c r="O433" s="2">
        <v>0</v>
      </c>
      <c r="P433" s="2">
        <v>0</v>
      </c>
      <c r="Q433" s="2">
        <v>0</v>
      </c>
      <c r="R433" s="2">
        <v>0</v>
      </c>
      <c r="S433" s="2">
        <f t="shared" si="63"/>
        <v>0</v>
      </c>
      <c r="T433" s="2">
        <v>0</v>
      </c>
      <c r="U433" s="2">
        <v>0</v>
      </c>
      <c r="V433" s="2">
        <f t="shared" si="64"/>
        <v>0</v>
      </c>
      <c r="W433" s="2">
        <v>0</v>
      </c>
      <c r="X433" s="2">
        <v>0</v>
      </c>
      <c r="Y433">
        <v>0</v>
      </c>
      <c r="Z433" s="2">
        <v>0</v>
      </c>
      <c r="AA433" s="2">
        <v>0</v>
      </c>
      <c r="AB433" s="2">
        <f t="shared" si="65"/>
        <v>0</v>
      </c>
      <c r="AC433" s="2">
        <v>0</v>
      </c>
      <c r="AD433" s="2">
        <v>0</v>
      </c>
      <c r="AE433" s="2">
        <v>0</v>
      </c>
      <c r="AF433" s="2">
        <v>0</v>
      </c>
      <c r="AG433" s="2">
        <f t="shared" si="66"/>
        <v>28098</v>
      </c>
      <c r="AH433" s="2">
        <f t="shared" si="67"/>
        <v>28098</v>
      </c>
      <c r="AI433" s="2">
        <v>115485</v>
      </c>
      <c r="AJ433" s="2">
        <v>115485</v>
      </c>
      <c r="AK433" s="2">
        <v>0</v>
      </c>
      <c r="AL433" s="2">
        <v>0</v>
      </c>
      <c r="AM433" s="2">
        <v>0</v>
      </c>
      <c r="AN433" s="2">
        <v>0</v>
      </c>
      <c r="AO433" s="2">
        <v>0</v>
      </c>
      <c r="AP433" s="2">
        <v>0</v>
      </c>
      <c r="AQ433" s="2">
        <v>0</v>
      </c>
      <c r="AR433" s="2">
        <v>0</v>
      </c>
      <c r="AS433" s="2">
        <v>0</v>
      </c>
      <c r="AT433" s="2">
        <v>0</v>
      </c>
      <c r="AU433" s="2">
        <v>0</v>
      </c>
      <c r="AV433" s="2">
        <v>0</v>
      </c>
      <c r="AW433" s="2">
        <v>0</v>
      </c>
      <c r="AX433" s="2">
        <v>0</v>
      </c>
      <c r="AY433" s="2">
        <v>0</v>
      </c>
      <c r="AZ433" s="2">
        <v>0</v>
      </c>
      <c r="BA433" s="2">
        <f t="shared" si="68"/>
        <v>28098</v>
      </c>
      <c r="BB433" s="2">
        <f t="shared" si="69"/>
        <v>28098</v>
      </c>
      <c r="BC433" s="2">
        <v>115485</v>
      </c>
      <c r="BD433" s="2">
        <v>115485</v>
      </c>
      <c r="BE433" s="2">
        <v>0</v>
      </c>
      <c r="BF433" s="2">
        <v>0</v>
      </c>
      <c r="BG433" s="2">
        <v>0</v>
      </c>
      <c r="BH433" s="2">
        <v>0</v>
      </c>
      <c r="BI433" s="2">
        <v>99</v>
      </c>
      <c r="BJ433" s="2">
        <v>461</v>
      </c>
      <c r="BK433" s="2">
        <v>-48</v>
      </c>
      <c r="BL433" s="2">
        <v>-100</v>
      </c>
    </row>
    <row r="434" spans="1:64" x14ac:dyDescent="0.25">
      <c r="A434" s="1" t="s">
        <v>429</v>
      </c>
      <c r="B434" t="s">
        <v>875</v>
      </c>
      <c r="C434" t="s">
        <v>978</v>
      </c>
      <c r="D434" s="2">
        <v>0</v>
      </c>
      <c r="E434" s="2">
        <v>744</v>
      </c>
      <c r="F434" s="2">
        <f t="shared" si="60"/>
        <v>744</v>
      </c>
      <c r="G434" s="2">
        <v>0</v>
      </c>
      <c r="H434" s="2">
        <v>0</v>
      </c>
      <c r="I434" s="2">
        <v>43345</v>
      </c>
      <c r="J434" s="2">
        <f t="shared" si="61"/>
        <v>43345</v>
      </c>
      <c r="K434" s="2">
        <v>0</v>
      </c>
      <c r="L434" s="2">
        <v>0</v>
      </c>
      <c r="M434" s="2">
        <v>0</v>
      </c>
      <c r="N434" s="2">
        <f t="shared" si="62"/>
        <v>0</v>
      </c>
      <c r="O434" s="2">
        <v>0</v>
      </c>
      <c r="P434" s="2">
        <v>0</v>
      </c>
      <c r="Q434" s="2">
        <v>0</v>
      </c>
      <c r="R434" s="2">
        <v>0</v>
      </c>
      <c r="S434" s="2">
        <f t="shared" si="63"/>
        <v>0</v>
      </c>
      <c r="T434" s="2">
        <v>0</v>
      </c>
      <c r="U434" s="2">
        <v>0</v>
      </c>
      <c r="V434" s="2">
        <f t="shared" si="64"/>
        <v>0</v>
      </c>
      <c r="W434" s="2">
        <v>0</v>
      </c>
      <c r="X434" s="2">
        <v>0</v>
      </c>
      <c r="Y434">
        <v>0</v>
      </c>
      <c r="Z434" s="2">
        <v>0</v>
      </c>
      <c r="AA434" s="2">
        <v>0</v>
      </c>
      <c r="AB434" s="2">
        <f t="shared" si="65"/>
        <v>0</v>
      </c>
      <c r="AC434" s="2">
        <v>0</v>
      </c>
      <c r="AD434" s="2">
        <v>0</v>
      </c>
      <c r="AE434" s="2">
        <v>0</v>
      </c>
      <c r="AF434" s="2">
        <v>0</v>
      </c>
      <c r="AG434" s="2">
        <f t="shared" si="66"/>
        <v>44089</v>
      </c>
      <c r="AH434" s="2">
        <f t="shared" si="67"/>
        <v>44089</v>
      </c>
      <c r="AI434" s="2">
        <v>205681</v>
      </c>
      <c r="AJ434" s="2">
        <v>205681</v>
      </c>
      <c r="AK434" s="2">
        <v>0</v>
      </c>
      <c r="AL434" s="2">
        <v>0</v>
      </c>
      <c r="AM434" s="2">
        <v>0</v>
      </c>
      <c r="AN434" s="2">
        <v>0</v>
      </c>
      <c r="AO434" s="2">
        <v>0</v>
      </c>
      <c r="AP434" s="2">
        <v>0</v>
      </c>
      <c r="AQ434" s="2">
        <v>0</v>
      </c>
      <c r="AR434" s="2">
        <v>0</v>
      </c>
      <c r="AS434" s="2">
        <v>0</v>
      </c>
      <c r="AT434" s="2">
        <v>0</v>
      </c>
      <c r="AU434" s="2">
        <v>0</v>
      </c>
      <c r="AV434" s="2">
        <v>0</v>
      </c>
      <c r="AW434" s="2">
        <v>0</v>
      </c>
      <c r="AX434" s="2">
        <v>0</v>
      </c>
      <c r="AY434" s="2">
        <v>0</v>
      </c>
      <c r="AZ434" s="2">
        <v>0</v>
      </c>
      <c r="BA434" s="2">
        <f t="shared" si="68"/>
        <v>44089</v>
      </c>
      <c r="BB434" s="2">
        <f t="shared" si="69"/>
        <v>44089</v>
      </c>
      <c r="BC434" s="2">
        <v>205681</v>
      </c>
      <c r="BD434" s="2">
        <v>205681</v>
      </c>
      <c r="BE434" s="2">
        <v>0</v>
      </c>
      <c r="BF434" s="2">
        <v>0</v>
      </c>
      <c r="BG434" s="2">
        <v>0</v>
      </c>
      <c r="BH434" s="2">
        <v>0</v>
      </c>
      <c r="BI434" s="2">
        <v>0</v>
      </c>
      <c r="BJ434" s="2">
        <v>0</v>
      </c>
      <c r="BK434" s="2">
        <v>-60</v>
      </c>
      <c r="BL434" s="2">
        <v>-150</v>
      </c>
    </row>
    <row r="435" spans="1:64" x14ac:dyDescent="0.25">
      <c r="A435" s="1" t="s">
        <v>430</v>
      </c>
      <c r="B435" t="s">
        <v>876</v>
      </c>
      <c r="C435" t="s">
        <v>978</v>
      </c>
      <c r="D435" s="2">
        <v>0</v>
      </c>
      <c r="E435" s="2">
        <v>-11</v>
      </c>
      <c r="F435" s="2">
        <f t="shared" si="60"/>
        <v>-11</v>
      </c>
      <c r="G435" s="2">
        <v>0</v>
      </c>
      <c r="H435" s="2">
        <v>0</v>
      </c>
      <c r="I435" s="2">
        <v>21588</v>
      </c>
      <c r="J435" s="2">
        <f t="shared" si="61"/>
        <v>21588</v>
      </c>
      <c r="K435" s="2">
        <v>0</v>
      </c>
      <c r="L435" s="2">
        <v>0</v>
      </c>
      <c r="M435" s="2">
        <v>0</v>
      </c>
      <c r="N435" s="2">
        <f t="shared" si="62"/>
        <v>0</v>
      </c>
      <c r="O435" s="2">
        <v>0</v>
      </c>
      <c r="P435" s="2">
        <v>0</v>
      </c>
      <c r="Q435" s="2">
        <v>0</v>
      </c>
      <c r="R435" s="2">
        <v>0</v>
      </c>
      <c r="S435" s="2">
        <f t="shared" si="63"/>
        <v>0</v>
      </c>
      <c r="T435" s="2">
        <v>0</v>
      </c>
      <c r="U435" s="2">
        <v>0</v>
      </c>
      <c r="V435" s="2">
        <f t="shared" si="64"/>
        <v>0</v>
      </c>
      <c r="W435" s="2">
        <v>0</v>
      </c>
      <c r="X435" s="2">
        <v>0</v>
      </c>
      <c r="Y435">
        <v>0</v>
      </c>
      <c r="Z435" s="2">
        <v>0</v>
      </c>
      <c r="AA435" s="2">
        <v>0</v>
      </c>
      <c r="AB435" s="2">
        <f t="shared" si="65"/>
        <v>0</v>
      </c>
      <c r="AC435" s="2">
        <v>0</v>
      </c>
      <c r="AD435" s="2">
        <v>0</v>
      </c>
      <c r="AE435" s="2">
        <v>0</v>
      </c>
      <c r="AF435" s="2">
        <v>0</v>
      </c>
      <c r="AG435" s="2">
        <f t="shared" si="66"/>
        <v>21577</v>
      </c>
      <c r="AH435" s="2">
        <f t="shared" si="67"/>
        <v>21577</v>
      </c>
      <c r="AI435" s="2">
        <v>89996</v>
      </c>
      <c r="AJ435" s="2">
        <v>89996</v>
      </c>
      <c r="AK435" s="2">
        <v>0</v>
      </c>
      <c r="AL435" s="2">
        <v>0</v>
      </c>
      <c r="AM435" s="2">
        <v>0</v>
      </c>
      <c r="AN435" s="2">
        <v>0</v>
      </c>
      <c r="AO435" s="2">
        <v>0</v>
      </c>
      <c r="AP435" s="2">
        <v>0</v>
      </c>
      <c r="AQ435" s="2">
        <v>0</v>
      </c>
      <c r="AR435" s="2">
        <v>0</v>
      </c>
      <c r="AS435" s="2">
        <v>0</v>
      </c>
      <c r="AT435" s="2">
        <v>0</v>
      </c>
      <c r="AU435" s="2">
        <v>0</v>
      </c>
      <c r="AV435" s="2">
        <v>0</v>
      </c>
      <c r="AW435" s="2">
        <v>0</v>
      </c>
      <c r="AX435" s="2">
        <v>0</v>
      </c>
      <c r="AY435" s="2">
        <v>0</v>
      </c>
      <c r="AZ435" s="2">
        <v>0</v>
      </c>
      <c r="BA435" s="2">
        <f t="shared" si="68"/>
        <v>21577</v>
      </c>
      <c r="BB435" s="2">
        <f t="shared" si="69"/>
        <v>21577</v>
      </c>
      <c r="BC435" s="2">
        <v>89996</v>
      </c>
      <c r="BD435" s="2">
        <v>89996</v>
      </c>
      <c r="BE435" s="2">
        <v>0</v>
      </c>
      <c r="BF435" s="2">
        <v>0</v>
      </c>
      <c r="BG435" s="2">
        <v>0</v>
      </c>
      <c r="BH435" s="2">
        <v>0</v>
      </c>
      <c r="BI435" s="2">
        <v>1</v>
      </c>
      <c r="BJ435" s="2">
        <v>772</v>
      </c>
      <c r="BK435" s="2">
        <v>-16</v>
      </c>
      <c r="BL435" s="2">
        <v>-218</v>
      </c>
    </row>
    <row r="436" spans="1:64" x14ac:dyDescent="0.25">
      <c r="A436" s="1" t="s">
        <v>431</v>
      </c>
      <c r="B436" t="s">
        <v>877</v>
      </c>
      <c r="C436" t="s">
        <v>978</v>
      </c>
      <c r="D436" s="2">
        <v>0</v>
      </c>
      <c r="E436" s="2">
        <v>588</v>
      </c>
      <c r="F436" s="2">
        <f t="shared" si="60"/>
        <v>588</v>
      </c>
      <c r="G436" s="2">
        <v>0</v>
      </c>
      <c r="H436" s="2">
        <v>0</v>
      </c>
      <c r="I436" s="2">
        <v>27059</v>
      </c>
      <c r="J436" s="2">
        <f t="shared" si="61"/>
        <v>27059</v>
      </c>
      <c r="K436" s="2">
        <v>0</v>
      </c>
      <c r="L436" s="2">
        <v>0</v>
      </c>
      <c r="M436" s="2">
        <v>0</v>
      </c>
      <c r="N436" s="2">
        <f t="shared" si="62"/>
        <v>0</v>
      </c>
      <c r="O436" s="2">
        <v>0</v>
      </c>
      <c r="P436" s="2">
        <v>0</v>
      </c>
      <c r="Q436" s="2">
        <v>0</v>
      </c>
      <c r="R436" s="2">
        <v>0</v>
      </c>
      <c r="S436" s="2">
        <f t="shared" si="63"/>
        <v>0</v>
      </c>
      <c r="T436" s="2">
        <v>0</v>
      </c>
      <c r="U436" s="2">
        <v>0</v>
      </c>
      <c r="V436" s="2">
        <f t="shared" si="64"/>
        <v>0</v>
      </c>
      <c r="W436" s="2">
        <v>0</v>
      </c>
      <c r="X436" s="2">
        <v>0</v>
      </c>
      <c r="Y436">
        <v>0</v>
      </c>
      <c r="Z436" s="2">
        <v>0</v>
      </c>
      <c r="AA436" s="2">
        <v>0</v>
      </c>
      <c r="AB436" s="2">
        <f t="shared" si="65"/>
        <v>0</v>
      </c>
      <c r="AC436" s="2">
        <v>253</v>
      </c>
      <c r="AD436" s="2">
        <v>0</v>
      </c>
      <c r="AE436" s="2">
        <v>0</v>
      </c>
      <c r="AF436" s="2">
        <v>0</v>
      </c>
      <c r="AG436" s="2">
        <f t="shared" si="66"/>
        <v>27900</v>
      </c>
      <c r="AH436" s="2">
        <f t="shared" si="67"/>
        <v>27900</v>
      </c>
      <c r="AI436" s="2">
        <v>103286</v>
      </c>
      <c r="AJ436" s="2">
        <v>103286</v>
      </c>
      <c r="AK436" s="2">
        <v>0</v>
      </c>
      <c r="AL436" s="2">
        <v>0</v>
      </c>
      <c r="AM436" s="2">
        <v>0</v>
      </c>
      <c r="AN436" s="2">
        <v>0</v>
      </c>
      <c r="AO436" s="2">
        <v>0</v>
      </c>
      <c r="AP436" s="2">
        <v>0</v>
      </c>
      <c r="AQ436" s="2">
        <v>0</v>
      </c>
      <c r="AR436" s="2">
        <v>0</v>
      </c>
      <c r="AS436" s="2">
        <v>0</v>
      </c>
      <c r="AT436" s="2">
        <v>0</v>
      </c>
      <c r="AU436" s="2">
        <v>0</v>
      </c>
      <c r="AV436" s="2">
        <v>0</v>
      </c>
      <c r="AW436" s="2">
        <v>0</v>
      </c>
      <c r="AX436" s="2">
        <v>0</v>
      </c>
      <c r="AY436" s="2">
        <v>0</v>
      </c>
      <c r="AZ436" s="2">
        <v>0</v>
      </c>
      <c r="BA436" s="2">
        <f t="shared" si="68"/>
        <v>27900</v>
      </c>
      <c r="BB436" s="2">
        <f t="shared" si="69"/>
        <v>27900</v>
      </c>
      <c r="BC436" s="2">
        <v>103286</v>
      </c>
      <c r="BD436" s="2">
        <v>103286</v>
      </c>
      <c r="BE436" s="2">
        <v>0</v>
      </c>
      <c r="BF436" s="2">
        <v>0</v>
      </c>
      <c r="BG436" s="2">
        <v>0</v>
      </c>
      <c r="BH436" s="2">
        <v>0</v>
      </c>
      <c r="BI436" s="2">
        <v>411</v>
      </c>
      <c r="BJ436" s="2">
        <v>1644</v>
      </c>
      <c r="BK436" s="2">
        <v>82</v>
      </c>
      <c r="BL436" s="2">
        <v>250</v>
      </c>
    </row>
    <row r="437" spans="1:64" x14ac:dyDescent="0.25">
      <c r="A437" s="1" t="s">
        <v>432</v>
      </c>
      <c r="B437" t="s">
        <v>878</v>
      </c>
      <c r="C437" t="s">
        <v>978</v>
      </c>
      <c r="D437" s="2">
        <v>0</v>
      </c>
      <c r="E437" s="2">
        <v>20</v>
      </c>
      <c r="F437" s="2">
        <f t="shared" si="60"/>
        <v>20</v>
      </c>
      <c r="G437" s="2">
        <v>0</v>
      </c>
      <c r="H437" s="2">
        <v>0</v>
      </c>
      <c r="I437" s="2">
        <v>148333</v>
      </c>
      <c r="J437" s="2">
        <f t="shared" si="61"/>
        <v>148333</v>
      </c>
      <c r="K437" s="2">
        <v>0</v>
      </c>
      <c r="L437" s="2">
        <v>0</v>
      </c>
      <c r="M437" s="2">
        <v>0</v>
      </c>
      <c r="N437" s="2">
        <f t="shared" si="62"/>
        <v>0</v>
      </c>
      <c r="O437" s="2">
        <v>0</v>
      </c>
      <c r="P437" s="2">
        <v>0</v>
      </c>
      <c r="Q437" s="2">
        <v>0</v>
      </c>
      <c r="R437" s="2">
        <v>0</v>
      </c>
      <c r="S437" s="2">
        <f t="shared" si="63"/>
        <v>0</v>
      </c>
      <c r="T437" s="2">
        <v>0</v>
      </c>
      <c r="U437" s="2">
        <v>0</v>
      </c>
      <c r="V437" s="2">
        <f t="shared" si="64"/>
        <v>0</v>
      </c>
      <c r="W437" s="2">
        <v>0</v>
      </c>
      <c r="X437" s="2">
        <v>0</v>
      </c>
      <c r="Y437">
        <v>0</v>
      </c>
      <c r="Z437" s="2">
        <v>0</v>
      </c>
      <c r="AA437" s="2">
        <v>0</v>
      </c>
      <c r="AB437" s="2">
        <f t="shared" si="65"/>
        <v>0</v>
      </c>
      <c r="AC437" s="2">
        <v>0</v>
      </c>
      <c r="AD437" s="2">
        <v>0</v>
      </c>
      <c r="AE437" s="2">
        <v>0</v>
      </c>
      <c r="AF437" s="2">
        <v>0</v>
      </c>
      <c r="AG437" s="2">
        <f t="shared" si="66"/>
        <v>148353</v>
      </c>
      <c r="AH437" s="2">
        <f t="shared" si="67"/>
        <v>148353</v>
      </c>
      <c r="AI437" s="2">
        <v>615071</v>
      </c>
      <c r="AJ437" s="2">
        <v>615071</v>
      </c>
      <c r="AK437" s="2">
        <v>0</v>
      </c>
      <c r="AL437" s="2">
        <v>0</v>
      </c>
      <c r="AM437" s="2">
        <v>0</v>
      </c>
      <c r="AN437" s="2">
        <v>0</v>
      </c>
      <c r="AO437" s="2">
        <v>0</v>
      </c>
      <c r="AP437" s="2">
        <v>0</v>
      </c>
      <c r="AQ437" s="2">
        <v>0</v>
      </c>
      <c r="AR437" s="2">
        <v>0</v>
      </c>
      <c r="AS437" s="2">
        <v>0</v>
      </c>
      <c r="AT437" s="2">
        <v>0</v>
      </c>
      <c r="AU437" s="2">
        <v>0</v>
      </c>
      <c r="AV437" s="2">
        <v>0</v>
      </c>
      <c r="AW437" s="2">
        <v>0</v>
      </c>
      <c r="AX437" s="2">
        <v>0</v>
      </c>
      <c r="AY437" s="2">
        <v>0</v>
      </c>
      <c r="AZ437" s="2">
        <v>0</v>
      </c>
      <c r="BA437" s="2">
        <f t="shared" si="68"/>
        <v>148353</v>
      </c>
      <c r="BB437" s="2">
        <f t="shared" si="69"/>
        <v>148353</v>
      </c>
      <c r="BC437" s="2">
        <v>615071</v>
      </c>
      <c r="BD437" s="2">
        <v>615071</v>
      </c>
      <c r="BE437" s="2">
        <v>0</v>
      </c>
      <c r="BF437" s="2">
        <v>0</v>
      </c>
      <c r="BG437" s="2">
        <v>0</v>
      </c>
      <c r="BH437" s="2">
        <v>0</v>
      </c>
      <c r="BI437" s="2">
        <v>607</v>
      </c>
      <c r="BJ437" s="2">
        <v>4378</v>
      </c>
      <c r="BK437" s="2">
        <v>-31</v>
      </c>
      <c r="BL437" s="2">
        <v>-600</v>
      </c>
    </row>
    <row r="438" spans="1:64" x14ac:dyDescent="0.25">
      <c r="A438" s="1" t="s">
        <v>433</v>
      </c>
      <c r="B438" t="s">
        <v>879</v>
      </c>
      <c r="C438" t="s">
        <v>978</v>
      </c>
      <c r="D438" s="2">
        <v>0</v>
      </c>
      <c r="E438" s="2">
        <v>300</v>
      </c>
      <c r="F438" s="2">
        <f t="shared" si="60"/>
        <v>300</v>
      </c>
      <c r="G438" s="2">
        <v>0</v>
      </c>
      <c r="H438" s="2">
        <v>0</v>
      </c>
      <c r="I438" s="2">
        <v>81803</v>
      </c>
      <c r="J438" s="2">
        <f t="shared" si="61"/>
        <v>81803</v>
      </c>
      <c r="K438" s="2">
        <v>0</v>
      </c>
      <c r="L438" s="2">
        <v>0</v>
      </c>
      <c r="M438" s="2">
        <v>0</v>
      </c>
      <c r="N438" s="2">
        <f t="shared" si="62"/>
        <v>0</v>
      </c>
      <c r="O438" s="2">
        <v>0</v>
      </c>
      <c r="P438" s="2">
        <v>0</v>
      </c>
      <c r="Q438" s="2">
        <v>0</v>
      </c>
      <c r="R438" s="2">
        <v>0</v>
      </c>
      <c r="S438" s="2">
        <f t="shared" si="63"/>
        <v>0</v>
      </c>
      <c r="T438" s="2">
        <v>0</v>
      </c>
      <c r="U438" s="2">
        <v>0</v>
      </c>
      <c r="V438" s="2">
        <f t="shared" si="64"/>
        <v>0</v>
      </c>
      <c r="W438" s="2">
        <v>0</v>
      </c>
      <c r="X438" s="2">
        <v>0</v>
      </c>
      <c r="Y438">
        <v>0</v>
      </c>
      <c r="Z438" s="2">
        <v>0</v>
      </c>
      <c r="AA438" s="2">
        <v>0</v>
      </c>
      <c r="AB438" s="2">
        <f t="shared" si="65"/>
        <v>0</v>
      </c>
      <c r="AC438" s="2">
        <v>0</v>
      </c>
      <c r="AD438" s="2">
        <v>0</v>
      </c>
      <c r="AE438" s="2">
        <v>0</v>
      </c>
      <c r="AF438" s="2">
        <v>0</v>
      </c>
      <c r="AG438" s="2">
        <f t="shared" si="66"/>
        <v>82103</v>
      </c>
      <c r="AH438" s="2">
        <f t="shared" si="67"/>
        <v>82103</v>
      </c>
      <c r="AI438" s="2">
        <v>334719</v>
      </c>
      <c r="AJ438" s="2">
        <v>334719</v>
      </c>
      <c r="AK438" s="2">
        <v>0</v>
      </c>
      <c r="AL438" s="2">
        <v>0</v>
      </c>
      <c r="AM438" s="2">
        <v>0</v>
      </c>
      <c r="AN438" s="2">
        <v>0</v>
      </c>
      <c r="AO438" s="2">
        <v>0</v>
      </c>
      <c r="AP438" s="2">
        <v>0</v>
      </c>
      <c r="AQ438" s="2">
        <v>0</v>
      </c>
      <c r="AR438" s="2">
        <v>0</v>
      </c>
      <c r="AS438" s="2">
        <v>0</v>
      </c>
      <c r="AT438" s="2">
        <v>0</v>
      </c>
      <c r="AU438" s="2">
        <v>0</v>
      </c>
      <c r="AV438" s="2">
        <v>0</v>
      </c>
      <c r="AW438" s="2">
        <v>0</v>
      </c>
      <c r="AX438" s="2">
        <v>0</v>
      </c>
      <c r="AY438" s="2">
        <v>0</v>
      </c>
      <c r="AZ438" s="2">
        <v>0</v>
      </c>
      <c r="BA438" s="2">
        <f t="shared" si="68"/>
        <v>82103</v>
      </c>
      <c r="BB438" s="2">
        <f t="shared" si="69"/>
        <v>82103</v>
      </c>
      <c r="BC438" s="2">
        <v>334719</v>
      </c>
      <c r="BD438" s="2">
        <v>334719</v>
      </c>
      <c r="BE438" s="2">
        <v>0</v>
      </c>
      <c r="BF438" s="2">
        <v>0</v>
      </c>
      <c r="BG438" s="2">
        <v>0</v>
      </c>
      <c r="BH438" s="2">
        <v>0</v>
      </c>
      <c r="BI438" s="2">
        <v>23</v>
      </c>
      <c r="BJ438" s="2">
        <v>366</v>
      </c>
      <c r="BK438" s="2">
        <v>-199</v>
      </c>
      <c r="BL438" s="2">
        <v>-260</v>
      </c>
    </row>
    <row r="439" spans="1:64" x14ac:dyDescent="0.25">
      <c r="A439" s="1" t="s">
        <v>434</v>
      </c>
      <c r="B439" t="s">
        <v>880</v>
      </c>
      <c r="C439" t="s">
        <v>978</v>
      </c>
      <c r="D439" s="2">
        <v>0</v>
      </c>
      <c r="E439" s="2">
        <v>208</v>
      </c>
      <c r="F439" s="2">
        <f t="shared" si="60"/>
        <v>208</v>
      </c>
      <c r="G439" s="2">
        <v>0</v>
      </c>
      <c r="H439" s="2">
        <v>0</v>
      </c>
      <c r="I439" s="2">
        <v>61265</v>
      </c>
      <c r="J439" s="2">
        <f t="shared" si="61"/>
        <v>61265</v>
      </c>
      <c r="K439" s="2">
        <v>0</v>
      </c>
      <c r="L439" s="2">
        <v>0</v>
      </c>
      <c r="M439" s="2">
        <v>0</v>
      </c>
      <c r="N439" s="2">
        <f t="shared" si="62"/>
        <v>0</v>
      </c>
      <c r="O439" s="2">
        <v>0</v>
      </c>
      <c r="P439" s="2">
        <v>0</v>
      </c>
      <c r="Q439" s="2">
        <v>0</v>
      </c>
      <c r="R439" s="2">
        <v>0</v>
      </c>
      <c r="S439" s="2">
        <f t="shared" si="63"/>
        <v>0</v>
      </c>
      <c r="T439" s="2">
        <v>0</v>
      </c>
      <c r="U439" s="2">
        <v>0</v>
      </c>
      <c r="V439" s="2">
        <f t="shared" si="64"/>
        <v>0</v>
      </c>
      <c r="W439" s="2">
        <v>0</v>
      </c>
      <c r="X439" s="2">
        <v>0</v>
      </c>
      <c r="Y439">
        <v>0</v>
      </c>
      <c r="Z439" s="2">
        <v>0</v>
      </c>
      <c r="AA439" s="2">
        <v>0</v>
      </c>
      <c r="AB439" s="2">
        <f t="shared" si="65"/>
        <v>0</v>
      </c>
      <c r="AC439" s="2">
        <v>21</v>
      </c>
      <c r="AD439" s="2">
        <v>0</v>
      </c>
      <c r="AE439" s="2">
        <v>0</v>
      </c>
      <c r="AF439" s="2">
        <v>0</v>
      </c>
      <c r="AG439" s="2">
        <f t="shared" si="66"/>
        <v>61494</v>
      </c>
      <c r="AH439" s="2">
        <f t="shared" si="67"/>
        <v>61494</v>
      </c>
      <c r="AI439" s="2">
        <v>251102</v>
      </c>
      <c r="AJ439" s="2">
        <v>251102</v>
      </c>
      <c r="AK439" s="2">
        <v>0</v>
      </c>
      <c r="AL439" s="2">
        <v>0</v>
      </c>
      <c r="AM439" s="2">
        <v>0</v>
      </c>
      <c r="AN439" s="2">
        <v>0</v>
      </c>
      <c r="AO439" s="2">
        <v>0</v>
      </c>
      <c r="AP439" s="2">
        <v>0</v>
      </c>
      <c r="AQ439" s="2">
        <v>0</v>
      </c>
      <c r="AR439" s="2">
        <v>0</v>
      </c>
      <c r="AS439" s="2">
        <v>0</v>
      </c>
      <c r="AT439" s="2">
        <v>0</v>
      </c>
      <c r="AU439" s="2">
        <v>0</v>
      </c>
      <c r="AV439" s="2">
        <v>0</v>
      </c>
      <c r="AW439" s="2">
        <v>0</v>
      </c>
      <c r="AX439" s="2">
        <v>0</v>
      </c>
      <c r="AY439" s="2">
        <v>0</v>
      </c>
      <c r="AZ439" s="2">
        <v>0</v>
      </c>
      <c r="BA439" s="2">
        <f t="shared" si="68"/>
        <v>61494</v>
      </c>
      <c r="BB439" s="2">
        <f t="shared" si="69"/>
        <v>61494</v>
      </c>
      <c r="BC439" s="2">
        <v>251102</v>
      </c>
      <c r="BD439" s="2">
        <v>251102</v>
      </c>
      <c r="BE439" s="2">
        <v>0</v>
      </c>
      <c r="BF439" s="2">
        <v>0</v>
      </c>
      <c r="BG439" s="2">
        <v>0</v>
      </c>
      <c r="BH439" s="2">
        <v>0</v>
      </c>
      <c r="BI439" s="2">
        <v>212</v>
      </c>
      <c r="BJ439" s="2">
        <v>1952</v>
      </c>
      <c r="BK439" s="2">
        <v>-61</v>
      </c>
      <c r="BL439" s="2">
        <v>-200</v>
      </c>
    </row>
    <row r="440" spans="1:64" x14ac:dyDescent="0.25">
      <c r="A440" s="1" t="s">
        <v>435</v>
      </c>
      <c r="B440" t="s">
        <v>881</v>
      </c>
      <c r="C440" t="s">
        <v>978</v>
      </c>
      <c r="D440" s="2">
        <v>0</v>
      </c>
      <c r="E440" s="2">
        <v>0</v>
      </c>
      <c r="F440" s="2">
        <f t="shared" si="60"/>
        <v>0</v>
      </c>
      <c r="G440" s="2">
        <v>0</v>
      </c>
      <c r="H440" s="2">
        <v>0</v>
      </c>
      <c r="I440" s="2">
        <v>62324</v>
      </c>
      <c r="J440" s="2">
        <f t="shared" si="61"/>
        <v>62324</v>
      </c>
      <c r="K440" s="2">
        <v>0</v>
      </c>
      <c r="L440" s="2">
        <v>0</v>
      </c>
      <c r="M440" s="2">
        <v>0</v>
      </c>
      <c r="N440" s="2">
        <f t="shared" si="62"/>
        <v>0</v>
      </c>
      <c r="O440" s="2">
        <v>0</v>
      </c>
      <c r="P440" s="2">
        <v>0</v>
      </c>
      <c r="Q440" s="2">
        <v>0</v>
      </c>
      <c r="R440" s="2">
        <v>0</v>
      </c>
      <c r="S440" s="2">
        <f t="shared" si="63"/>
        <v>0</v>
      </c>
      <c r="T440" s="2">
        <v>0</v>
      </c>
      <c r="U440" s="2">
        <v>0</v>
      </c>
      <c r="V440" s="2">
        <f t="shared" si="64"/>
        <v>0</v>
      </c>
      <c r="W440" s="2">
        <v>0</v>
      </c>
      <c r="X440" s="2">
        <v>0</v>
      </c>
      <c r="Y440">
        <v>0</v>
      </c>
      <c r="Z440" s="2">
        <v>0</v>
      </c>
      <c r="AA440" s="2">
        <v>0</v>
      </c>
      <c r="AB440" s="2">
        <f t="shared" si="65"/>
        <v>0</v>
      </c>
      <c r="AC440" s="2">
        <v>451</v>
      </c>
      <c r="AD440" s="2">
        <v>0</v>
      </c>
      <c r="AE440" s="2">
        <v>0</v>
      </c>
      <c r="AF440" s="2">
        <v>127</v>
      </c>
      <c r="AG440" s="2">
        <f t="shared" si="66"/>
        <v>62902</v>
      </c>
      <c r="AH440" s="2">
        <f t="shared" si="67"/>
        <v>62902</v>
      </c>
      <c r="AI440" s="2">
        <v>264825</v>
      </c>
      <c r="AJ440" s="2">
        <v>264825</v>
      </c>
      <c r="AK440" s="2">
        <v>0</v>
      </c>
      <c r="AL440" s="2">
        <v>0</v>
      </c>
      <c r="AM440" s="2">
        <v>0</v>
      </c>
      <c r="AN440" s="2">
        <v>0</v>
      </c>
      <c r="AO440" s="2">
        <v>0</v>
      </c>
      <c r="AP440" s="2">
        <v>0</v>
      </c>
      <c r="AQ440" s="2">
        <v>0</v>
      </c>
      <c r="AR440" s="2">
        <v>0</v>
      </c>
      <c r="AS440" s="2">
        <v>0</v>
      </c>
      <c r="AT440" s="2">
        <v>0</v>
      </c>
      <c r="AU440" s="2">
        <v>0</v>
      </c>
      <c r="AV440" s="2">
        <v>0</v>
      </c>
      <c r="AW440" s="2">
        <v>0</v>
      </c>
      <c r="AX440" s="2">
        <v>0</v>
      </c>
      <c r="AY440" s="2">
        <v>0</v>
      </c>
      <c r="AZ440" s="2">
        <v>0</v>
      </c>
      <c r="BA440" s="2">
        <f t="shared" si="68"/>
        <v>62902</v>
      </c>
      <c r="BB440" s="2">
        <f t="shared" si="69"/>
        <v>62902</v>
      </c>
      <c r="BC440" s="2">
        <v>264825</v>
      </c>
      <c r="BD440" s="2">
        <v>264825</v>
      </c>
      <c r="BE440" s="2">
        <v>0</v>
      </c>
      <c r="BF440" s="2">
        <v>0</v>
      </c>
      <c r="BG440" s="2">
        <v>0</v>
      </c>
      <c r="BH440" s="2">
        <v>0</v>
      </c>
      <c r="BI440" s="2">
        <v>876</v>
      </c>
      <c r="BJ440" s="2">
        <v>3617</v>
      </c>
      <c r="BK440" s="2">
        <v>-223</v>
      </c>
      <c r="BL440" s="2">
        <v>-304</v>
      </c>
    </row>
    <row r="441" spans="1:64" x14ac:dyDescent="0.25">
      <c r="A441" s="1" t="s">
        <v>436</v>
      </c>
      <c r="B441" t="s">
        <v>882</v>
      </c>
      <c r="C441" t="s">
        <v>978</v>
      </c>
      <c r="D441" s="2">
        <v>0</v>
      </c>
      <c r="E441" s="2">
        <v>73</v>
      </c>
      <c r="F441" s="2">
        <f t="shared" si="60"/>
        <v>73</v>
      </c>
      <c r="G441" s="2">
        <v>0</v>
      </c>
      <c r="H441" s="2">
        <v>0</v>
      </c>
      <c r="I441" s="2">
        <v>141352</v>
      </c>
      <c r="J441" s="2">
        <f t="shared" si="61"/>
        <v>141352</v>
      </c>
      <c r="K441" s="2">
        <v>0</v>
      </c>
      <c r="L441" s="2">
        <v>0</v>
      </c>
      <c r="M441" s="2">
        <v>0</v>
      </c>
      <c r="N441" s="2">
        <f t="shared" si="62"/>
        <v>0</v>
      </c>
      <c r="O441" s="2">
        <v>0</v>
      </c>
      <c r="P441" s="2">
        <v>0</v>
      </c>
      <c r="Q441" s="2">
        <v>0</v>
      </c>
      <c r="R441" s="2">
        <v>0</v>
      </c>
      <c r="S441" s="2">
        <f t="shared" si="63"/>
        <v>0</v>
      </c>
      <c r="T441" s="2">
        <v>0</v>
      </c>
      <c r="U441" s="2">
        <v>0</v>
      </c>
      <c r="V441" s="2">
        <f t="shared" si="64"/>
        <v>0</v>
      </c>
      <c r="W441" s="2">
        <v>0</v>
      </c>
      <c r="X441" s="2">
        <v>0</v>
      </c>
      <c r="Y441">
        <v>0</v>
      </c>
      <c r="Z441" s="2">
        <v>0</v>
      </c>
      <c r="AA441" s="2">
        <v>0</v>
      </c>
      <c r="AB441" s="2">
        <f t="shared" si="65"/>
        <v>0</v>
      </c>
      <c r="AC441" s="2">
        <v>0</v>
      </c>
      <c r="AD441" s="2">
        <v>0</v>
      </c>
      <c r="AE441" s="2">
        <v>0</v>
      </c>
      <c r="AF441" s="2">
        <v>0</v>
      </c>
      <c r="AG441" s="2">
        <f t="shared" si="66"/>
        <v>141425</v>
      </c>
      <c r="AH441" s="2">
        <f t="shared" si="67"/>
        <v>141425</v>
      </c>
      <c r="AI441" s="2">
        <v>528749</v>
      </c>
      <c r="AJ441" s="2">
        <v>528749</v>
      </c>
      <c r="AK441" s="2">
        <v>0</v>
      </c>
      <c r="AL441" s="2">
        <v>0</v>
      </c>
      <c r="AM441" s="2">
        <v>0</v>
      </c>
      <c r="AN441" s="2">
        <v>0</v>
      </c>
      <c r="AO441" s="2">
        <v>0</v>
      </c>
      <c r="AP441" s="2">
        <v>0</v>
      </c>
      <c r="AQ441" s="2">
        <v>0</v>
      </c>
      <c r="AR441" s="2">
        <v>0</v>
      </c>
      <c r="AS441" s="2">
        <v>0</v>
      </c>
      <c r="AT441" s="2">
        <v>0</v>
      </c>
      <c r="AU441" s="2">
        <v>0</v>
      </c>
      <c r="AV441" s="2">
        <v>0</v>
      </c>
      <c r="AW441" s="2">
        <v>0</v>
      </c>
      <c r="AX441" s="2">
        <v>0</v>
      </c>
      <c r="AY441" s="2">
        <v>0</v>
      </c>
      <c r="AZ441" s="2">
        <v>0</v>
      </c>
      <c r="BA441" s="2">
        <f t="shared" si="68"/>
        <v>141425</v>
      </c>
      <c r="BB441" s="2">
        <f t="shared" si="69"/>
        <v>141425</v>
      </c>
      <c r="BC441" s="2">
        <v>528749</v>
      </c>
      <c r="BD441" s="2">
        <v>528749</v>
      </c>
      <c r="BE441" s="2">
        <v>0</v>
      </c>
      <c r="BF441" s="2">
        <v>0</v>
      </c>
      <c r="BG441" s="2">
        <v>0</v>
      </c>
      <c r="BH441" s="2">
        <v>0</v>
      </c>
      <c r="BI441" s="2">
        <v>979</v>
      </c>
      <c r="BJ441" s="2">
        <v>2987</v>
      </c>
      <c r="BK441" s="2">
        <v>-575</v>
      </c>
      <c r="BL441" s="2">
        <v>-1500</v>
      </c>
    </row>
    <row r="442" spans="1:64" x14ac:dyDescent="0.25">
      <c r="A442" s="1" t="s">
        <v>437</v>
      </c>
      <c r="B442" t="s">
        <v>883</v>
      </c>
      <c r="C442" t="s">
        <v>978</v>
      </c>
      <c r="D442" s="2">
        <v>0</v>
      </c>
      <c r="E442" s="2">
        <v>459</v>
      </c>
      <c r="F442" s="2">
        <f t="shared" si="60"/>
        <v>459</v>
      </c>
      <c r="G442" s="2">
        <v>0</v>
      </c>
      <c r="H442" s="2">
        <v>0</v>
      </c>
      <c r="I442" s="2">
        <v>94506</v>
      </c>
      <c r="J442" s="2">
        <f t="shared" si="61"/>
        <v>94506</v>
      </c>
      <c r="K442" s="2">
        <v>0</v>
      </c>
      <c r="L442" s="2">
        <v>0</v>
      </c>
      <c r="M442" s="2">
        <v>0</v>
      </c>
      <c r="N442" s="2">
        <f t="shared" si="62"/>
        <v>0</v>
      </c>
      <c r="O442" s="2">
        <v>0</v>
      </c>
      <c r="P442" s="2">
        <v>0</v>
      </c>
      <c r="Q442" s="2">
        <v>0</v>
      </c>
      <c r="R442" s="2">
        <v>0</v>
      </c>
      <c r="S442" s="2">
        <f t="shared" si="63"/>
        <v>0</v>
      </c>
      <c r="T442" s="2">
        <v>0</v>
      </c>
      <c r="U442" s="2">
        <v>0</v>
      </c>
      <c r="V442" s="2">
        <f t="shared" si="64"/>
        <v>0</v>
      </c>
      <c r="W442" s="2">
        <v>0</v>
      </c>
      <c r="X442" s="2">
        <v>0</v>
      </c>
      <c r="Y442">
        <v>0</v>
      </c>
      <c r="Z442" s="2">
        <v>0</v>
      </c>
      <c r="AA442" s="2">
        <v>0</v>
      </c>
      <c r="AB442" s="2">
        <f t="shared" si="65"/>
        <v>0</v>
      </c>
      <c r="AC442" s="2">
        <v>2141</v>
      </c>
      <c r="AD442" s="2">
        <v>0</v>
      </c>
      <c r="AE442" s="2">
        <v>0</v>
      </c>
      <c r="AF442" s="2">
        <v>0</v>
      </c>
      <c r="AG442" s="2">
        <f t="shared" si="66"/>
        <v>97106</v>
      </c>
      <c r="AH442" s="2">
        <f t="shared" si="67"/>
        <v>97106</v>
      </c>
      <c r="AI442" s="2">
        <v>435499</v>
      </c>
      <c r="AJ442" s="2">
        <v>435499</v>
      </c>
      <c r="AK442" s="2">
        <v>0</v>
      </c>
      <c r="AL442" s="2">
        <v>0</v>
      </c>
      <c r="AM442" s="2">
        <v>0</v>
      </c>
      <c r="AN442" s="2">
        <v>0</v>
      </c>
      <c r="AO442" s="2">
        <v>0</v>
      </c>
      <c r="AP442" s="2">
        <v>0</v>
      </c>
      <c r="AQ442" s="2">
        <v>0</v>
      </c>
      <c r="AR442" s="2">
        <v>0</v>
      </c>
      <c r="AS442" s="2">
        <v>0</v>
      </c>
      <c r="AT442" s="2">
        <v>0</v>
      </c>
      <c r="AU442" s="2">
        <v>0</v>
      </c>
      <c r="AV442" s="2">
        <v>0</v>
      </c>
      <c r="AW442" s="2">
        <v>0</v>
      </c>
      <c r="AX442" s="2">
        <v>0</v>
      </c>
      <c r="AY442" s="2">
        <v>0</v>
      </c>
      <c r="AZ442" s="2">
        <v>0</v>
      </c>
      <c r="BA442" s="2">
        <f t="shared" si="68"/>
        <v>97106</v>
      </c>
      <c r="BB442" s="2">
        <f t="shared" si="69"/>
        <v>97106</v>
      </c>
      <c r="BC442" s="2">
        <v>435499</v>
      </c>
      <c r="BD442" s="2">
        <v>435499</v>
      </c>
      <c r="BE442" s="2">
        <v>0</v>
      </c>
      <c r="BF442" s="2">
        <v>0</v>
      </c>
      <c r="BG442" s="2">
        <v>0</v>
      </c>
      <c r="BH442" s="2">
        <v>0</v>
      </c>
      <c r="BI442" s="2">
        <v>0</v>
      </c>
      <c r="BJ442" s="2">
        <v>3925</v>
      </c>
      <c r="BK442" s="2">
        <v>0</v>
      </c>
      <c r="BL442" s="2">
        <v>-495</v>
      </c>
    </row>
    <row r="443" spans="1:64" x14ac:dyDescent="0.25">
      <c r="A443" s="1" t="s">
        <v>438</v>
      </c>
      <c r="B443" t="s">
        <v>884</v>
      </c>
      <c r="C443" t="s">
        <v>978</v>
      </c>
      <c r="D443" s="2">
        <v>0</v>
      </c>
      <c r="E443" s="2">
        <v>0</v>
      </c>
      <c r="F443" s="2">
        <f t="shared" si="60"/>
        <v>0</v>
      </c>
      <c r="G443" s="2">
        <v>0</v>
      </c>
      <c r="H443" s="2">
        <v>0</v>
      </c>
      <c r="I443" s="2">
        <v>64804</v>
      </c>
      <c r="J443" s="2">
        <f t="shared" si="61"/>
        <v>64804</v>
      </c>
      <c r="K443" s="2">
        <v>0</v>
      </c>
      <c r="L443" s="2">
        <v>0</v>
      </c>
      <c r="M443" s="2">
        <v>0</v>
      </c>
      <c r="N443" s="2">
        <f t="shared" si="62"/>
        <v>0</v>
      </c>
      <c r="O443" s="2">
        <v>0</v>
      </c>
      <c r="P443" s="2">
        <v>0</v>
      </c>
      <c r="Q443" s="2">
        <v>0</v>
      </c>
      <c r="R443" s="2">
        <v>0</v>
      </c>
      <c r="S443" s="2">
        <f t="shared" si="63"/>
        <v>0</v>
      </c>
      <c r="T443" s="2">
        <v>0</v>
      </c>
      <c r="U443" s="2">
        <v>0</v>
      </c>
      <c r="V443" s="2">
        <f t="shared" si="64"/>
        <v>0</v>
      </c>
      <c r="W443" s="2">
        <v>0</v>
      </c>
      <c r="X443" s="2">
        <v>0</v>
      </c>
      <c r="Y443">
        <v>0</v>
      </c>
      <c r="Z443" s="2">
        <v>0</v>
      </c>
      <c r="AA443" s="2">
        <v>0</v>
      </c>
      <c r="AB443" s="2">
        <f t="shared" si="65"/>
        <v>0</v>
      </c>
      <c r="AC443" s="2">
        <v>0</v>
      </c>
      <c r="AD443" s="2">
        <v>0</v>
      </c>
      <c r="AE443" s="2">
        <v>0</v>
      </c>
      <c r="AF443" s="2">
        <v>0</v>
      </c>
      <c r="AG443" s="2">
        <f t="shared" si="66"/>
        <v>64804</v>
      </c>
      <c r="AH443" s="2">
        <f t="shared" si="67"/>
        <v>64804</v>
      </c>
      <c r="AI443" s="2">
        <v>270888</v>
      </c>
      <c r="AJ443" s="2">
        <v>270888</v>
      </c>
      <c r="AK443" s="2">
        <v>0</v>
      </c>
      <c r="AL443" s="2">
        <v>0</v>
      </c>
      <c r="AM443" s="2">
        <v>0</v>
      </c>
      <c r="AN443" s="2">
        <v>0</v>
      </c>
      <c r="AO443" s="2">
        <v>0</v>
      </c>
      <c r="AP443" s="2">
        <v>0</v>
      </c>
      <c r="AQ443" s="2">
        <v>0</v>
      </c>
      <c r="AR443" s="2">
        <v>0</v>
      </c>
      <c r="AS443" s="2">
        <v>0</v>
      </c>
      <c r="AT443" s="2">
        <v>0</v>
      </c>
      <c r="AU443" s="2">
        <v>0</v>
      </c>
      <c r="AV443" s="2">
        <v>0</v>
      </c>
      <c r="AW443" s="2">
        <v>0</v>
      </c>
      <c r="AX443" s="2">
        <v>0</v>
      </c>
      <c r="AY443" s="2">
        <v>0</v>
      </c>
      <c r="AZ443" s="2">
        <v>0</v>
      </c>
      <c r="BA443" s="2">
        <f t="shared" si="68"/>
        <v>64804</v>
      </c>
      <c r="BB443" s="2">
        <f t="shared" si="69"/>
        <v>64804</v>
      </c>
      <c r="BC443" s="2">
        <v>270888</v>
      </c>
      <c r="BD443" s="2">
        <v>270888</v>
      </c>
      <c r="BE443" s="2">
        <v>0</v>
      </c>
      <c r="BF443" s="2">
        <v>0</v>
      </c>
      <c r="BG443" s="2">
        <v>0</v>
      </c>
      <c r="BH443" s="2">
        <v>0</v>
      </c>
      <c r="BI443" s="2">
        <v>422</v>
      </c>
      <c r="BJ443" s="2">
        <v>1552</v>
      </c>
      <c r="BK443" s="2">
        <v>-284</v>
      </c>
      <c r="BL443" s="2">
        <v>-560</v>
      </c>
    </row>
    <row r="444" spans="1:64" x14ac:dyDescent="0.25">
      <c r="A444" s="1" t="s">
        <v>439</v>
      </c>
      <c r="B444" t="s">
        <v>885</v>
      </c>
      <c r="C444" t="s">
        <v>978</v>
      </c>
      <c r="D444" s="2">
        <v>0</v>
      </c>
      <c r="E444" s="2">
        <v>310</v>
      </c>
      <c r="F444" s="2">
        <f t="shared" si="60"/>
        <v>310</v>
      </c>
      <c r="G444" s="2">
        <v>0</v>
      </c>
      <c r="H444" s="2">
        <v>0</v>
      </c>
      <c r="I444" s="2">
        <v>71887</v>
      </c>
      <c r="J444" s="2">
        <f t="shared" si="61"/>
        <v>71887</v>
      </c>
      <c r="K444" s="2">
        <v>0</v>
      </c>
      <c r="L444" s="2">
        <v>0</v>
      </c>
      <c r="M444" s="2">
        <v>0</v>
      </c>
      <c r="N444" s="2">
        <f t="shared" si="62"/>
        <v>0</v>
      </c>
      <c r="O444" s="2">
        <v>0</v>
      </c>
      <c r="P444" s="2">
        <v>0</v>
      </c>
      <c r="Q444" s="2">
        <v>0</v>
      </c>
      <c r="R444" s="2">
        <v>0</v>
      </c>
      <c r="S444" s="2">
        <f t="shared" si="63"/>
        <v>0</v>
      </c>
      <c r="T444" s="2">
        <v>0</v>
      </c>
      <c r="U444" s="2">
        <v>0</v>
      </c>
      <c r="V444" s="2">
        <f t="shared" si="64"/>
        <v>0</v>
      </c>
      <c r="W444" s="2">
        <v>0</v>
      </c>
      <c r="X444" s="2">
        <v>0</v>
      </c>
      <c r="Y444">
        <v>0</v>
      </c>
      <c r="Z444" s="2">
        <v>0</v>
      </c>
      <c r="AA444" s="2">
        <v>0</v>
      </c>
      <c r="AB444" s="2">
        <f t="shared" si="65"/>
        <v>0</v>
      </c>
      <c r="AC444" s="2">
        <v>0</v>
      </c>
      <c r="AD444" s="2">
        <v>0</v>
      </c>
      <c r="AE444" s="2">
        <v>0</v>
      </c>
      <c r="AF444" s="2">
        <v>0</v>
      </c>
      <c r="AG444" s="2">
        <f t="shared" si="66"/>
        <v>72197</v>
      </c>
      <c r="AH444" s="2">
        <f t="shared" si="67"/>
        <v>72197</v>
      </c>
      <c r="AI444" s="2">
        <v>288788</v>
      </c>
      <c r="AJ444" s="2">
        <v>288788</v>
      </c>
      <c r="AK444" s="2">
        <v>0</v>
      </c>
      <c r="AL444" s="2">
        <v>0</v>
      </c>
      <c r="AM444" s="2">
        <v>0</v>
      </c>
      <c r="AN444" s="2">
        <v>0</v>
      </c>
      <c r="AO444" s="2">
        <v>0</v>
      </c>
      <c r="AP444" s="2">
        <v>0</v>
      </c>
      <c r="AQ444" s="2">
        <v>0</v>
      </c>
      <c r="AR444" s="2">
        <v>0</v>
      </c>
      <c r="AS444" s="2">
        <v>0</v>
      </c>
      <c r="AT444" s="2">
        <v>0</v>
      </c>
      <c r="AU444" s="2">
        <v>0</v>
      </c>
      <c r="AV444" s="2">
        <v>0</v>
      </c>
      <c r="AW444" s="2">
        <v>0</v>
      </c>
      <c r="AX444" s="2">
        <v>0</v>
      </c>
      <c r="AY444" s="2">
        <v>0</v>
      </c>
      <c r="AZ444" s="2">
        <v>0</v>
      </c>
      <c r="BA444" s="2">
        <f t="shared" si="68"/>
        <v>72197</v>
      </c>
      <c r="BB444" s="2">
        <f t="shared" si="69"/>
        <v>72197</v>
      </c>
      <c r="BC444" s="2">
        <v>288788</v>
      </c>
      <c r="BD444" s="2">
        <v>288788</v>
      </c>
      <c r="BE444" s="2">
        <v>0</v>
      </c>
      <c r="BF444" s="2">
        <v>0</v>
      </c>
      <c r="BG444" s="2">
        <v>0</v>
      </c>
      <c r="BH444" s="2">
        <v>0</v>
      </c>
      <c r="BI444" s="2">
        <v>350</v>
      </c>
      <c r="BJ444" s="2">
        <v>1400</v>
      </c>
      <c r="BK444" s="2">
        <v>122</v>
      </c>
      <c r="BL444" s="2">
        <v>489</v>
      </c>
    </row>
    <row r="445" spans="1:64" x14ac:dyDescent="0.25">
      <c r="A445" s="1" t="s">
        <v>440</v>
      </c>
      <c r="B445" t="s">
        <v>886</v>
      </c>
      <c r="C445" t="s">
        <v>978</v>
      </c>
      <c r="D445" s="2">
        <v>0</v>
      </c>
      <c r="E445" s="2">
        <v>456</v>
      </c>
      <c r="F445" s="2">
        <f t="shared" si="60"/>
        <v>456</v>
      </c>
      <c r="G445" s="2">
        <v>0</v>
      </c>
      <c r="H445" s="2">
        <v>0</v>
      </c>
      <c r="I445" s="2">
        <v>74291</v>
      </c>
      <c r="J445" s="2">
        <f t="shared" si="61"/>
        <v>74291</v>
      </c>
      <c r="K445" s="2">
        <v>0</v>
      </c>
      <c r="L445" s="2">
        <v>0</v>
      </c>
      <c r="M445" s="2">
        <v>0</v>
      </c>
      <c r="N445" s="2">
        <f t="shared" si="62"/>
        <v>0</v>
      </c>
      <c r="O445" s="2">
        <v>0</v>
      </c>
      <c r="P445" s="2">
        <v>0</v>
      </c>
      <c r="Q445" s="2">
        <v>0</v>
      </c>
      <c r="R445" s="2">
        <v>0</v>
      </c>
      <c r="S445" s="2">
        <f t="shared" si="63"/>
        <v>0</v>
      </c>
      <c r="T445" s="2">
        <v>0</v>
      </c>
      <c r="U445" s="2">
        <v>0</v>
      </c>
      <c r="V445" s="2">
        <f t="shared" si="64"/>
        <v>0</v>
      </c>
      <c r="W445" s="2">
        <v>0</v>
      </c>
      <c r="X445" s="2">
        <v>0</v>
      </c>
      <c r="Y445">
        <v>0</v>
      </c>
      <c r="Z445" s="2">
        <v>0</v>
      </c>
      <c r="AA445" s="2">
        <v>0</v>
      </c>
      <c r="AB445" s="2">
        <f t="shared" si="65"/>
        <v>0</v>
      </c>
      <c r="AC445" s="2">
        <v>0</v>
      </c>
      <c r="AD445" s="2">
        <v>0</v>
      </c>
      <c r="AE445" s="2">
        <v>0</v>
      </c>
      <c r="AF445" s="2">
        <v>0</v>
      </c>
      <c r="AG445" s="2">
        <f t="shared" si="66"/>
        <v>74747</v>
      </c>
      <c r="AH445" s="2">
        <f t="shared" si="67"/>
        <v>74747</v>
      </c>
      <c r="AI445" s="2">
        <v>287161</v>
      </c>
      <c r="AJ445" s="2">
        <v>287161</v>
      </c>
      <c r="AK445" s="2">
        <v>0</v>
      </c>
      <c r="AL445" s="2">
        <v>0</v>
      </c>
      <c r="AM445" s="2">
        <v>0</v>
      </c>
      <c r="AN445" s="2">
        <v>0</v>
      </c>
      <c r="AO445" s="2">
        <v>0</v>
      </c>
      <c r="AP445" s="2">
        <v>0</v>
      </c>
      <c r="AQ445" s="2">
        <v>0</v>
      </c>
      <c r="AR445" s="2">
        <v>0</v>
      </c>
      <c r="AS445" s="2">
        <v>0</v>
      </c>
      <c r="AT445" s="2">
        <v>517</v>
      </c>
      <c r="AU445" s="2">
        <v>-12</v>
      </c>
      <c r="AV445" s="2">
        <v>-48</v>
      </c>
      <c r="AW445" s="2">
        <v>0</v>
      </c>
      <c r="AX445" s="2">
        <v>0</v>
      </c>
      <c r="AY445" s="2">
        <v>0</v>
      </c>
      <c r="AZ445" s="2">
        <v>0</v>
      </c>
      <c r="BA445" s="2">
        <f t="shared" si="68"/>
        <v>75252</v>
      </c>
      <c r="BB445" s="2">
        <f t="shared" si="69"/>
        <v>75252</v>
      </c>
      <c r="BC445" s="2">
        <v>289180</v>
      </c>
      <c r="BD445" s="2">
        <v>289180</v>
      </c>
      <c r="BE445" s="2">
        <v>0</v>
      </c>
      <c r="BF445" s="2">
        <v>0</v>
      </c>
      <c r="BG445" s="2">
        <v>0</v>
      </c>
      <c r="BH445" s="2">
        <v>0</v>
      </c>
      <c r="BI445" s="2">
        <v>289</v>
      </c>
      <c r="BJ445" s="2">
        <v>1157</v>
      </c>
      <c r="BK445" s="2">
        <v>-125</v>
      </c>
      <c r="BL445" s="2">
        <v>-500</v>
      </c>
    </row>
    <row r="446" spans="1:64" x14ac:dyDescent="0.25">
      <c r="A446" s="1" t="s">
        <v>441</v>
      </c>
      <c r="B446" t="s">
        <v>887</v>
      </c>
      <c r="C446" t="s">
        <v>978</v>
      </c>
      <c r="D446" s="2">
        <v>0</v>
      </c>
      <c r="E446" s="2">
        <v>8711</v>
      </c>
      <c r="F446" s="2">
        <f t="shared" si="60"/>
        <v>8711</v>
      </c>
      <c r="G446" s="2">
        <v>0</v>
      </c>
      <c r="H446" s="2">
        <v>0</v>
      </c>
      <c r="I446" s="2">
        <v>54879</v>
      </c>
      <c r="J446" s="2">
        <f t="shared" si="61"/>
        <v>54879</v>
      </c>
      <c r="K446" s="2">
        <v>0</v>
      </c>
      <c r="L446" s="2">
        <v>0</v>
      </c>
      <c r="M446" s="2">
        <v>0</v>
      </c>
      <c r="N446" s="2">
        <f t="shared" si="62"/>
        <v>0</v>
      </c>
      <c r="O446" s="2">
        <v>0</v>
      </c>
      <c r="P446" s="2">
        <v>0</v>
      </c>
      <c r="Q446" s="2">
        <v>0</v>
      </c>
      <c r="R446" s="2">
        <v>0</v>
      </c>
      <c r="S446" s="2">
        <f t="shared" si="63"/>
        <v>0</v>
      </c>
      <c r="T446" s="2">
        <v>0</v>
      </c>
      <c r="U446" s="2">
        <v>0</v>
      </c>
      <c r="V446" s="2">
        <f t="shared" si="64"/>
        <v>0</v>
      </c>
      <c r="W446" s="2">
        <v>0</v>
      </c>
      <c r="X446" s="2">
        <v>0</v>
      </c>
      <c r="Y446">
        <v>0</v>
      </c>
      <c r="Z446" s="2">
        <v>0</v>
      </c>
      <c r="AA446" s="2">
        <v>0</v>
      </c>
      <c r="AB446" s="2">
        <f t="shared" si="65"/>
        <v>0</v>
      </c>
      <c r="AC446" s="2">
        <v>0</v>
      </c>
      <c r="AD446" s="2">
        <v>0</v>
      </c>
      <c r="AE446" s="2">
        <v>0</v>
      </c>
      <c r="AF446" s="2">
        <v>0</v>
      </c>
      <c r="AG446" s="2">
        <f t="shared" si="66"/>
        <v>63590</v>
      </c>
      <c r="AH446" s="2">
        <f t="shared" si="67"/>
        <v>63590</v>
      </c>
      <c r="AI446" s="2">
        <v>259676</v>
      </c>
      <c r="AJ446" s="2">
        <v>259676</v>
      </c>
      <c r="AK446" s="2">
        <v>0</v>
      </c>
      <c r="AL446" s="2">
        <v>0</v>
      </c>
      <c r="AM446" s="2">
        <v>0</v>
      </c>
      <c r="AN446" s="2">
        <v>0</v>
      </c>
      <c r="AO446" s="2">
        <v>0</v>
      </c>
      <c r="AP446" s="2">
        <v>0</v>
      </c>
      <c r="AQ446" s="2">
        <v>0</v>
      </c>
      <c r="AR446" s="2">
        <v>0</v>
      </c>
      <c r="AS446" s="2">
        <v>0</v>
      </c>
      <c r="AT446" s="2">
        <v>0</v>
      </c>
      <c r="AU446" s="2">
        <v>0</v>
      </c>
      <c r="AV446" s="2">
        <v>0</v>
      </c>
      <c r="AW446" s="2">
        <v>0</v>
      </c>
      <c r="AX446" s="2">
        <v>0</v>
      </c>
      <c r="AY446" s="2">
        <v>0</v>
      </c>
      <c r="AZ446" s="2">
        <v>0</v>
      </c>
      <c r="BA446" s="2">
        <f t="shared" si="68"/>
        <v>63590</v>
      </c>
      <c r="BB446" s="2">
        <f t="shared" si="69"/>
        <v>63590</v>
      </c>
      <c r="BC446" s="2">
        <v>253776</v>
      </c>
      <c r="BD446" s="2">
        <v>253776</v>
      </c>
      <c r="BE446" s="2">
        <v>0</v>
      </c>
      <c r="BF446" s="2">
        <v>0</v>
      </c>
      <c r="BG446" s="2">
        <v>0</v>
      </c>
      <c r="BH446" s="2">
        <v>0</v>
      </c>
      <c r="BI446" s="2">
        <v>50</v>
      </c>
      <c r="BJ446" s="2">
        <v>200</v>
      </c>
      <c r="BK446" s="2">
        <v>-188</v>
      </c>
      <c r="BL446" s="2">
        <v>-692</v>
      </c>
    </row>
    <row r="447" spans="1:64" x14ac:dyDescent="0.25">
      <c r="A447" s="1" t="s">
        <v>442</v>
      </c>
      <c r="B447" t="s">
        <v>888</v>
      </c>
      <c r="C447" t="s">
        <v>978</v>
      </c>
      <c r="D447" s="2">
        <v>0</v>
      </c>
      <c r="E447" s="2">
        <v>230</v>
      </c>
      <c r="F447" s="2">
        <f t="shared" si="60"/>
        <v>230</v>
      </c>
      <c r="G447" s="2">
        <v>0</v>
      </c>
      <c r="H447" s="2">
        <v>0</v>
      </c>
      <c r="I447" s="2">
        <v>89350</v>
      </c>
      <c r="J447" s="2">
        <f t="shared" si="61"/>
        <v>89350</v>
      </c>
      <c r="K447" s="2">
        <v>0</v>
      </c>
      <c r="L447" s="2">
        <v>0</v>
      </c>
      <c r="M447" s="2">
        <v>0</v>
      </c>
      <c r="N447" s="2">
        <f t="shared" si="62"/>
        <v>0</v>
      </c>
      <c r="O447" s="2">
        <v>0</v>
      </c>
      <c r="P447" s="2">
        <v>0</v>
      </c>
      <c r="Q447" s="2">
        <v>0</v>
      </c>
      <c r="R447" s="2">
        <v>0</v>
      </c>
      <c r="S447" s="2">
        <f t="shared" si="63"/>
        <v>0</v>
      </c>
      <c r="T447" s="2">
        <v>0</v>
      </c>
      <c r="U447" s="2">
        <v>0</v>
      </c>
      <c r="V447" s="2">
        <f t="shared" si="64"/>
        <v>0</v>
      </c>
      <c r="W447" s="2">
        <v>0</v>
      </c>
      <c r="X447" s="2">
        <v>0</v>
      </c>
      <c r="Y447">
        <v>0</v>
      </c>
      <c r="Z447" s="2">
        <v>0</v>
      </c>
      <c r="AA447" s="2">
        <v>0</v>
      </c>
      <c r="AB447" s="2">
        <f t="shared" si="65"/>
        <v>0</v>
      </c>
      <c r="AC447" s="2">
        <v>0</v>
      </c>
      <c r="AD447" s="2">
        <v>0</v>
      </c>
      <c r="AE447" s="2">
        <v>0</v>
      </c>
      <c r="AF447" s="2">
        <v>0</v>
      </c>
      <c r="AG447" s="2">
        <f t="shared" si="66"/>
        <v>89580</v>
      </c>
      <c r="AH447" s="2">
        <f t="shared" si="67"/>
        <v>89580</v>
      </c>
      <c r="AI447" s="2">
        <v>383916</v>
      </c>
      <c r="AJ447" s="2">
        <v>383916</v>
      </c>
      <c r="AK447" s="2">
        <v>0</v>
      </c>
      <c r="AL447" s="2">
        <v>0</v>
      </c>
      <c r="AM447" s="2">
        <v>0</v>
      </c>
      <c r="AN447" s="2">
        <v>0</v>
      </c>
      <c r="AO447" s="2">
        <v>0</v>
      </c>
      <c r="AP447" s="2">
        <v>0</v>
      </c>
      <c r="AQ447" s="2">
        <v>0</v>
      </c>
      <c r="AR447" s="2">
        <v>0</v>
      </c>
      <c r="AS447" s="2">
        <v>0</v>
      </c>
      <c r="AT447" s="2">
        <v>128</v>
      </c>
      <c r="AU447" s="2">
        <v>0</v>
      </c>
      <c r="AV447" s="2">
        <v>0</v>
      </c>
      <c r="AW447" s="2">
        <v>0</v>
      </c>
      <c r="AX447" s="2">
        <v>0</v>
      </c>
      <c r="AY447" s="2">
        <v>0</v>
      </c>
      <c r="AZ447" s="2">
        <v>0</v>
      </c>
      <c r="BA447" s="2">
        <f t="shared" si="68"/>
        <v>89708</v>
      </c>
      <c r="BB447" s="2">
        <f t="shared" si="69"/>
        <v>89708</v>
      </c>
      <c r="BC447" s="2">
        <v>383916</v>
      </c>
      <c r="BD447" s="2">
        <v>383916</v>
      </c>
      <c r="BE447" s="2">
        <v>0</v>
      </c>
      <c r="BF447" s="2">
        <v>0</v>
      </c>
      <c r="BG447" s="2">
        <v>0</v>
      </c>
      <c r="BH447" s="2">
        <v>0</v>
      </c>
      <c r="BI447" s="2">
        <v>215</v>
      </c>
      <c r="BJ447" s="2">
        <v>862</v>
      </c>
      <c r="BK447" s="2">
        <v>-130</v>
      </c>
      <c r="BL447" s="2">
        <v>-650</v>
      </c>
    </row>
    <row r="448" spans="1:64" x14ac:dyDescent="0.25">
      <c r="A448" s="1" t="s">
        <v>443</v>
      </c>
      <c r="B448" t="s">
        <v>889</v>
      </c>
      <c r="C448" t="s">
        <v>978</v>
      </c>
      <c r="D448" s="2">
        <v>0</v>
      </c>
      <c r="E448" s="2">
        <v>80</v>
      </c>
      <c r="F448" s="2">
        <f t="shared" si="60"/>
        <v>80</v>
      </c>
      <c r="G448" s="2">
        <v>0</v>
      </c>
      <c r="H448" s="2">
        <v>0</v>
      </c>
      <c r="I448" s="2">
        <v>48681</v>
      </c>
      <c r="J448" s="2">
        <f t="shared" si="61"/>
        <v>48681</v>
      </c>
      <c r="K448" s="2">
        <v>0</v>
      </c>
      <c r="L448" s="2">
        <v>0</v>
      </c>
      <c r="M448" s="2">
        <v>0</v>
      </c>
      <c r="N448" s="2">
        <f t="shared" si="62"/>
        <v>0</v>
      </c>
      <c r="O448" s="2">
        <v>0</v>
      </c>
      <c r="P448" s="2">
        <v>0</v>
      </c>
      <c r="Q448" s="2">
        <v>0</v>
      </c>
      <c r="R448" s="2">
        <v>0</v>
      </c>
      <c r="S448" s="2">
        <f t="shared" si="63"/>
        <v>0</v>
      </c>
      <c r="T448" s="2">
        <v>0</v>
      </c>
      <c r="U448" s="2">
        <v>0</v>
      </c>
      <c r="V448" s="2">
        <f t="shared" si="64"/>
        <v>0</v>
      </c>
      <c r="W448" s="2">
        <v>0</v>
      </c>
      <c r="X448" s="2">
        <v>0</v>
      </c>
      <c r="Y448">
        <v>0</v>
      </c>
      <c r="Z448" s="2">
        <v>0</v>
      </c>
      <c r="AA448" s="2">
        <v>0</v>
      </c>
      <c r="AB448" s="2">
        <f t="shared" si="65"/>
        <v>0</v>
      </c>
      <c r="AC448" s="2">
        <v>0</v>
      </c>
      <c r="AD448" s="2">
        <v>0</v>
      </c>
      <c r="AE448" s="2">
        <v>0</v>
      </c>
      <c r="AF448" s="2">
        <v>0</v>
      </c>
      <c r="AG448" s="2">
        <f t="shared" si="66"/>
        <v>48761</v>
      </c>
      <c r="AH448" s="2">
        <f t="shared" si="67"/>
        <v>48761</v>
      </c>
      <c r="AI448" s="2">
        <v>199093</v>
      </c>
      <c r="AJ448" s="2">
        <v>199093</v>
      </c>
      <c r="AK448" s="2">
        <v>0</v>
      </c>
      <c r="AL448" s="2">
        <v>0</v>
      </c>
      <c r="AM448" s="2">
        <v>0</v>
      </c>
      <c r="AN448" s="2">
        <v>0</v>
      </c>
      <c r="AO448" s="2">
        <v>0</v>
      </c>
      <c r="AP448" s="2">
        <v>0</v>
      </c>
      <c r="AQ448" s="2">
        <v>0</v>
      </c>
      <c r="AR448" s="2">
        <v>0</v>
      </c>
      <c r="AS448" s="2">
        <v>0</v>
      </c>
      <c r="AT448" s="2">
        <v>0</v>
      </c>
      <c r="AU448" s="2">
        <v>0</v>
      </c>
      <c r="AV448" s="2">
        <v>0</v>
      </c>
      <c r="AW448" s="2">
        <v>0</v>
      </c>
      <c r="AX448" s="2">
        <v>0</v>
      </c>
      <c r="AY448" s="2">
        <v>0</v>
      </c>
      <c r="AZ448" s="2">
        <v>0</v>
      </c>
      <c r="BA448" s="2">
        <f t="shared" si="68"/>
        <v>48761</v>
      </c>
      <c r="BB448" s="2">
        <f t="shared" si="69"/>
        <v>48761</v>
      </c>
      <c r="BC448" s="2">
        <v>199093</v>
      </c>
      <c r="BD448" s="2">
        <v>199093</v>
      </c>
      <c r="BE448" s="2">
        <v>0</v>
      </c>
      <c r="BF448" s="2">
        <v>0</v>
      </c>
      <c r="BG448" s="2">
        <v>0</v>
      </c>
      <c r="BH448" s="2">
        <v>0</v>
      </c>
      <c r="BI448" s="2">
        <v>222</v>
      </c>
      <c r="BJ448" s="2">
        <v>444</v>
      </c>
      <c r="BK448" s="2">
        <v>-192</v>
      </c>
      <c r="BL448" s="2">
        <v>-245</v>
      </c>
    </row>
    <row r="449" spans="1:64" ht="15.6" x14ac:dyDescent="0.3">
      <c r="B449" s="66" t="s">
        <v>891</v>
      </c>
      <c r="C449" s="1"/>
      <c r="D449" s="175">
        <f>SUM(D5:D448)</f>
        <v>-1374.0038417999995</v>
      </c>
      <c r="E449" s="175">
        <f t="shared" ref="E449:BL449" si="70">SUM(E5:E448)</f>
        <v>617042.55343581259</v>
      </c>
      <c r="F449" s="175">
        <f t="shared" si="70"/>
        <v>615668.54959401267</v>
      </c>
      <c r="G449" s="175">
        <f t="shared" si="70"/>
        <v>9745.6953250000006</v>
      </c>
      <c r="H449" s="175">
        <f t="shared" si="70"/>
        <v>64170.09027280358</v>
      </c>
      <c r="I449" s="175">
        <f t="shared" si="70"/>
        <v>3150879.1513366052</v>
      </c>
      <c r="J449" s="175">
        <f t="shared" si="70"/>
        <v>3215049.2416094085</v>
      </c>
      <c r="K449" s="175">
        <f t="shared" si="70"/>
        <v>1027634.6359736924</v>
      </c>
      <c r="L449" s="175">
        <f t="shared" si="70"/>
        <v>-39615.75</v>
      </c>
      <c r="M449" s="175">
        <f t="shared" si="70"/>
        <v>180618.4537612503</v>
      </c>
      <c r="N449" s="175">
        <f t="shared" si="70"/>
        <v>1168637.3397349427</v>
      </c>
      <c r="O449" s="175">
        <f t="shared" si="70"/>
        <v>1128214.2659229119</v>
      </c>
      <c r="P449" s="175">
        <f t="shared" si="70"/>
        <v>130036.45754663594</v>
      </c>
      <c r="Q449" s="175">
        <f t="shared" si="70"/>
        <v>70367.223916634946</v>
      </c>
      <c r="R449" s="175">
        <f t="shared" si="70"/>
        <v>172419.67580747113</v>
      </c>
      <c r="S449" s="175">
        <f t="shared" si="70"/>
        <v>372823.35727074201</v>
      </c>
      <c r="T449" s="175">
        <f t="shared" si="70"/>
        <v>199388.54340521997</v>
      </c>
      <c r="U449" s="175">
        <f t="shared" si="70"/>
        <v>536677.99920477998</v>
      </c>
      <c r="V449" s="175">
        <f t="shared" si="70"/>
        <v>736066.54260999989</v>
      </c>
      <c r="W449" s="175">
        <f t="shared" si="70"/>
        <v>567575.4473355863</v>
      </c>
      <c r="X449" s="175">
        <f t="shared" si="70"/>
        <v>6325018.22507043</v>
      </c>
      <c r="Y449" s="175">
        <f t="shared" si="70"/>
        <v>1978642.976760623</v>
      </c>
      <c r="Z449" s="175">
        <f t="shared" si="70"/>
        <v>5550596.0940655032</v>
      </c>
      <c r="AA449" s="175">
        <f t="shared" si="70"/>
        <v>355010.04394087195</v>
      </c>
      <c r="AB449" s="175">
        <f t="shared" si="70"/>
        <v>5905606.1380063752</v>
      </c>
      <c r="AC449" s="175">
        <f t="shared" si="70"/>
        <v>177395.12420393591</v>
      </c>
      <c r="AD449" s="175">
        <f t="shared" si="70"/>
        <v>3398.8540215591302</v>
      </c>
      <c r="AE449" s="175">
        <f t="shared" si="70"/>
        <v>2040.47</v>
      </c>
      <c r="AF449" s="175">
        <f t="shared" si="70"/>
        <v>55091.20205</v>
      </c>
      <c r="AG449" s="175">
        <f t="shared" si="70"/>
        <v>20282330.452754904</v>
      </c>
      <c r="AH449" s="175">
        <f t="shared" si="70"/>
        <v>22260973.429515529</v>
      </c>
      <c r="AI449" s="175">
        <f t="shared" si="70"/>
        <v>84026925.863639206</v>
      </c>
      <c r="AJ449" s="175">
        <f t="shared" si="70"/>
        <v>91856080.230058253</v>
      </c>
      <c r="AK449" s="175">
        <f t="shared" si="70"/>
        <v>4121265.7502143765</v>
      </c>
      <c r="AL449" s="175">
        <f t="shared" si="70"/>
        <v>140560.36499999999</v>
      </c>
      <c r="AM449" s="175">
        <f t="shared" si="70"/>
        <v>1109581.886255</v>
      </c>
      <c r="AN449" s="175">
        <f t="shared" si="70"/>
        <v>56</v>
      </c>
      <c r="AO449" s="175">
        <f t="shared" si="70"/>
        <v>2639</v>
      </c>
      <c r="AP449" s="175">
        <f t="shared" si="70"/>
        <v>110349.72225000001</v>
      </c>
      <c r="AQ449" s="175">
        <f t="shared" si="70"/>
        <v>-7611.1000000000058</v>
      </c>
      <c r="AR449" s="175">
        <f t="shared" si="70"/>
        <v>-7460.003259000001</v>
      </c>
      <c r="AS449" s="175">
        <f t="shared" si="70"/>
        <v>6157.25</v>
      </c>
      <c r="AT449" s="175">
        <f t="shared" si="70"/>
        <v>6312.1040000000003</v>
      </c>
      <c r="AU449" s="175">
        <f t="shared" si="70"/>
        <v>-73628.577840000013</v>
      </c>
      <c r="AV449" s="175">
        <f t="shared" si="70"/>
        <v>-1216233.4099999999</v>
      </c>
      <c r="AW449" s="175">
        <f t="shared" si="70"/>
        <v>-5777.77</v>
      </c>
      <c r="AX449" s="175">
        <f t="shared" si="70"/>
        <v>-21409</v>
      </c>
      <c r="AY449" s="175">
        <f t="shared" si="70"/>
        <v>-2342</v>
      </c>
      <c r="AZ449" s="175">
        <f t="shared" si="70"/>
        <v>-804.5</v>
      </c>
      <c r="BA449" s="175">
        <f t="shared" si="70"/>
        <v>25681628.579375278</v>
      </c>
      <c r="BB449" s="175">
        <f t="shared" si="70"/>
        <v>27660271.556135904</v>
      </c>
      <c r="BC449" s="175">
        <f t="shared" si="70"/>
        <v>105180302.30835222</v>
      </c>
      <c r="BD449" s="175">
        <f t="shared" si="70"/>
        <v>113494498.67477126</v>
      </c>
      <c r="BE449" s="175">
        <f t="shared" si="70"/>
        <v>4623.3125</v>
      </c>
      <c r="BF449" s="175">
        <f t="shared" si="70"/>
        <v>25098</v>
      </c>
      <c r="BG449" s="175">
        <f t="shared" si="70"/>
        <v>-7375.5</v>
      </c>
      <c r="BH449" s="175">
        <f t="shared" si="70"/>
        <v>-14215</v>
      </c>
      <c r="BI449" s="175">
        <f t="shared" si="70"/>
        <v>646577.85388000007</v>
      </c>
      <c r="BJ449" s="175">
        <f t="shared" si="70"/>
        <v>2726370.4395699999</v>
      </c>
      <c r="BK449" s="175">
        <f t="shared" si="70"/>
        <v>-193302.90531</v>
      </c>
      <c r="BL449" s="175">
        <f t="shared" si="70"/>
        <v>-779545.55</v>
      </c>
    </row>
    <row r="450" spans="1:64" x14ac:dyDescent="0.25">
      <c r="A450" s="77" t="s">
        <v>974</v>
      </c>
      <c r="B450" s="66" t="s">
        <v>961</v>
      </c>
      <c r="D450" s="2">
        <f t="shared" ref="D450:AI450" si="71">SUMIF($C$5:$C$448,$A$450,D5:D448)</f>
        <v>1825.4817882000002</v>
      </c>
      <c r="E450" s="2">
        <f t="shared" si="71"/>
        <v>100733.76782820001</v>
      </c>
      <c r="F450" s="2">
        <f t="shared" si="71"/>
        <v>102559.24961639999</v>
      </c>
      <c r="G450" s="2">
        <f t="shared" si="71"/>
        <v>1422.9359499999998</v>
      </c>
      <c r="H450" s="2">
        <f t="shared" si="71"/>
        <v>17526.712960299999</v>
      </c>
      <c r="I450" s="2">
        <f t="shared" si="71"/>
        <v>23936.361250000002</v>
      </c>
      <c r="J450" s="2">
        <f t="shared" si="71"/>
        <v>41463.074210300001</v>
      </c>
      <c r="K450" s="2">
        <f t="shared" si="71"/>
        <v>63882.676514299994</v>
      </c>
      <c r="L450" s="2">
        <f t="shared" si="71"/>
        <v>-15</v>
      </c>
      <c r="M450" s="2">
        <f t="shared" si="71"/>
        <v>21604.168986800003</v>
      </c>
      <c r="N450" s="2">
        <f t="shared" si="71"/>
        <v>85471.845501100004</v>
      </c>
      <c r="O450" s="2">
        <f t="shared" si="71"/>
        <v>156468.39834379999</v>
      </c>
      <c r="P450" s="2">
        <f t="shared" si="71"/>
        <v>17149.541436399999</v>
      </c>
      <c r="Q450" s="2">
        <f t="shared" si="71"/>
        <v>14847.445458870001</v>
      </c>
      <c r="R450" s="2">
        <f t="shared" si="71"/>
        <v>26085.975620999998</v>
      </c>
      <c r="S450" s="2">
        <f t="shared" si="71"/>
        <v>58082.962516269996</v>
      </c>
      <c r="T450" s="2">
        <f t="shared" si="71"/>
        <v>54063.382405220007</v>
      </c>
      <c r="U450" s="2">
        <f t="shared" si="71"/>
        <v>94589.973204779992</v>
      </c>
      <c r="V450" s="2">
        <f t="shared" si="71"/>
        <v>148653.35560999997</v>
      </c>
      <c r="W450" s="2">
        <f t="shared" si="71"/>
        <v>94821.041122800001</v>
      </c>
      <c r="X450" s="2">
        <f t="shared" si="71"/>
        <v>1240152.43790357</v>
      </c>
      <c r="Y450" s="2">
        <f t="shared" si="71"/>
        <v>371809.73771506379</v>
      </c>
      <c r="Z450" s="2">
        <f t="shared" si="71"/>
        <v>944182.47102460009</v>
      </c>
      <c r="AA450" s="2">
        <f t="shared" si="71"/>
        <v>112067.11714933001</v>
      </c>
      <c r="AB450" s="2">
        <f t="shared" si="71"/>
        <v>1056249.5881739301</v>
      </c>
      <c r="AC450" s="2">
        <f t="shared" si="71"/>
        <v>36160.462289999996</v>
      </c>
      <c r="AD450" s="2">
        <f t="shared" si="71"/>
        <v>522</v>
      </c>
      <c r="AE450" s="2">
        <f t="shared" si="71"/>
        <v>439</v>
      </c>
      <c r="AF450" s="2">
        <f t="shared" si="71"/>
        <v>18151.68275</v>
      </c>
      <c r="AG450" s="2">
        <f t="shared" si="71"/>
        <v>3040618.0339881703</v>
      </c>
      <c r="AH450" s="2">
        <f t="shared" si="71"/>
        <v>3412427.771703233</v>
      </c>
      <c r="AI450" s="2">
        <f t="shared" si="71"/>
        <v>12706201.653000001</v>
      </c>
      <c r="AJ450" s="2">
        <f t="shared" ref="AJ450:BL450" si="72">SUMIF($C$5:$C$448,$A$450,AJ5:AJ448)</f>
        <v>14171757.962791698</v>
      </c>
      <c r="AK450" s="2">
        <f t="shared" si="72"/>
        <v>1085462.25</v>
      </c>
      <c r="AL450" s="2">
        <f t="shared" si="72"/>
        <v>106127.375</v>
      </c>
      <c r="AM450" s="2">
        <f t="shared" si="72"/>
        <v>344817.5</v>
      </c>
      <c r="AN450" s="2">
        <f t="shared" si="72"/>
        <v>0</v>
      </c>
      <c r="AO450" s="2">
        <f t="shared" si="72"/>
        <v>-73</v>
      </c>
      <c r="AP450" s="2">
        <f t="shared" si="72"/>
        <v>92</v>
      </c>
      <c r="AQ450" s="2">
        <f t="shared" si="72"/>
        <v>0</v>
      </c>
      <c r="AR450" s="2">
        <f t="shared" si="72"/>
        <v>44846.18075</v>
      </c>
      <c r="AS450" s="2">
        <f t="shared" si="72"/>
        <v>6157.25</v>
      </c>
      <c r="AT450" s="2">
        <f t="shared" si="72"/>
        <v>3182.125</v>
      </c>
      <c r="AU450" s="2">
        <f t="shared" si="72"/>
        <v>-2044.1</v>
      </c>
      <c r="AV450" s="2">
        <f t="shared" si="72"/>
        <v>-6668</v>
      </c>
      <c r="AW450" s="2">
        <f t="shared" si="72"/>
        <v>-4185.4799999999996</v>
      </c>
      <c r="AX450" s="2">
        <f t="shared" si="72"/>
        <v>-20303</v>
      </c>
      <c r="AY450" s="2">
        <f t="shared" si="72"/>
        <v>0</v>
      </c>
      <c r="AZ450" s="2">
        <f t="shared" si="72"/>
        <v>179</v>
      </c>
      <c r="BA450" s="2">
        <f t="shared" si="72"/>
        <v>4625179.1347381696</v>
      </c>
      <c r="BB450" s="2">
        <f t="shared" si="72"/>
        <v>4996988.8724532351</v>
      </c>
      <c r="BC450" s="2">
        <f t="shared" si="72"/>
        <v>18991088.008952681</v>
      </c>
      <c r="BD450" s="2">
        <f t="shared" si="72"/>
        <v>20525088.318744369</v>
      </c>
      <c r="BE450" s="2">
        <f t="shared" si="72"/>
        <v>-166</v>
      </c>
      <c r="BF450" s="2">
        <f t="shared" si="72"/>
        <v>-929</v>
      </c>
      <c r="BG450" s="2">
        <f t="shared" si="72"/>
        <v>-917</v>
      </c>
      <c r="BH450" s="2">
        <f t="shared" si="72"/>
        <v>-4039</v>
      </c>
      <c r="BI450" s="2">
        <f t="shared" si="72"/>
        <v>68909.75</v>
      </c>
      <c r="BJ450" s="2">
        <f t="shared" si="72"/>
        <v>279239</v>
      </c>
      <c r="BK450" s="2">
        <f t="shared" si="72"/>
        <v>-21484.75</v>
      </c>
      <c r="BL450" s="2">
        <f t="shared" si="72"/>
        <v>-88177</v>
      </c>
    </row>
    <row r="451" spans="1:64" x14ac:dyDescent="0.25">
      <c r="A451" s="77" t="s">
        <v>975</v>
      </c>
      <c r="B451" s="66" t="s">
        <v>962</v>
      </c>
      <c r="D451" s="2">
        <f t="shared" ref="D451:AI451" si="73">SUMIF($C$5:$C$448,$A$451,D5:D448)</f>
        <v>0</v>
      </c>
      <c r="E451" s="2">
        <f t="shared" si="73"/>
        <v>9441</v>
      </c>
      <c r="F451" s="2">
        <f t="shared" si="73"/>
        <v>9441</v>
      </c>
      <c r="G451" s="2">
        <f t="shared" si="73"/>
        <v>103</v>
      </c>
      <c r="H451" s="2">
        <f t="shared" si="73"/>
        <v>2141</v>
      </c>
      <c r="I451" s="2">
        <f t="shared" si="73"/>
        <v>797047</v>
      </c>
      <c r="J451" s="2">
        <f t="shared" si="73"/>
        <v>799188</v>
      </c>
      <c r="K451" s="2">
        <f t="shared" si="73"/>
        <v>362587</v>
      </c>
      <c r="L451" s="2">
        <f t="shared" si="73"/>
        <v>-39822</v>
      </c>
      <c r="M451" s="2">
        <f t="shared" si="73"/>
        <v>5568</v>
      </c>
      <c r="N451" s="2">
        <f t="shared" si="73"/>
        <v>328333</v>
      </c>
      <c r="O451" s="2">
        <f t="shared" si="73"/>
        <v>780</v>
      </c>
      <c r="P451" s="2">
        <f t="shared" si="73"/>
        <v>0</v>
      </c>
      <c r="Q451" s="2">
        <f t="shared" si="73"/>
        <v>1925</v>
      </c>
      <c r="R451" s="2">
        <f t="shared" si="73"/>
        <v>6707</v>
      </c>
      <c r="S451" s="2">
        <f t="shared" si="73"/>
        <v>8632</v>
      </c>
      <c r="T451" s="2">
        <f t="shared" si="73"/>
        <v>0</v>
      </c>
      <c r="U451" s="2">
        <f t="shared" si="73"/>
        <v>158</v>
      </c>
      <c r="V451" s="2">
        <f t="shared" si="73"/>
        <v>158</v>
      </c>
      <c r="W451" s="2">
        <f t="shared" si="73"/>
        <v>3787</v>
      </c>
      <c r="X451" s="2">
        <f t="shared" si="73"/>
        <v>2444</v>
      </c>
      <c r="Y451" s="2">
        <f t="shared" si="73"/>
        <v>729.02996995356523</v>
      </c>
      <c r="Z451" s="2">
        <f t="shared" si="73"/>
        <v>0</v>
      </c>
      <c r="AA451" s="2">
        <f t="shared" si="73"/>
        <v>9790</v>
      </c>
      <c r="AB451" s="2">
        <f t="shared" si="73"/>
        <v>9790</v>
      </c>
      <c r="AC451" s="2">
        <f t="shared" si="73"/>
        <v>3739</v>
      </c>
      <c r="AD451" s="2">
        <f t="shared" si="73"/>
        <v>0</v>
      </c>
      <c r="AE451" s="2">
        <f t="shared" si="73"/>
        <v>0</v>
      </c>
      <c r="AF451" s="2">
        <f t="shared" si="73"/>
        <v>0</v>
      </c>
      <c r="AG451" s="2">
        <f t="shared" si="73"/>
        <v>1166395</v>
      </c>
      <c r="AH451" s="2">
        <f t="shared" si="73"/>
        <v>1167124.0299699535</v>
      </c>
      <c r="AI451" s="2">
        <f t="shared" si="73"/>
        <v>5192884</v>
      </c>
      <c r="AJ451" s="2">
        <f t="shared" ref="AJ451:BL451" si="74">SUMIF($C$5:$C$448,$A$451,AJ5:AJ448)</f>
        <v>5195707.6049573664</v>
      </c>
      <c r="AK451" s="2">
        <f t="shared" si="74"/>
        <v>0</v>
      </c>
      <c r="AL451" s="2">
        <f t="shared" si="74"/>
        <v>0</v>
      </c>
      <c r="AM451" s="2">
        <f t="shared" si="74"/>
        <v>0</v>
      </c>
      <c r="AN451" s="2">
        <f t="shared" si="74"/>
        <v>0</v>
      </c>
      <c r="AO451" s="2">
        <f t="shared" si="74"/>
        <v>0</v>
      </c>
      <c r="AP451" s="2">
        <f t="shared" si="74"/>
        <v>0</v>
      </c>
      <c r="AQ451" s="2">
        <f t="shared" si="74"/>
        <v>0</v>
      </c>
      <c r="AR451" s="2">
        <f t="shared" si="74"/>
        <v>0</v>
      </c>
      <c r="AS451" s="2">
        <f t="shared" si="74"/>
        <v>0</v>
      </c>
      <c r="AT451" s="2">
        <f t="shared" si="74"/>
        <v>0</v>
      </c>
      <c r="AU451" s="2">
        <f t="shared" si="74"/>
        <v>0</v>
      </c>
      <c r="AV451" s="2">
        <f t="shared" si="74"/>
        <v>0</v>
      </c>
      <c r="AW451" s="2">
        <f t="shared" si="74"/>
        <v>0</v>
      </c>
      <c r="AX451" s="2">
        <f t="shared" si="74"/>
        <v>0</v>
      </c>
      <c r="AY451" s="2">
        <f t="shared" si="74"/>
        <v>0</v>
      </c>
      <c r="AZ451" s="2">
        <f t="shared" si="74"/>
        <v>0</v>
      </c>
      <c r="BA451" s="2">
        <f t="shared" si="74"/>
        <v>1166395</v>
      </c>
      <c r="BB451" s="2">
        <f t="shared" si="74"/>
        <v>1167124.0299699535</v>
      </c>
      <c r="BC451" s="2">
        <f t="shared" si="74"/>
        <v>5192884</v>
      </c>
      <c r="BD451" s="2">
        <f t="shared" si="74"/>
        <v>5195707.6049573664</v>
      </c>
      <c r="BE451" s="2">
        <f t="shared" si="74"/>
        <v>0</v>
      </c>
      <c r="BF451" s="2">
        <f t="shared" si="74"/>
        <v>0</v>
      </c>
      <c r="BG451" s="2">
        <f t="shared" si="74"/>
        <v>0</v>
      </c>
      <c r="BH451" s="2">
        <f t="shared" si="74"/>
        <v>0</v>
      </c>
      <c r="BI451" s="2">
        <f t="shared" si="74"/>
        <v>108997</v>
      </c>
      <c r="BJ451" s="2">
        <f t="shared" si="74"/>
        <v>511524</v>
      </c>
      <c r="BK451" s="2">
        <f t="shared" si="74"/>
        <v>-89155</v>
      </c>
      <c r="BL451" s="2">
        <f t="shared" si="74"/>
        <v>-369203</v>
      </c>
    </row>
    <row r="452" spans="1:64" x14ac:dyDescent="0.25">
      <c r="A452" s="77" t="s">
        <v>973</v>
      </c>
      <c r="B452" s="66" t="s">
        <v>963</v>
      </c>
      <c r="D452" s="2">
        <f t="shared" ref="D452:AI452" si="75">SUMIF($C$5:$C$448,$A$452,D5:D448)</f>
        <v>-5650.7240000000002</v>
      </c>
      <c r="E452" s="2">
        <f t="shared" si="75"/>
        <v>112090.6532019524</v>
      </c>
      <c r="F452" s="2">
        <f t="shared" si="75"/>
        <v>106439.92920195241</v>
      </c>
      <c r="G452" s="2">
        <f t="shared" si="75"/>
        <v>1272.79</v>
      </c>
      <c r="H452" s="2">
        <f t="shared" si="75"/>
        <v>9523.4761325035743</v>
      </c>
      <c r="I452" s="2">
        <f t="shared" si="75"/>
        <v>4866.3900866053482</v>
      </c>
      <c r="J452" s="2">
        <f t="shared" si="75"/>
        <v>14389.866219108921</v>
      </c>
      <c r="K452" s="2">
        <f t="shared" si="75"/>
        <v>68355.940239392366</v>
      </c>
      <c r="L452" s="2">
        <f t="shared" si="75"/>
        <v>0</v>
      </c>
      <c r="M452" s="2">
        <f t="shared" si="75"/>
        <v>44584.954008738765</v>
      </c>
      <c r="N452" s="2">
        <f t="shared" si="75"/>
        <v>112940.89424813112</v>
      </c>
      <c r="O452" s="2">
        <f t="shared" si="75"/>
        <v>180525.01133541795</v>
      </c>
      <c r="P452" s="2">
        <f t="shared" si="75"/>
        <v>40802.916110235943</v>
      </c>
      <c r="Q452" s="2">
        <f t="shared" si="75"/>
        <v>12424.138245264949</v>
      </c>
      <c r="R452" s="2">
        <f t="shared" si="75"/>
        <v>23417.876986471128</v>
      </c>
      <c r="S452" s="2">
        <f t="shared" si="75"/>
        <v>76644.931341972027</v>
      </c>
      <c r="T452" s="2">
        <f t="shared" si="75"/>
        <v>43195.411</v>
      </c>
      <c r="U452" s="2">
        <f t="shared" si="75"/>
        <v>147952.27600000001</v>
      </c>
      <c r="V452" s="2">
        <f t="shared" si="75"/>
        <v>191147.68700000001</v>
      </c>
      <c r="W452" s="2">
        <f t="shared" si="75"/>
        <v>147925.59304028639</v>
      </c>
      <c r="X452" s="2">
        <f t="shared" si="75"/>
        <v>1638090.1871668603</v>
      </c>
      <c r="Y452" s="2">
        <f t="shared" si="75"/>
        <v>452541.60983135313</v>
      </c>
      <c r="Z452" s="2">
        <f t="shared" si="75"/>
        <v>1259748.3924516283</v>
      </c>
      <c r="AA452" s="2">
        <f t="shared" si="75"/>
        <v>71878.393137955427</v>
      </c>
      <c r="AB452" s="2">
        <f t="shared" si="75"/>
        <v>1331626.7855895837</v>
      </c>
      <c r="AC452" s="2">
        <f t="shared" si="75"/>
        <v>35500.576913935889</v>
      </c>
      <c r="AD452" s="2">
        <f t="shared" si="75"/>
        <v>1006</v>
      </c>
      <c r="AE452" s="2">
        <f t="shared" si="75"/>
        <v>573</v>
      </c>
      <c r="AF452" s="2">
        <f t="shared" si="75"/>
        <v>12725</v>
      </c>
      <c r="AG452" s="2">
        <f t="shared" si="75"/>
        <v>3850808.2520572487</v>
      </c>
      <c r="AH452" s="2">
        <f t="shared" si="75"/>
        <v>4303349.8618886014</v>
      </c>
      <c r="AI452" s="2">
        <f t="shared" si="75"/>
        <v>15155122</v>
      </c>
      <c r="AJ452" s="2">
        <f t="shared" ref="AJ452:BL452" si="76">SUMIF($C$5:$C$448,$A$452,AJ5:AJ448)</f>
        <v>17047955.699642662</v>
      </c>
      <c r="AK452" s="2">
        <f t="shared" si="76"/>
        <v>859952.84199999995</v>
      </c>
      <c r="AL452" s="2">
        <f t="shared" si="76"/>
        <v>17058.489999999998</v>
      </c>
      <c r="AM452" s="2">
        <f t="shared" si="76"/>
        <v>288878.78000000003</v>
      </c>
      <c r="AN452" s="2">
        <f t="shared" si="76"/>
        <v>0</v>
      </c>
      <c r="AO452" s="2">
        <f t="shared" si="76"/>
        <v>205</v>
      </c>
      <c r="AP452" s="2">
        <f t="shared" si="76"/>
        <v>3742</v>
      </c>
      <c r="AQ452" s="2">
        <f t="shared" si="76"/>
        <v>174009.9</v>
      </c>
      <c r="AR452" s="2">
        <f t="shared" si="76"/>
        <v>58620.56</v>
      </c>
      <c r="AS452" s="2">
        <f t="shared" si="76"/>
        <v>0</v>
      </c>
      <c r="AT452" s="2">
        <f t="shared" si="76"/>
        <v>1656.6790000000001</v>
      </c>
      <c r="AU452" s="2">
        <f t="shared" si="76"/>
        <v>-21379.18</v>
      </c>
      <c r="AV452" s="2">
        <f t="shared" si="76"/>
        <v>-78058</v>
      </c>
      <c r="AW452" s="2">
        <f t="shared" si="76"/>
        <v>-3320.54</v>
      </c>
      <c r="AX452" s="2">
        <f t="shared" si="76"/>
        <v>-13570</v>
      </c>
      <c r="AY452" s="2">
        <f t="shared" si="76"/>
        <v>-287</v>
      </c>
      <c r="AZ452" s="2">
        <f t="shared" si="76"/>
        <v>-527</v>
      </c>
      <c r="BA452" s="2">
        <f t="shared" si="76"/>
        <v>5229418.7830572482</v>
      </c>
      <c r="BB452" s="2">
        <f t="shared" si="76"/>
        <v>5681960.3928886019</v>
      </c>
      <c r="BC452" s="2">
        <f t="shared" si="76"/>
        <v>20499879.490000002</v>
      </c>
      <c r="BD452" s="2">
        <f t="shared" si="76"/>
        <v>22789877.18964266</v>
      </c>
      <c r="BE452" s="2">
        <f t="shared" si="76"/>
        <v>4645</v>
      </c>
      <c r="BF452" s="2">
        <f t="shared" si="76"/>
        <v>19236</v>
      </c>
      <c r="BG452" s="2">
        <f t="shared" si="76"/>
        <v>-1534</v>
      </c>
      <c r="BH452" s="2">
        <f t="shared" si="76"/>
        <v>352</v>
      </c>
      <c r="BI452" s="2">
        <f t="shared" si="76"/>
        <v>149470.29</v>
      </c>
      <c r="BJ452" s="2">
        <f t="shared" si="76"/>
        <v>603319</v>
      </c>
      <c r="BK452" s="2">
        <f t="shared" si="76"/>
        <v>-25737.79</v>
      </c>
      <c r="BL452" s="2">
        <f t="shared" si="76"/>
        <v>-87956</v>
      </c>
    </row>
    <row r="453" spans="1:64" x14ac:dyDescent="0.25">
      <c r="A453" s="77" t="s">
        <v>970</v>
      </c>
      <c r="B453" s="66" t="s">
        <v>964</v>
      </c>
      <c r="D453" s="2">
        <f t="shared" ref="D453:AI453" si="77">SUMIF($C$5:$C$448,$A$453,D5:D448)</f>
        <v>-1466.25</v>
      </c>
      <c r="E453" s="2">
        <f t="shared" si="77"/>
        <v>114453.81352373776</v>
      </c>
      <c r="F453" s="2">
        <f t="shared" si="77"/>
        <v>112987.56352373776</v>
      </c>
      <c r="G453" s="2">
        <f t="shared" si="77"/>
        <v>1831.274375</v>
      </c>
      <c r="H453" s="2">
        <f t="shared" si="77"/>
        <v>13006.184999999999</v>
      </c>
      <c r="I453" s="2">
        <f t="shared" si="77"/>
        <v>14999.5</v>
      </c>
      <c r="J453" s="2">
        <f t="shared" si="77"/>
        <v>28005.684999999998</v>
      </c>
      <c r="K453" s="2">
        <f t="shared" si="77"/>
        <v>127122.69500000001</v>
      </c>
      <c r="L453" s="2">
        <f t="shared" si="77"/>
        <v>240.25</v>
      </c>
      <c r="M453" s="2">
        <f t="shared" si="77"/>
        <v>41354.372499999998</v>
      </c>
      <c r="N453" s="2">
        <f t="shared" si="77"/>
        <v>168717.3175</v>
      </c>
      <c r="O453" s="2">
        <f t="shared" si="77"/>
        <v>258835.425625</v>
      </c>
      <c r="P453" s="2">
        <f t="shared" si="77"/>
        <v>27652.25</v>
      </c>
      <c r="Q453" s="2">
        <f t="shared" si="77"/>
        <v>16741</v>
      </c>
      <c r="R453" s="2">
        <f t="shared" si="77"/>
        <v>37153.345000000001</v>
      </c>
      <c r="S453" s="2">
        <f t="shared" si="77"/>
        <v>81546.595000000001</v>
      </c>
      <c r="T453" s="2">
        <f t="shared" si="77"/>
        <v>43061.75</v>
      </c>
      <c r="U453" s="2">
        <f t="shared" si="77"/>
        <v>153564.25</v>
      </c>
      <c r="V453" s="2">
        <f t="shared" si="77"/>
        <v>196626</v>
      </c>
      <c r="W453" s="2">
        <f t="shared" si="77"/>
        <v>117008.47031249999</v>
      </c>
      <c r="X453" s="2">
        <f t="shared" si="77"/>
        <v>1282802.6000000001</v>
      </c>
      <c r="Y453" s="2">
        <f t="shared" si="77"/>
        <v>366086.18752410775</v>
      </c>
      <c r="Z453" s="2">
        <f t="shared" si="77"/>
        <v>1307035.6680892745</v>
      </c>
      <c r="AA453" s="2">
        <f t="shared" si="77"/>
        <v>75551.971772060933</v>
      </c>
      <c r="AB453" s="2">
        <f t="shared" si="77"/>
        <v>1382587.6398613355</v>
      </c>
      <c r="AC453" s="2">
        <f t="shared" si="77"/>
        <v>30160.977500000001</v>
      </c>
      <c r="AD453" s="2">
        <f t="shared" si="77"/>
        <v>-112.39597844086984</v>
      </c>
      <c r="AE453" s="2">
        <f t="shared" si="77"/>
        <v>907.47</v>
      </c>
      <c r="AF453" s="2">
        <f t="shared" si="77"/>
        <v>9718.67425</v>
      </c>
      <c r="AG453" s="2">
        <f t="shared" si="77"/>
        <v>3671623.2969691325</v>
      </c>
      <c r="AH453" s="2">
        <f t="shared" si="77"/>
        <v>4037709.4844932398</v>
      </c>
      <c r="AI453" s="2">
        <f t="shared" si="77"/>
        <v>15182788.425000001</v>
      </c>
      <c r="AJ453" s="2">
        <f t="shared" ref="AJ453:BL453" si="78">SUMIF($C$5:$C$448,$A$453,AJ5:AJ448)</f>
        <v>16625614.440808864</v>
      </c>
      <c r="AK453" s="2">
        <f t="shared" si="78"/>
        <v>938466.75</v>
      </c>
      <c r="AL453" s="2">
        <f t="shared" si="78"/>
        <v>11943</v>
      </c>
      <c r="AM453" s="2">
        <f t="shared" si="78"/>
        <v>204941</v>
      </c>
      <c r="AN453" s="2">
        <f t="shared" si="78"/>
        <v>116</v>
      </c>
      <c r="AO453" s="2">
        <f t="shared" si="78"/>
        <v>1346.75</v>
      </c>
      <c r="AP453" s="2">
        <f t="shared" si="78"/>
        <v>32385.205000000002</v>
      </c>
      <c r="AQ453" s="2">
        <f t="shared" si="78"/>
        <v>4161</v>
      </c>
      <c r="AR453" s="2">
        <f t="shared" si="78"/>
        <v>0</v>
      </c>
      <c r="AS453" s="2">
        <f t="shared" si="78"/>
        <v>0</v>
      </c>
      <c r="AT453" s="2">
        <f t="shared" si="78"/>
        <v>1676.5</v>
      </c>
      <c r="AU453" s="2">
        <f t="shared" si="78"/>
        <v>-15910.5</v>
      </c>
      <c r="AV453" s="2">
        <f t="shared" si="78"/>
        <v>-64104</v>
      </c>
      <c r="AW453" s="2">
        <f t="shared" si="78"/>
        <v>-7458.75</v>
      </c>
      <c r="AX453" s="2">
        <f t="shared" si="78"/>
        <v>17988</v>
      </c>
      <c r="AY453" s="2">
        <f t="shared" si="78"/>
        <v>-563</v>
      </c>
      <c r="AZ453" s="2">
        <f t="shared" si="78"/>
        <v>-457.5</v>
      </c>
      <c r="BA453" s="2">
        <f t="shared" si="78"/>
        <v>4842269.7519691326</v>
      </c>
      <c r="BB453" s="2">
        <f t="shared" si="78"/>
        <v>5208355.9394932408</v>
      </c>
      <c r="BC453" s="2">
        <f t="shared" si="78"/>
        <v>19669365.425000001</v>
      </c>
      <c r="BD453" s="2">
        <f t="shared" si="78"/>
        <v>21131625.440808859</v>
      </c>
      <c r="BE453" s="2">
        <f t="shared" si="78"/>
        <v>-746</v>
      </c>
      <c r="BF453" s="2">
        <f t="shared" si="78"/>
        <v>4061</v>
      </c>
      <c r="BG453" s="2">
        <f t="shared" si="78"/>
        <v>-5029.5</v>
      </c>
      <c r="BH453" s="2">
        <f t="shared" si="78"/>
        <v>-14280</v>
      </c>
      <c r="BI453" s="2">
        <f t="shared" si="78"/>
        <v>115599.5</v>
      </c>
      <c r="BJ453" s="2">
        <f t="shared" si="78"/>
        <v>503425</v>
      </c>
      <c r="BK453" s="2">
        <f t="shared" si="78"/>
        <v>-20205.8</v>
      </c>
      <c r="BL453" s="2">
        <f t="shared" si="78"/>
        <v>-83928.8</v>
      </c>
    </row>
    <row r="454" spans="1:64" x14ac:dyDescent="0.25">
      <c r="A454" s="77" t="s">
        <v>971</v>
      </c>
      <c r="B454" s="66" t="s">
        <v>965</v>
      </c>
      <c r="D454" s="2">
        <f t="shared" ref="D454:AI454" si="79">SUMIF($C$5:$C$448,$A$454,D5:D448)</f>
        <v>4797</v>
      </c>
      <c r="E454" s="2">
        <f t="shared" si="79"/>
        <v>61357</v>
      </c>
      <c r="F454" s="2">
        <f t="shared" si="79"/>
        <v>66154</v>
      </c>
      <c r="G454" s="2">
        <f t="shared" si="79"/>
        <v>2375</v>
      </c>
      <c r="H454" s="2">
        <f t="shared" si="79"/>
        <v>5905</v>
      </c>
      <c r="I454" s="2">
        <f t="shared" si="79"/>
        <v>79432</v>
      </c>
      <c r="J454" s="2">
        <f t="shared" si="79"/>
        <v>85337</v>
      </c>
      <c r="K454" s="2">
        <f t="shared" si="79"/>
        <v>273379</v>
      </c>
      <c r="L454" s="2">
        <f t="shared" si="79"/>
        <v>0</v>
      </c>
      <c r="M454" s="2">
        <f t="shared" si="79"/>
        <v>28545</v>
      </c>
      <c r="N454" s="2">
        <f t="shared" si="79"/>
        <v>301924</v>
      </c>
      <c r="O454" s="2">
        <f t="shared" si="79"/>
        <v>237147</v>
      </c>
      <c r="P454" s="2">
        <f t="shared" si="79"/>
        <v>43259</v>
      </c>
      <c r="Q454" s="2">
        <f t="shared" si="79"/>
        <v>540</v>
      </c>
      <c r="R454" s="2">
        <f t="shared" si="79"/>
        <v>16336</v>
      </c>
      <c r="S454" s="2">
        <f t="shared" si="79"/>
        <v>60135</v>
      </c>
      <c r="T454" s="2">
        <f t="shared" si="79"/>
        <v>58981</v>
      </c>
      <c r="U454" s="2">
        <f t="shared" si="79"/>
        <v>140451</v>
      </c>
      <c r="V454" s="2">
        <f t="shared" si="79"/>
        <v>199432</v>
      </c>
      <c r="W454" s="2">
        <f t="shared" si="79"/>
        <v>80406</v>
      </c>
      <c r="X454" s="2">
        <f t="shared" si="79"/>
        <v>2160676</v>
      </c>
      <c r="Y454" s="2">
        <f t="shared" si="79"/>
        <v>787476.41172014468</v>
      </c>
      <c r="Z454" s="2">
        <f t="shared" si="79"/>
        <v>2034484</v>
      </c>
      <c r="AA454" s="2">
        <f t="shared" si="79"/>
        <v>35716</v>
      </c>
      <c r="AB454" s="2">
        <f t="shared" si="79"/>
        <v>2070200</v>
      </c>
      <c r="AC454" s="2">
        <f t="shared" si="79"/>
        <v>33797</v>
      </c>
      <c r="AD454" s="2">
        <f t="shared" si="79"/>
        <v>875</v>
      </c>
      <c r="AE454" s="2">
        <f t="shared" si="79"/>
        <v>102</v>
      </c>
      <c r="AF454" s="2">
        <f t="shared" si="79"/>
        <v>10133</v>
      </c>
      <c r="AG454" s="2">
        <f t="shared" si="79"/>
        <v>5308693</v>
      </c>
      <c r="AH454" s="2">
        <f t="shared" si="79"/>
        <v>6096169.4117201446</v>
      </c>
      <c r="AI454" s="2">
        <f t="shared" si="79"/>
        <v>22396350.00563921</v>
      </c>
      <c r="AJ454" s="2">
        <f t="shared" ref="AJ454:BL454" si="80">SUMIF($C$5:$C$448,$A$454,AJ5:AJ448)</f>
        <v>25421464.741857659</v>
      </c>
      <c r="AK454" s="2">
        <f t="shared" si="80"/>
        <v>0</v>
      </c>
      <c r="AL454" s="2">
        <f t="shared" si="80"/>
        <v>0</v>
      </c>
      <c r="AM454" s="2">
        <f t="shared" si="80"/>
        <v>0</v>
      </c>
      <c r="AN454" s="2">
        <f t="shared" si="80"/>
        <v>0</v>
      </c>
      <c r="AO454" s="2">
        <f t="shared" si="80"/>
        <v>0</v>
      </c>
      <c r="AP454" s="2">
        <f t="shared" si="80"/>
        <v>0</v>
      </c>
      <c r="AQ454" s="2">
        <f t="shared" si="80"/>
        <v>0</v>
      </c>
      <c r="AR454" s="2">
        <f t="shared" si="80"/>
        <v>0</v>
      </c>
      <c r="AS454" s="2">
        <f t="shared" si="80"/>
        <v>0</v>
      </c>
      <c r="AT454" s="2">
        <f t="shared" si="80"/>
        <v>1541</v>
      </c>
      <c r="AU454" s="2">
        <f t="shared" si="80"/>
        <v>1705.5</v>
      </c>
      <c r="AV454" s="2">
        <f t="shared" si="80"/>
        <v>-5451</v>
      </c>
      <c r="AW454" s="2">
        <f t="shared" si="80"/>
        <v>5225</v>
      </c>
      <c r="AX454" s="2">
        <f t="shared" si="80"/>
        <v>2631</v>
      </c>
      <c r="AY454" s="2">
        <f t="shared" si="80"/>
        <v>-1675</v>
      </c>
      <c r="AZ454" s="2">
        <f t="shared" si="80"/>
        <v>0</v>
      </c>
      <c r="BA454" s="2">
        <f t="shared" si="80"/>
        <v>5315489.5</v>
      </c>
      <c r="BB454" s="2">
        <f t="shared" si="80"/>
        <v>6102965.9117201446</v>
      </c>
      <c r="BC454" s="2">
        <f t="shared" si="80"/>
        <v>22410511.15439954</v>
      </c>
      <c r="BD454" s="2">
        <f t="shared" si="80"/>
        <v>25435625.890617989</v>
      </c>
      <c r="BE454" s="2">
        <f t="shared" si="80"/>
        <v>0</v>
      </c>
      <c r="BF454" s="2">
        <f t="shared" si="80"/>
        <v>0</v>
      </c>
      <c r="BG454" s="2">
        <f t="shared" si="80"/>
        <v>-168</v>
      </c>
      <c r="BH454" s="2">
        <f t="shared" si="80"/>
        <v>838</v>
      </c>
      <c r="BI454" s="2">
        <f t="shared" si="80"/>
        <v>128995</v>
      </c>
      <c r="BJ454" s="2">
        <f t="shared" si="80"/>
        <v>533576</v>
      </c>
      <c r="BK454" s="2">
        <f t="shared" si="80"/>
        <v>-15451.25</v>
      </c>
      <c r="BL454" s="2">
        <f t="shared" si="80"/>
        <v>-61704</v>
      </c>
    </row>
    <row r="455" spans="1:64" x14ac:dyDescent="0.25">
      <c r="A455" s="77" t="s">
        <v>972</v>
      </c>
      <c r="B455" s="66" t="s">
        <v>966</v>
      </c>
      <c r="D455" s="2">
        <f t="shared" ref="D455:AI455" si="81">SUMIF($C$5:$C$448,$A$455,D5:D448)</f>
        <v>-1245.51163</v>
      </c>
      <c r="E455" s="2">
        <f t="shared" si="81"/>
        <v>179122.31888192246</v>
      </c>
      <c r="F455" s="2">
        <f t="shared" si="81"/>
        <v>177876.80725192247</v>
      </c>
      <c r="G455" s="2">
        <f t="shared" si="81"/>
        <v>2707.6950000000002</v>
      </c>
      <c r="H455" s="2">
        <f t="shared" si="81"/>
        <v>15438.716179999999</v>
      </c>
      <c r="I455" s="2">
        <f t="shared" si="81"/>
        <v>-437</v>
      </c>
      <c r="J455" s="2">
        <f t="shared" si="81"/>
        <v>15001.716179999999</v>
      </c>
      <c r="K455" s="2">
        <f t="shared" si="81"/>
        <v>-47005.675779999998</v>
      </c>
      <c r="L455" s="2">
        <f t="shared" si="81"/>
        <v>-19</v>
      </c>
      <c r="M455" s="2">
        <f t="shared" si="81"/>
        <v>32907.958265711561</v>
      </c>
      <c r="N455" s="2">
        <f t="shared" si="81"/>
        <v>-14116.717514288441</v>
      </c>
      <c r="O455" s="2">
        <f t="shared" si="81"/>
        <v>180116.19456428845</v>
      </c>
      <c r="P455" s="2">
        <f t="shared" si="81"/>
        <v>1172.75</v>
      </c>
      <c r="Q455" s="2">
        <f t="shared" si="81"/>
        <v>23889.640212499999</v>
      </c>
      <c r="R455" s="2">
        <f t="shared" si="81"/>
        <v>60128.478200000005</v>
      </c>
      <c r="S455" s="2">
        <f t="shared" si="81"/>
        <v>85190.8684125</v>
      </c>
      <c r="T455" s="2">
        <f t="shared" si="81"/>
        <v>87</v>
      </c>
      <c r="U455" s="2">
        <f t="shared" si="81"/>
        <v>-37.5</v>
      </c>
      <c r="V455" s="2">
        <f t="shared" si="81"/>
        <v>49.5</v>
      </c>
      <c r="W455" s="2">
        <f t="shared" si="81"/>
        <v>116066.34286</v>
      </c>
      <c r="X455" s="2">
        <f t="shared" si="81"/>
        <v>853</v>
      </c>
      <c r="Y455" s="2">
        <f t="shared" si="81"/>
        <v>0</v>
      </c>
      <c r="Z455" s="2">
        <f t="shared" si="81"/>
        <v>5145.5625</v>
      </c>
      <c r="AA455" s="2">
        <f t="shared" si="81"/>
        <v>50006.561881525631</v>
      </c>
      <c r="AB455" s="2">
        <f t="shared" si="81"/>
        <v>55152.124381525631</v>
      </c>
      <c r="AC455" s="2">
        <f t="shared" si="81"/>
        <v>30134.107499999998</v>
      </c>
      <c r="AD455" s="2">
        <f t="shared" si="81"/>
        <v>1108.25</v>
      </c>
      <c r="AE455" s="2">
        <f t="shared" si="81"/>
        <v>13</v>
      </c>
      <c r="AF455" s="2">
        <f t="shared" si="81"/>
        <v>4235.8450500000008</v>
      </c>
      <c r="AG455" s="2">
        <f t="shared" si="81"/>
        <v>654388.73368594819</v>
      </c>
      <c r="AH455" s="2">
        <f t="shared" si="81"/>
        <v>654388.73368594819</v>
      </c>
      <c r="AI455" s="2">
        <f t="shared" si="81"/>
        <v>2767397.78</v>
      </c>
      <c r="AJ455" s="2">
        <f t="shared" ref="AJ455:BL455" si="82">SUMIF($C$5:$C$448,$A$455,AJ5:AJ448)</f>
        <v>2767397.78</v>
      </c>
      <c r="AK455" s="2">
        <f t="shared" si="82"/>
        <v>1237383.9082143763</v>
      </c>
      <c r="AL455" s="2">
        <f t="shared" si="82"/>
        <v>5431.5</v>
      </c>
      <c r="AM455" s="2">
        <f t="shared" si="82"/>
        <v>270944.60625499999</v>
      </c>
      <c r="AN455" s="2">
        <f t="shared" si="82"/>
        <v>-60</v>
      </c>
      <c r="AO455" s="2">
        <f t="shared" si="82"/>
        <v>1160.25</v>
      </c>
      <c r="AP455" s="2">
        <f t="shared" si="82"/>
        <v>74130.517250000004</v>
      </c>
      <c r="AQ455" s="2">
        <f t="shared" si="82"/>
        <v>0</v>
      </c>
      <c r="AR455" s="2">
        <f t="shared" si="82"/>
        <v>0</v>
      </c>
      <c r="AS455" s="2">
        <f t="shared" si="82"/>
        <v>0</v>
      </c>
      <c r="AT455" s="2">
        <f t="shared" si="82"/>
        <v>155</v>
      </c>
      <c r="AU455" s="2">
        <f t="shared" si="82"/>
        <v>-35483.297839999999</v>
      </c>
      <c r="AV455" s="2">
        <f t="shared" si="82"/>
        <v>-1054262.4100000001</v>
      </c>
      <c r="AW455" s="2">
        <f t="shared" si="82"/>
        <v>3939</v>
      </c>
      <c r="AX455" s="2">
        <f t="shared" si="82"/>
        <v>-8152</v>
      </c>
      <c r="AY455" s="2">
        <f t="shared" si="82"/>
        <v>183</v>
      </c>
      <c r="AZ455" s="2">
        <f t="shared" si="82"/>
        <v>1</v>
      </c>
      <c r="BA455" s="2">
        <f t="shared" si="82"/>
        <v>2212174.2175653242</v>
      </c>
      <c r="BB455" s="2">
        <f t="shared" si="82"/>
        <v>2212174.2175653242</v>
      </c>
      <c r="BC455" s="2">
        <f t="shared" si="82"/>
        <v>8851261.2300000004</v>
      </c>
      <c r="BD455" s="2">
        <f t="shared" si="82"/>
        <v>8851261.2300000004</v>
      </c>
      <c r="BE455" s="2">
        <f t="shared" si="82"/>
        <v>1150.3125</v>
      </c>
      <c r="BF455" s="2">
        <f t="shared" si="82"/>
        <v>3769</v>
      </c>
      <c r="BG455" s="2">
        <f t="shared" si="82"/>
        <v>273</v>
      </c>
      <c r="BH455" s="2">
        <f t="shared" si="82"/>
        <v>2914</v>
      </c>
      <c r="BI455" s="2">
        <f t="shared" si="82"/>
        <v>38683.313880000002</v>
      </c>
      <c r="BJ455" s="2">
        <f t="shared" si="82"/>
        <v>146687.43956999999</v>
      </c>
      <c r="BK455" s="2">
        <f t="shared" si="82"/>
        <v>-17173.315309999998</v>
      </c>
      <c r="BL455" s="2">
        <f t="shared" si="82"/>
        <v>-68828.75</v>
      </c>
    </row>
    <row r="456" spans="1:64" x14ac:dyDescent="0.25">
      <c r="A456" s="77" t="s">
        <v>978</v>
      </c>
      <c r="B456" s="66" t="s">
        <v>967</v>
      </c>
      <c r="D456" s="2">
        <f t="shared" ref="D456:AI456" si="83">SUMIF($C$5:$C$448,$A$456,D5:D448)</f>
        <v>0</v>
      </c>
      <c r="E456" s="2">
        <f t="shared" si="83"/>
        <v>22909</v>
      </c>
      <c r="F456" s="2">
        <f t="shared" si="83"/>
        <v>22909</v>
      </c>
      <c r="G456" s="2">
        <f t="shared" si="83"/>
        <v>0</v>
      </c>
      <c r="H456" s="2">
        <f t="shared" si="83"/>
        <v>629</v>
      </c>
      <c r="I456" s="2">
        <f t="shared" si="83"/>
        <v>1926437.9</v>
      </c>
      <c r="J456" s="2">
        <f t="shared" si="83"/>
        <v>1927066.9</v>
      </c>
      <c r="K456" s="2">
        <f t="shared" si="83"/>
        <v>0</v>
      </c>
      <c r="L456" s="2">
        <f t="shared" si="83"/>
        <v>0</v>
      </c>
      <c r="M456" s="2">
        <f t="shared" si="83"/>
        <v>0</v>
      </c>
      <c r="N456" s="2">
        <f t="shared" si="83"/>
        <v>0</v>
      </c>
      <c r="O456" s="2">
        <f t="shared" si="83"/>
        <v>0</v>
      </c>
      <c r="P456" s="2">
        <f t="shared" si="83"/>
        <v>0</v>
      </c>
      <c r="Q456" s="2">
        <f t="shared" si="83"/>
        <v>0</v>
      </c>
      <c r="R456" s="2">
        <f t="shared" si="83"/>
        <v>0</v>
      </c>
      <c r="S456" s="2">
        <f t="shared" si="83"/>
        <v>0</v>
      </c>
      <c r="T456" s="2">
        <f t="shared" si="83"/>
        <v>0</v>
      </c>
      <c r="U456" s="2">
        <f t="shared" si="83"/>
        <v>0</v>
      </c>
      <c r="V456" s="2">
        <f t="shared" si="83"/>
        <v>0</v>
      </c>
      <c r="W456" s="2">
        <f t="shared" si="83"/>
        <v>0</v>
      </c>
      <c r="X456" s="2">
        <f t="shared" si="83"/>
        <v>0</v>
      </c>
      <c r="Y456" s="2">
        <f t="shared" si="83"/>
        <v>0</v>
      </c>
      <c r="Z456" s="2">
        <f t="shared" si="83"/>
        <v>0</v>
      </c>
      <c r="AA456" s="2">
        <f t="shared" si="83"/>
        <v>0</v>
      </c>
      <c r="AB456" s="2">
        <f t="shared" si="83"/>
        <v>0</v>
      </c>
      <c r="AC456" s="2">
        <f t="shared" si="83"/>
        <v>3698</v>
      </c>
      <c r="AD456" s="2">
        <f t="shared" si="83"/>
        <v>0</v>
      </c>
      <c r="AE456" s="2">
        <f t="shared" si="83"/>
        <v>0</v>
      </c>
      <c r="AF456" s="2">
        <f t="shared" si="83"/>
        <v>127</v>
      </c>
      <c r="AG456" s="2">
        <f t="shared" si="83"/>
        <v>1953800.9</v>
      </c>
      <c r="AH456" s="2">
        <f t="shared" si="83"/>
        <v>1953800.9</v>
      </c>
      <c r="AI456" s="2">
        <f t="shared" si="83"/>
        <v>7995897</v>
      </c>
      <c r="AJ456" s="2">
        <f t="shared" ref="AJ456:BL456" si="84">SUMIF($C$5:$C$448,$A$456,AJ5:AJ448)</f>
        <v>7995897</v>
      </c>
      <c r="AK456" s="2">
        <f t="shared" si="84"/>
        <v>0</v>
      </c>
      <c r="AL456" s="2">
        <f t="shared" si="84"/>
        <v>0</v>
      </c>
      <c r="AM456" s="2">
        <f t="shared" si="84"/>
        <v>0</v>
      </c>
      <c r="AN456" s="2">
        <f t="shared" si="84"/>
        <v>0</v>
      </c>
      <c r="AO456" s="2">
        <f t="shared" si="84"/>
        <v>0</v>
      </c>
      <c r="AP456" s="2">
        <f t="shared" si="84"/>
        <v>0</v>
      </c>
      <c r="AQ456" s="2">
        <f t="shared" si="84"/>
        <v>0</v>
      </c>
      <c r="AR456" s="2">
        <f t="shared" si="84"/>
        <v>0</v>
      </c>
      <c r="AS456" s="2">
        <f t="shared" si="84"/>
        <v>0</v>
      </c>
      <c r="AT456" s="2">
        <f t="shared" si="84"/>
        <v>1174.8</v>
      </c>
      <c r="AU456" s="2">
        <f t="shared" si="84"/>
        <v>-12</v>
      </c>
      <c r="AV456" s="2">
        <f t="shared" si="84"/>
        <v>-48</v>
      </c>
      <c r="AW456" s="2">
        <f t="shared" si="84"/>
        <v>0</v>
      </c>
      <c r="AX456" s="2">
        <f t="shared" si="84"/>
        <v>0</v>
      </c>
      <c r="AY456" s="2">
        <f t="shared" si="84"/>
        <v>0</v>
      </c>
      <c r="AZ456" s="2">
        <f t="shared" si="84"/>
        <v>0</v>
      </c>
      <c r="BA456" s="2">
        <f t="shared" si="84"/>
        <v>1954963.7</v>
      </c>
      <c r="BB456" s="2">
        <f t="shared" si="84"/>
        <v>1954963.7</v>
      </c>
      <c r="BC456" s="2">
        <f t="shared" si="84"/>
        <v>7989866</v>
      </c>
      <c r="BD456" s="2">
        <f t="shared" si="84"/>
        <v>7989866</v>
      </c>
      <c r="BE456" s="2">
        <f t="shared" si="84"/>
        <v>0</v>
      </c>
      <c r="BF456" s="2">
        <f t="shared" si="84"/>
        <v>0</v>
      </c>
      <c r="BG456" s="2">
        <f t="shared" si="84"/>
        <v>0</v>
      </c>
      <c r="BH456" s="2">
        <f t="shared" si="84"/>
        <v>0</v>
      </c>
      <c r="BI456" s="2">
        <f t="shared" si="84"/>
        <v>7678</v>
      </c>
      <c r="BJ456" s="2">
        <f t="shared" si="84"/>
        <v>36366</v>
      </c>
      <c r="BK456" s="2">
        <f t="shared" si="84"/>
        <v>-2279</v>
      </c>
      <c r="BL456" s="2">
        <f t="shared" si="84"/>
        <v>-6917</v>
      </c>
    </row>
    <row r="457" spans="1:64" x14ac:dyDescent="0.25">
      <c r="A457" s="77" t="s">
        <v>976</v>
      </c>
      <c r="B457" s="66" t="s">
        <v>968</v>
      </c>
      <c r="D457" s="2">
        <f t="shared" ref="D457:AI457" si="85">SUMIF($C$5:$C$448,$A$457,D5:D448)</f>
        <v>336</v>
      </c>
      <c r="E457" s="2">
        <f t="shared" si="85"/>
        <v>13308</v>
      </c>
      <c r="F457" s="2">
        <f t="shared" si="85"/>
        <v>13644</v>
      </c>
      <c r="G457" s="2">
        <f t="shared" si="85"/>
        <v>33</v>
      </c>
      <c r="H457" s="2">
        <f t="shared" si="85"/>
        <v>0</v>
      </c>
      <c r="I457" s="2">
        <f t="shared" si="85"/>
        <v>304597</v>
      </c>
      <c r="J457" s="2">
        <f t="shared" si="85"/>
        <v>304597</v>
      </c>
      <c r="K457" s="2">
        <f t="shared" si="85"/>
        <v>0</v>
      </c>
      <c r="L457" s="2">
        <f t="shared" si="85"/>
        <v>0</v>
      </c>
      <c r="M457" s="2">
        <f t="shared" si="85"/>
        <v>0</v>
      </c>
      <c r="N457" s="2">
        <f t="shared" si="85"/>
        <v>0</v>
      </c>
      <c r="O457" s="2">
        <f t="shared" si="85"/>
        <v>0</v>
      </c>
      <c r="P457" s="2">
        <f t="shared" si="85"/>
        <v>0</v>
      </c>
      <c r="Q457" s="2">
        <f t="shared" si="85"/>
        <v>0</v>
      </c>
      <c r="R457" s="2">
        <f t="shared" si="85"/>
        <v>0</v>
      </c>
      <c r="S457" s="2">
        <f t="shared" si="85"/>
        <v>0</v>
      </c>
      <c r="T457" s="2">
        <f t="shared" si="85"/>
        <v>0</v>
      </c>
      <c r="U457" s="2">
        <f t="shared" si="85"/>
        <v>0</v>
      </c>
      <c r="V457" s="2">
        <f t="shared" si="85"/>
        <v>0</v>
      </c>
      <c r="W457" s="2">
        <f t="shared" si="85"/>
        <v>0</v>
      </c>
      <c r="X457" s="2">
        <f t="shared" si="85"/>
        <v>0</v>
      </c>
      <c r="Y457" s="2">
        <f t="shared" si="85"/>
        <v>0</v>
      </c>
      <c r="Z457" s="2">
        <f t="shared" si="85"/>
        <v>0</v>
      </c>
      <c r="AA457" s="2">
        <f t="shared" si="85"/>
        <v>0</v>
      </c>
      <c r="AB457" s="2">
        <f t="shared" si="85"/>
        <v>0</v>
      </c>
      <c r="AC457" s="2">
        <f t="shared" si="85"/>
        <v>724</v>
      </c>
      <c r="AD457" s="2">
        <f t="shared" si="85"/>
        <v>0</v>
      </c>
      <c r="AE457" s="2">
        <f t="shared" si="85"/>
        <v>6</v>
      </c>
      <c r="AF457" s="2">
        <f t="shared" si="85"/>
        <v>0</v>
      </c>
      <c r="AG457" s="2">
        <f t="shared" si="85"/>
        <v>319004</v>
      </c>
      <c r="AH457" s="2">
        <f t="shared" si="85"/>
        <v>319004</v>
      </c>
      <c r="AI457" s="2">
        <f t="shared" si="85"/>
        <v>1366672</v>
      </c>
      <c r="AJ457" s="2">
        <f t="shared" ref="AJ457:BL457" si="86">SUMIF($C$5:$C$448,$A$457,AJ5:AJ448)</f>
        <v>1366672</v>
      </c>
      <c r="AK457" s="2">
        <f t="shared" si="86"/>
        <v>0</v>
      </c>
      <c r="AL457" s="2">
        <f t="shared" si="86"/>
        <v>0</v>
      </c>
      <c r="AM457" s="2">
        <f t="shared" si="86"/>
        <v>0</v>
      </c>
      <c r="AN457" s="2">
        <f t="shared" si="86"/>
        <v>0</v>
      </c>
      <c r="AO457" s="2">
        <f t="shared" si="86"/>
        <v>0</v>
      </c>
      <c r="AP457" s="2">
        <f t="shared" si="86"/>
        <v>0</v>
      </c>
      <c r="AQ457" s="2">
        <f t="shared" si="86"/>
        <v>0</v>
      </c>
      <c r="AR457" s="2">
        <f t="shared" si="86"/>
        <v>0</v>
      </c>
      <c r="AS457" s="2">
        <f t="shared" si="86"/>
        <v>0</v>
      </c>
      <c r="AT457" s="2">
        <f t="shared" si="86"/>
        <v>0</v>
      </c>
      <c r="AU457" s="2">
        <f t="shared" si="86"/>
        <v>0</v>
      </c>
      <c r="AV457" s="2">
        <f t="shared" si="86"/>
        <v>0</v>
      </c>
      <c r="AW457" s="2">
        <f t="shared" si="86"/>
        <v>23</v>
      </c>
      <c r="AX457" s="2">
        <f t="shared" si="86"/>
        <v>-3</v>
      </c>
      <c r="AY457" s="2">
        <f t="shared" si="86"/>
        <v>0</v>
      </c>
      <c r="AZ457" s="2">
        <f t="shared" si="86"/>
        <v>0</v>
      </c>
      <c r="BA457" s="2">
        <f t="shared" si="86"/>
        <v>319027</v>
      </c>
      <c r="BB457" s="2">
        <f t="shared" si="86"/>
        <v>319027</v>
      </c>
      <c r="BC457" s="2">
        <f t="shared" si="86"/>
        <v>1365169</v>
      </c>
      <c r="BD457" s="2">
        <f t="shared" si="86"/>
        <v>1365169</v>
      </c>
      <c r="BE457" s="2">
        <f t="shared" si="86"/>
        <v>0</v>
      </c>
      <c r="BF457" s="2">
        <f t="shared" si="86"/>
        <v>0</v>
      </c>
      <c r="BG457" s="2">
        <f t="shared" si="86"/>
        <v>0</v>
      </c>
      <c r="BH457" s="2">
        <f t="shared" si="86"/>
        <v>0</v>
      </c>
      <c r="BI457" s="2">
        <f t="shared" si="86"/>
        <v>6508</v>
      </c>
      <c r="BJ457" s="2">
        <f t="shared" si="86"/>
        <v>24835</v>
      </c>
      <c r="BK457" s="2">
        <f t="shared" si="86"/>
        <v>-538</v>
      </c>
      <c r="BL457" s="2">
        <f t="shared" si="86"/>
        <v>-3115</v>
      </c>
    </row>
    <row r="458" spans="1:64" x14ac:dyDescent="0.25">
      <c r="A458" s="77" t="s">
        <v>977</v>
      </c>
      <c r="B458" s="66" t="s">
        <v>969</v>
      </c>
      <c r="D458" s="2">
        <f t="shared" ref="D458:AI458" si="87">SUMIF($C$5:$C$448,$A$458,D5:D448)</f>
        <v>30</v>
      </c>
      <c r="E458" s="2">
        <f t="shared" si="87"/>
        <v>3627</v>
      </c>
      <c r="F458" s="2">
        <f t="shared" si="87"/>
        <v>3657</v>
      </c>
      <c r="G458" s="2">
        <f t="shared" si="87"/>
        <v>0</v>
      </c>
      <c r="H458" s="2">
        <f t="shared" si="87"/>
        <v>0</v>
      </c>
      <c r="I458" s="2">
        <f t="shared" si="87"/>
        <v>0</v>
      </c>
      <c r="J458" s="2">
        <f t="shared" si="87"/>
        <v>0</v>
      </c>
      <c r="K458" s="2">
        <f t="shared" si="87"/>
        <v>179313</v>
      </c>
      <c r="L458" s="2">
        <f t="shared" si="87"/>
        <v>0</v>
      </c>
      <c r="M458" s="2">
        <f t="shared" si="87"/>
        <v>6054</v>
      </c>
      <c r="N458" s="2">
        <f t="shared" si="87"/>
        <v>185367</v>
      </c>
      <c r="O458" s="2">
        <f t="shared" si="87"/>
        <v>114342.23605440556</v>
      </c>
      <c r="P458" s="2">
        <f t="shared" si="87"/>
        <v>0</v>
      </c>
      <c r="Q458" s="2">
        <f t="shared" si="87"/>
        <v>0</v>
      </c>
      <c r="R458" s="2">
        <f t="shared" si="87"/>
        <v>2591</v>
      </c>
      <c r="S458" s="2">
        <f t="shared" si="87"/>
        <v>2591</v>
      </c>
      <c r="T458" s="2">
        <f t="shared" si="87"/>
        <v>0</v>
      </c>
      <c r="U458" s="2">
        <f t="shared" si="87"/>
        <v>0</v>
      </c>
      <c r="V458" s="2">
        <f t="shared" si="87"/>
        <v>0</v>
      </c>
      <c r="W458" s="2">
        <f t="shared" si="87"/>
        <v>7561</v>
      </c>
      <c r="X458" s="2">
        <f t="shared" si="87"/>
        <v>0</v>
      </c>
      <c r="Y458" s="2">
        <f t="shared" si="87"/>
        <v>0</v>
      </c>
      <c r="Z458" s="2">
        <f t="shared" si="87"/>
        <v>0</v>
      </c>
      <c r="AA458" s="2">
        <f t="shared" si="87"/>
        <v>0</v>
      </c>
      <c r="AB458" s="2">
        <f t="shared" si="87"/>
        <v>0</v>
      </c>
      <c r="AC458" s="2">
        <f t="shared" si="87"/>
        <v>3481</v>
      </c>
      <c r="AD458" s="2">
        <f t="shared" si="87"/>
        <v>0</v>
      </c>
      <c r="AE458" s="2">
        <f t="shared" si="87"/>
        <v>0</v>
      </c>
      <c r="AF458" s="2">
        <f t="shared" si="87"/>
        <v>0</v>
      </c>
      <c r="AG458" s="2">
        <f t="shared" si="87"/>
        <v>316999.23605440557</v>
      </c>
      <c r="AH458" s="2">
        <f t="shared" si="87"/>
        <v>316999.23605440557</v>
      </c>
      <c r="AI458" s="2">
        <f t="shared" si="87"/>
        <v>1263613</v>
      </c>
      <c r="AJ458" s="2">
        <f t="shared" ref="AJ458:BL458" si="88">SUMIF($C$5:$C$448,$A$458,AJ5:AJ448)</f>
        <v>1263613</v>
      </c>
      <c r="AK458" s="2">
        <f t="shared" si="88"/>
        <v>0</v>
      </c>
      <c r="AL458" s="2">
        <f t="shared" si="88"/>
        <v>0</v>
      </c>
      <c r="AM458" s="2">
        <f t="shared" si="88"/>
        <v>0</v>
      </c>
      <c r="AN458" s="2">
        <f t="shared" si="88"/>
        <v>0</v>
      </c>
      <c r="AO458" s="2">
        <f t="shared" si="88"/>
        <v>0</v>
      </c>
      <c r="AP458" s="2">
        <f t="shared" si="88"/>
        <v>0</v>
      </c>
      <c r="AQ458" s="2">
        <f t="shared" si="88"/>
        <v>-185782</v>
      </c>
      <c r="AR458" s="2">
        <f t="shared" si="88"/>
        <v>-110926.744009</v>
      </c>
      <c r="AS458" s="2">
        <f t="shared" si="88"/>
        <v>0</v>
      </c>
      <c r="AT458" s="2">
        <f t="shared" si="88"/>
        <v>-3074</v>
      </c>
      <c r="AU458" s="2">
        <f t="shared" si="88"/>
        <v>-505</v>
      </c>
      <c r="AV458" s="2">
        <f t="shared" si="88"/>
        <v>-7642</v>
      </c>
      <c r="AW458" s="2">
        <f t="shared" si="88"/>
        <v>0</v>
      </c>
      <c r="AX458" s="2">
        <f t="shared" si="88"/>
        <v>0</v>
      </c>
      <c r="AY458" s="2">
        <f t="shared" si="88"/>
        <v>0</v>
      </c>
      <c r="AZ458" s="2">
        <f t="shared" si="88"/>
        <v>0</v>
      </c>
      <c r="BA458" s="2">
        <f t="shared" si="88"/>
        <v>16711.492045405557</v>
      </c>
      <c r="BB458" s="2">
        <f t="shared" si="88"/>
        <v>16711.492045405557</v>
      </c>
      <c r="BC458" s="2">
        <f t="shared" si="88"/>
        <v>210278</v>
      </c>
      <c r="BD458" s="2">
        <f t="shared" si="88"/>
        <v>210278</v>
      </c>
      <c r="BE458" s="2">
        <f t="shared" si="88"/>
        <v>-260</v>
      </c>
      <c r="BF458" s="2">
        <f t="shared" si="88"/>
        <v>-1039</v>
      </c>
      <c r="BG458" s="2">
        <f t="shared" si="88"/>
        <v>0</v>
      </c>
      <c r="BH458" s="2">
        <f t="shared" si="88"/>
        <v>0</v>
      </c>
      <c r="BI458" s="2">
        <f t="shared" si="88"/>
        <v>21737</v>
      </c>
      <c r="BJ458" s="2">
        <f t="shared" si="88"/>
        <v>87399</v>
      </c>
      <c r="BK458" s="2">
        <f t="shared" si="88"/>
        <v>-1278</v>
      </c>
      <c r="BL458" s="2">
        <f t="shared" si="88"/>
        <v>-9716</v>
      </c>
    </row>
  </sheetData>
  <mergeCells count="30">
    <mergeCell ref="BA2:BD2"/>
    <mergeCell ref="BA3:BD3"/>
    <mergeCell ref="BE2:BF2"/>
    <mergeCell ref="BG2:BH2"/>
    <mergeCell ref="BI2:BJ2"/>
    <mergeCell ref="BK2:BL2"/>
    <mergeCell ref="BK3:BL3"/>
    <mergeCell ref="BI3:BJ3"/>
    <mergeCell ref="BG3:BH3"/>
    <mergeCell ref="BE3:BF3"/>
    <mergeCell ref="AG2:AJ2"/>
    <mergeCell ref="AG3:AJ3"/>
    <mergeCell ref="AU2:AV2"/>
    <mergeCell ref="AU3:AV3"/>
    <mergeCell ref="AW2:AX2"/>
    <mergeCell ref="AW3:AX3"/>
    <mergeCell ref="Z2:AB2"/>
    <mergeCell ref="AB3:AB4"/>
    <mergeCell ref="X3:Y3"/>
    <mergeCell ref="D2:F2"/>
    <mergeCell ref="F3:F4"/>
    <mergeCell ref="H2:J2"/>
    <mergeCell ref="K2:N2"/>
    <mergeCell ref="J3:J4"/>
    <mergeCell ref="N3:N4"/>
    <mergeCell ref="P2:S2"/>
    <mergeCell ref="T2:V2"/>
    <mergeCell ref="S3:S4"/>
    <mergeCell ref="V3:V4"/>
    <mergeCell ref="X2:Y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0"/>
  <sheetViews>
    <sheetView zoomScale="70" zoomScaleNormal="70" workbookViewId="0">
      <pane xSplit="3" ySplit="4" topLeftCell="AY5" activePane="bottomRight" state="frozen"/>
      <selection pane="topRight" activeCell="D1" sqref="D1"/>
      <selection pane="bottomLeft" activeCell="A5" sqref="A5"/>
      <selection pane="bottomRight" activeCell="B4" sqref="B4"/>
    </sheetView>
  </sheetViews>
  <sheetFormatPr defaultRowHeight="15" x14ac:dyDescent="0.25"/>
  <cols>
    <col min="2" max="2" width="25.1796875" customWidth="1"/>
    <col min="3" max="3" width="4.54296875" bestFit="1" customWidth="1"/>
    <col min="4" max="64" width="20.81640625" customWidth="1"/>
    <col min="65" max="65" width="19.1796875" style="219" customWidth="1"/>
    <col min="66" max="66" width="19.1796875" bestFit="1" customWidth="1"/>
    <col min="67" max="67" width="37.90625" bestFit="1" customWidth="1"/>
    <col min="68" max="68" width="19.1796875" bestFit="1" customWidth="1"/>
    <col min="69" max="69" width="20.81640625" bestFit="1" customWidth="1"/>
    <col min="70" max="70" width="19.1796875" bestFit="1" customWidth="1"/>
    <col min="71" max="71" width="55.36328125" bestFit="1" customWidth="1"/>
    <col min="72" max="72" width="19.1796875" bestFit="1" customWidth="1"/>
    <col min="73" max="73" width="52.81640625" bestFit="1" customWidth="1"/>
    <col min="74" max="74" width="19.1796875" bestFit="1" customWidth="1"/>
    <col min="75" max="75" width="57.90625" bestFit="1" customWidth="1"/>
    <col min="76" max="76" width="19.1796875" bestFit="1" customWidth="1"/>
    <col min="77" max="77" width="63.08984375" bestFit="1" customWidth="1"/>
    <col min="78" max="78" width="19.1796875" bestFit="1" customWidth="1"/>
    <col min="79" max="79" width="51.6328125" bestFit="1" customWidth="1"/>
    <col min="80" max="80" width="19.1796875" bestFit="1" customWidth="1"/>
    <col min="81" max="81" width="59.54296875" bestFit="1" customWidth="1"/>
    <col min="82" max="82" width="19.1796875" bestFit="1" customWidth="1"/>
    <col min="83" max="83" width="19.81640625" bestFit="1" customWidth="1"/>
    <col min="84" max="84" width="19.1796875" bestFit="1" customWidth="1"/>
    <col min="85" max="85" width="33.453125" bestFit="1" customWidth="1"/>
    <col min="86" max="86" width="19.1796875" bestFit="1" customWidth="1"/>
    <col min="87" max="87" width="29.08984375" bestFit="1" customWidth="1"/>
    <col min="88" max="88" width="19.1796875" bestFit="1" customWidth="1"/>
    <col min="89" max="89" width="36.1796875" bestFit="1" customWidth="1"/>
    <col min="90" max="90" width="19.1796875" bestFit="1" customWidth="1"/>
    <col min="91" max="91" width="19.81640625" bestFit="1" customWidth="1"/>
    <col min="92" max="92" width="19.1796875" bestFit="1" customWidth="1"/>
    <col min="93" max="93" width="46.81640625" bestFit="1" customWidth="1"/>
    <col min="94" max="94" width="19.1796875" bestFit="1" customWidth="1"/>
    <col min="95" max="95" width="46.08984375" bestFit="1" customWidth="1"/>
    <col min="96" max="96" width="19.1796875" bestFit="1" customWidth="1"/>
    <col min="97" max="97" width="37.08984375" bestFit="1" customWidth="1"/>
    <col min="98" max="98" width="19.1796875" bestFit="1" customWidth="1"/>
    <col min="99" max="99" width="56.453125" bestFit="1" customWidth="1"/>
    <col min="100" max="100" width="19.1796875" bestFit="1" customWidth="1"/>
    <col min="101" max="101" width="55.08984375" bestFit="1" customWidth="1"/>
    <col min="102" max="102" width="19.1796875" bestFit="1" customWidth="1"/>
    <col min="103" max="103" width="58.453125" bestFit="1" customWidth="1"/>
    <col min="104" max="104" width="19.1796875" bestFit="1" customWidth="1"/>
    <col min="105" max="105" width="57.6328125" bestFit="1" customWidth="1"/>
    <col min="106" max="106" width="19.1796875" bestFit="1" customWidth="1"/>
    <col min="107" max="107" width="34.54296875" bestFit="1" customWidth="1"/>
    <col min="108" max="108" width="19.1796875" bestFit="1" customWidth="1"/>
    <col min="109" max="109" width="21.36328125" bestFit="1" customWidth="1"/>
    <col min="110" max="110" width="19.1796875" bestFit="1" customWidth="1"/>
    <col min="111" max="111" width="24.54296875" bestFit="1" customWidth="1"/>
    <col min="112" max="112" width="24" bestFit="1" customWidth="1"/>
  </cols>
  <sheetData>
    <row r="1" spans="1:66" x14ac:dyDescent="0.2">
      <c r="D1" s="1"/>
    </row>
    <row r="2" spans="1:66" ht="38.25" x14ac:dyDescent="0.2">
      <c r="D2" s="234" t="s">
        <v>900</v>
      </c>
      <c r="E2" s="234"/>
      <c r="F2" s="234"/>
      <c r="G2" s="189" t="s">
        <v>905</v>
      </c>
      <c r="H2" s="229" t="s">
        <v>907</v>
      </c>
      <c r="I2" s="229"/>
      <c r="J2" s="229"/>
      <c r="K2" s="229" t="s">
        <v>910</v>
      </c>
      <c r="L2" s="229"/>
      <c r="M2" s="229"/>
      <c r="N2" s="229"/>
      <c r="O2" s="184" t="s">
        <v>914</v>
      </c>
      <c r="P2" s="229" t="s">
        <v>916</v>
      </c>
      <c r="Q2" s="229"/>
      <c r="R2" s="229"/>
      <c r="S2" s="229"/>
      <c r="T2" s="229" t="s">
        <v>920</v>
      </c>
      <c r="U2" s="229"/>
      <c r="V2" s="229"/>
      <c r="W2" s="184" t="s">
        <v>924</v>
      </c>
      <c r="X2" s="235" t="s">
        <v>1044</v>
      </c>
      <c r="Y2" s="235"/>
      <c r="Z2" s="229" t="s">
        <v>929</v>
      </c>
      <c r="AA2" s="229"/>
      <c r="AB2" s="229"/>
      <c r="AC2" s="184" t="s">
        <v>1048</v>
      </c>
      <c r="AD2" s="184" t="s">
        <v>933</v>
      </c>
      <c r="AE2" s="184" t="s">
        <v>934</v>
      </c>
      <c r="AF2" s="189" t="s">
        <v>935</v>
      </c>
      <c r="AG2" s="235" t="s">
        <v>979</v>
      </c>
      <c r="AH2" s="235"/>
      <c r="AI2" s="235"/>
      <c r="AJ2" s="235"/>
      <c r="AK2" s="183" t="s">
        <v>994</v>
      </c>
      <c r="AL2" s="183" t="s">
        <v>995</v>
      </c>
      <c r="AM2" s="183" t="s">
        <v>996</v>
      </c>
      <c r="AN2" s="183" t="s">
        <v>997</v>
      </c>
      <c r="AO2" s="183" t="s">
        <v>941</v>
      </c>
      <c r="AP2" s="180" t="s">
        <v>942</v>
      </c>
      <c r="AQ2" s="183" t="s">
        <v>943</v>
      </c>
      <c r="AR2" s="183" t="s">
        <v>944</v>
      </c>
      <c r="AS2" s="183" t="s">
        <v>945</v>
      </c>
      <c r="AT2" s="180" t="s">
        <v>946</v>
      </c>
      <c r="AU2" s="229" t="s">
        <v>947</v>
      </c>
      <c r="AV2" s="229"/>
      <c r="AW2" s="240" t="s">
        <v>948</v>
      </c>
      <c r="AX2" s="240"/>
      <c r="AY2" s="188" t="s">
        <v>949</v>
      </c>
      <c r="AZ2" s="188" t="s">
        <v>950</v>
      </c>
      <c r="BA2" s="241" t="s">
        <v>1053</v>
      </c>
      <c r="BB2" s="241"/>
      <c r="BC2" s="241"/>
      <c r="BD2" s="241"/>
      <c r="BE2" s="236" t="s">
        <v>1055</v>
      </c>
      <c r="BF2" s="236"/>
      <c r="BG2" s="236" t="s">
        <v>1056</v>
      </c>
      <c r="BH2" s="236"/>
      <c r="BI2" s="241" t="s">
        <v>954</v>
      </c>
      <c r="BJ2" s="241"/>
      <c r="BK2" s="232" t="s">
        <v>955</v>
      </c>
      <c r="BL2" s="232"/>
    </row>
    <row r="3" spans="1:66" x14ac:dyDescent="0.25">
      <c r="D3" s="190">
        <v>1</v>
      </c>
      <c r="E3" s="190">
        <v>2</v>
      </c>
      <c r="F3" s="232" t="s">
        <v>1038</v>
      </c>
      <c r="G3" s="190">
        <v>3</v>
      </c>
      <c r="H3" s="190">
        <v>4</v>
      </c>
      <c r="I3" s="178">
        <v>5</v>
      </c>
      <c r="J3" s="230" t="s">
        <v>1038</v>
      </c>
      <c r="K3" s="191">
        <v>6</v>
      </c>
      <c r="L3" s="178">
        <v>7</v>
      </c>
      <c r="M3" s="178">
        <v>8</v>
      </c>
      <c r="N3" s="232" t="s">
        <v>1038</v>
      </c>
      <c r="O3" s="191">
        <v>9</v>
      </c>
      <c r="P3" s="191">
        <v>10</v>
      </c>
      <c r="Q3" s="178">
        <v>11</v>
      </c>
      <c r="R3" s="178">
        <v>12</v>
      </c>
      <c r="S3" s="232" t="s">
        <v>1038</v>
      </c>
      <c r="T3" s="178">
        <v>13</v>
      </c>
      <c r="U3" s="178">
        <v>14</v>
      </c>
      <c r="V3" s="232" t="s">
        <v>1038</v>
      </c>
      <c r="W3" s="178">
        <v>15</v>
      </c>
      <c r="X3" s="230">
        <v>16</v>
      </c>
      <c r="Y3" s="230"/>
      <c r="Z3" s="190">
        <v>17</v>
      </c>
      <c r="AA3" s="178">
        <v>18</v>
      </c>
      <c r="AB3" s="232" t="s">
        <v>1038</v>
      </c>
      <c r="AC3" s="178">
        <v>19</v>
      </c>
      <c r="AD3" s="178">
        <v>20</v>
      </c>
      <c r="AE3" s="178">
        <v>21</v>
      </c>
      <c r="AF3" s="178">
        <v>22</v>
      </c>
      <c r="AG3" s="236">
        <v>23</v>
      </c>
      <c r="AH3" s="236"/>
      <c r="AI3" s="236"/>
      <c r="AJ3" s="236"/>
      <c r="AK3" s="182">
        <v>24</v>
      </c>
      <c r="AL3" s="182">
        <v>25</v>
      </c>
      <c r="AM3" s="182">
        <v>26</v>
      </c>
      <c r="AN3" s="182">
        <v>27</v>
      </c>
      <c r="AO3" s="182">
        <v>28</v>
      </c>
      <c r="AP3" s="182">
        <v>29</v>
      </c>
      <c r="AQ3" s="182">
        <v>30</v>
      </c>
      <c r="AR3" s="182">
        <v>31</v>
      </c>
      <c r="AS3" s="182">
        <v>32</v>
      </c>
      <c r="AT3" s="182">
        <v>33</v>
      </c>
      <c r="AU3" s="239">
        <v>34</v>
      </c>
      <c r="AV3" s="239"/>
      <c r="AW3" s="239">
        <v>35</v>
      </c>
      <c r="AX3" s="239"/>
      <c r="AY3" s="182">
        <v>36</v>
      </c>
      <c r="AZ3" s="182">
        <v>37</v>
      </c>
      <c r="BA3" s="239">
        <v>38</v>
      </c>
      <c r="BB3" s="239"/>
      <c r="BC3" s="239"/>
      <c r="BD3" s="239"/>
      <c r="BE3" s="239">
        <v>39</v>
      </c>
      <c r="BF3" s="239"/>
      <c r="BG3" s="239">
        <v>40</v>
      </c>
      <c r="BH3" s="239"/>
      <c r="BI3" s="239">
        <v>41</v>
      </c>
      <c r="BJ3" s="239"/>
      <c r="BK3" s="239">
        <v>42</v>
      </c>
      <c r="BL3" s="239"/>
    </row>
    <row r="4" spans="1:66" s="79" customFormat="1" ht="159.75" customHeight="1" thickBot="1" x14ac:dyDescent="0.3">
      <c r="A4" s="201"/>
      <c r="D4" s="196" t="s">
        <v>1039</v>
      </c>
      <c r="E4" s="196" t="s">
        <v>1040</v>
      </c>
      <c r="F4" s="233"/>
      <c r="G4" s="179" t="s">
        <v>906</v>
      </c>
      <c r="H4" s="196" t="s">
        <v>908</v>
      </c>
      <c r="I4" s="196" t="s">
        <v>909</v>
      </c>
      <c r="J4" s="231"/>
      <c r="K4" s="196" t="s">
        <v>1041</v>
      </c>
      <c r="L4" s="179" t="s">
        <v>912</v>
      </c>
      <c r="M4" s="196" t="s">
        <v>1042</v>
      </c>
      <c r="N4" s="233"/>
      <c r="O4" s="196" t="s">
        <v>915</v>
      </c>
      <c r="P4" s="196" t="s">
        <v>1043</v>
      </c>
      <c r="Q4" s="196" t="s">
        <v>918</v>
      </c>
      <c r="R4" s="196" t="s">
        <v>919</v>
      </c>
      <c r="S4" s="233"/>
      <c r="T4" s="196" t="s">
        <v>922</v>
      </c>
      <c r="U4" s="196" t="s">
        <v>923</v>
      </c>
      <c r="V4" s="233"/>
      <c r="W4" s="196" t="s">
        <v>925</v>
      </c>
      <c r="X4" s="196" t="s">
        <v>1045</v>
      </c>
      <c r="Y4" s="200" t="s">
        <v>1046</v>
      </c>
      <c r="Z4" s="196" t="s">
        <v>930</v>
      </c>
      <c r="AA4" s="196" t="s">
        <v>1047</v>
      </c>
      <c r="AB4" s="233"/>
      <c r="AC4" s="186"/>
      <c r="AD4" s="186"/>
      <c r="AE4" s="186"/>
      <c r="AF4" s="186"/>
      <c r="AG4" s="187" t="s">
        <v>1049</v>
      </c>
      <c r="AH4" s="187" t="s">
        <v>1050</v>
      </c>
      <c r="AI4" s="187" t="s">
        <v>1051</v>
      </c>
      <c r="AJ4" s="187" t="s">
        <v>1050</v>
      </c>
      <c r="AK4" s="194"/>
      <c r="AL4" s="194"/>
      <c r="AM4" s="194"/>
      <c r="AN4" s="194"/>
      <c r="AO4" s="194"/>
      <c r="AP4" s="194"/>
      <c r="AQ4" s="194"/>
      <c r="AR4" s="194"/>
      <c r="AS4" s="194"/>
      <c r="AT4" s="194"/>
      <c r="AU4" s="194"/>
      <c r="AV4" s="186" t="s">
        <v>1052</v>
      </c>
      <c r="AW4" s="194"/>
      <c r="AX4" s="186" t="s">
        <v>1052</v>
      </c>
      <c r="AY4" s="194"/>
      <c r="AZ4" s="194"/>
      <c r="BA4" s="187" t="s">
        <v>1054</v>
      </c>
      <c r="BB4" s="187" t="s">
        <v>1050</v>
      </c>
      <c r="BC4" s="187" t="s">
        <v>1051</v>
      </c>
      <c r="BD4" s="187" t="s">
        <v>1050</v>
      </c>
      <c r="BE4" s="194"/>
      <c r="BF4" s="186" t="s">
        <v>1052</v>
      </c>
      <c r="BG4" s="194"/>
      <c r="BH4" s="186" t="s">
        <v>1052</v>
      </c>
      <c r="BI4" s="194"/>
      <c r="BJ4" s="186" t="s">
        <v>1052</v>
      </c>
      <c r="BK4" s="194"/>
      <c r="BL4" s="186" t="s">
        <v>1052</v>
      </c>
      <c r="BM4" s="220" t="s">
        <v>1059</v>
      </c>
      <c r="BN4" s="220" t="s">
        <v>1060</v>
      </c>
    </row>
    <row r="5" spans="1:66" x14ac:dyDescent="0.2">
      <c r="A5" s="1" t="s">
        <v>0</v>
      </c>
      <c r="B5" t="s">
        <v>446</v>
      </c>
      <c r="C5" t="s">
        <v>970</v>
      </c>
      <c r="D5" s="2">
        <v>92.5</v>
      </c>
      <c r="E5" s="2">
        <v>1896.5</v>
      </c>
      <c r="F5" s="2">
        <f>SUM(D5:E5)</f>
        <v>1989</v>
      </c>
      <c r="G5" s="2">
        <v>31</v>
      </c>
      <c r="H5" s="2">
        <v>175</v>
      </c>
      <c r="I5" s="2">
        <v>81</v>
      </c>
      <c r="J5" s="2">
        <f>SUM(H5:I5)</f>
        <v>256</v>
      </c>
      <c r="K5" s="2">
        <v>1681</v>
      </c>
      <c r="L5" s="2">
        <v>0</v>
      </c>
      <c r="M5" s="2">
        <v>1032.5</v>
      </c>
      <c r="N5" s="2">
        <f>SUM(K5:M5)</f>
        <v>2713.5</v>
      </c>
      <c r="O5" s="2">
        <v>4347.5</v>
      </c>
      <c r="P5" s="2">
        <v>540.75</v>
      </c>
      <c r="Q5" s="2">
        <v>163.25</v>
      </c>
      <c r="R5" s="2">
        <v>901.75</v>
      </c>
      <c r="S5" s="2">
        <f>SUM(P5:R5)</f>
        <v>1605.75</v>
      </c>
      <c r="T5" s="2">
        <v>1310</v>
      </c>
      <c r="U5" s="2">
        <v>1262</v>
      </c>
      <c r="V5" s="2">
        <f>SUM(T5:U5)</f>
        <v>2572</v>
      </c>
      <c r="W5" s="2">
        <v>2.75</v>
      </c>
      <c r="X5" s="2">
        <v>16957.25</v>
      </c>
      <c r="Y5">
        <v>6478</v>
      </c>
      <c r="Z5" s="2">
        <v>19360.75</v>
      </c>
      <c r="AA5" s="2">
        <v>1587.25</v>
      </c>
      <c r="AB5" s="2">
        <f>SUM(Z5:AA5)</f>
        <v>20948</v>
      </c>
      <c r="AC5" s="2">
        <v>423</v>
      </c>
      <c r="AD5" s="2">
        <v>0</v>
      </c>
      <c r="AE5" s="2">
        <v>0</v>
      </c>
      <c r="AF5" s="2">
        <v>0</v>
      </c>
      <c r="AG5" s="2">
        <f>AF5+AE5+AD5+AC5+AB5+X5+W5+V5+S5+O5+N5+J5+G5+F5</f>
        <v>51845.75</v>
      </c>
      <c r="AH5" s="2">
        <f>AF5+AE5+AD5+AC5+AB5+X5+W5+V5+S5+O5+N5+J5+G5+F5+Y5</f>
        <v>58323.75</v>
      </c>
      <c r="AI5" s="78">
        <v>232105</v>
      </c>
      <c r="AJ5" s="2">
        <v>258017</v>
      </c>
      <c r="AK5" s="2">
        <v>13305.5</v>
      </c>
      <c r="AL5" s="2">
        <v>5.5</v>
      </c>
      <c r="AM5" s="2">
        <v>0</v>
      </c>
      <c r="AN5" s="2">
        <v>0</v>
      </c>
      <c r="AO5" s="2">
        <v>0</v>
      </c>
      <c r="AP5" s="2">
        <v>0</v>
      </c>
      <c r="AQ5" s="2">
        <v>0</v>
      </c>
      <c r="AR5" s="2">
        <v>0</v>
      </c>
      <c r="AS5" s="2">
        <v>0</v>
      </c>
      <c r="AT5" s="2">
        <v>0</v>
      </c>
      <c r="AU5" s="2">
        <v>-3509</v>
      </c>
      <c r="AV5" s="78">
        <v>-14036</v>
      </c>
      <c r="AW5" s="2">
        <v>197.75</v>
      </c>
      <c r="AX5" s="2">
        <v>791</v>
      </c>
      <c r="AY5" s="2">
        <v>0</v>
      </c>
      <c r="AZ5" s="2">
        <v>0</v>
      </c>
      <c r="BA5" s="2">
        <f>AG5+AK5+AL5+AM5+AN5+AO5+AP5+AQ5+AR5+AS5+AT5+AY5+AZ5+AW5+AU5</f>
        <v>61845.5</v>
      </c>
      <c r="BB5" s="2">
        <f>AH5+AK5+AL5+AM5+AN5+AO5+AP5+AQ5+AR5+AS5+AT5+AY5+AZ5+AU5+AW5</f>
        <v>68323.5</v>
      </c>
      <c r="BC5" s="2">
        <v>274335</v>
      </c>
      <c r="BD5" s="2">
        <v>300247</v>
      </c>
      <c r="BE5" s="2">
        <v>0</v>
      </c>
      <c r="BF5" s="78">
        <v>0</v>
      </c>
      <c r="BG5" s="2">
        <v>0</v>
      </c>
      <c r="BH5" s="78">
        <v>0</v>
      </c>
      <c r="BI5" s="2">
        <v>1046</v>
      </c>
      <c r="BJ5" s="78">
        <v>6122</v>
      </c>
      <c r="BK5" s="2">
        <v>-18</v>
      </c>
      <c r="BL5" s="78">
        <v>-199</v>
      </c>
    </row>
    <row r="6" spans="1:66" x14ac:dyDescent="0.2">
      <c r="A6" s="1" t="s">
        <v>1</v>
      </c>
      <c r="B6" t="s">
        <v>447</v>
      </c>
      <c r="C6" t="s">
        <v>970</v>
      </c>
      <c r="D6" s="2">
        <v>43</v>
      </c>
      <c r="E6" s="2">
        <v>5233</v>
      </c>
      <c r="F6" s="2">
        <f t="shared" ref="F6:F69" si="0">SUM(D6:E6)</f>
        <v>5276</v>
      </c>
      <c r="G6" s="2">
        <v>1</v>
      </c>
      <c r="H6" s="2">
        <v>487</v>
      </c>
      <c r="I6" s="2">
        <v>119</v>
      </c>
      <c r="J6" s="2">
        <f t="shared" ref="J6:J69" si="1">SUM(H6:I6)</f>
        <v>606</v>
      </c>
      <c r="K6" s="2">
        <v>7144</v>
      </c>
      <c r="L6" s="2">
        <v>0</v>
      </c>
      <c r="M6" s="2">
        <v>571</v>
      </c>
      <c r="N6" s="2">
        <f t="shared" ref="N6:N69" si="2">SUM(K6:M6)</f>
        <v>7715</v>
      </c>
      <c r="O6" s="2">
        <v>9067</v>
      </c>
      <c r="P6" s="2">
        <v>1003</v>
      </c>
      <c r="Q6" s="2">
        <v>626</v>
      </c>
      <c r="R6" s="2">
        <v>1790</v>
      </c>
      <c r="S6" s="2">
        <f t="shared" ref="S6:S69" si="3">SUM(P6:R6)</f>
        <v>3419</v>
      </c>
      <c r="T6" s="2">
        <v>2285</v>
      </c>
      <c r="U6" s="2">
        <v>7135</v>
      </c>
      <c r="V6" s="2">
        <f t="shared" ref="V6:V69" si="4">SUM(T6:U6)</f>
        <v>9420</v>
      </c>
      <c r="W6" s="2">
        <v>5434</v>
      </c>
      <c r="X6" s="2">
        <v>49277</v>
      </c>
      <c r="Y6">
        <v>14270.145861522042</v>
      </c>
      <c r="Z6" s="2">
        <v>55967</v>
      </c>
      <c r="AA6" s="2">
        <v>3053</v>
      </c>
      <c r="AB6" s="2">
        <f t="shared" ref="AB6:AB69" si="5">SUM(Z6:AA6)</f>
        <v>59020</v>
      </c>
      <c r="AC6" s="2">
        <v>688</v>
      </c>
      <c r="AD6" s="2">
        <v>0</v>
      </c>
      <c r="AE6" s="2">
        <v>0</v>
      </c>
      <c r="AF6" s="2">
        <v>0</v>
      </c>
      <c r="AG6" s="2">
        <f t="shared" ref="AG6:AG69" si="6">AF6+AE6+AD6+AC6+AB6+X6+W6+V6+S6+O6+N6+J6+G6+F6</f>
        <v>149923</v>
      </c>
      <c r="AH6" s="2">
        <f t="shared" ref="AH6:AH69" si="7">AF6+AE6+AD6+AC6+AB6+X6+W6+V6+S6+O6+N6+J6+G6+F6+Y6</f>
        <v>164193.14586152203</v>
      </c>
      <c r="AI6" s="78">
        <v>592701</v>
      </c>
      <c r="AJ6" s="2">
        <v>611727.86114869604</v>
      </c>
      <c r="AK6" s="2">
        <v>30158</v>
      </c>
      <c r="AL6" s="2">
        <v>241</v>
      </c>
      <c r="AM6" s="2">
        <v>17647</v>
      </c>
      <c r="AN6" s="2">
        <v>0</v>
      </c>
      <c r="AO6" s="2">
        <v>0</v>
      </c>
      <c r="AP6" s="2">
        <v>0</v>
      </c>
      <c r="AQ6" s="2">
        <v>0</v>
      </c>
      <c r="AR6" s="2">
        <v>0</v>
      </c>
      <c r="AS6" s="2">
        <v>0</v>
      </c>
      <c r="AT6" s="2">
        <v>121</v>
      </c>
      <c r="AU6" s="2">
        <v>0</v>
      </c>
      <c r="AV6" s="78">
        <v>0</v>
      </c>
      <c r="AW6" s="2">
        <v>0</v>
      </c>
      <c r="AX6" s="2">
        <v>0</v>
      </c>
      <c r="AY6" s="2">
        <v>0</v>
      </c>
      <c r="AZ6" s="2">
        <v>0</v>
      </c>
      <c r="BA6" s="2">
        <f t="shared" ref="BA6:BA69" si="8">AG6+AK6+AL6+AM6+AN6+AO6+AP6+AQ6+AR6+AS6+AT6+AY6+AZ6+AW6+AU6</f>
        <v>198090</v>
      </c>
      <c r="BB6" s="2">
        <f t="shared" ref="BB6:BB69" si="9">AH6+AK6+AL6+AM6+AN6+AO6+AP6+AQ6+AR6+AS6+AT6+AY6+AZ6+AU6+AW6</f>
        <v>212360.14586152203</v>
      </c>
      <c r="BC6" s="2">
        <v>785372</v>
      </c>
      <c r="BD6" s="2">
        <v>804398.86114869604</v>
      </c>
      <c r="BE6" s="2">
        <v>0</v>
      </c>
      <c r="BF6" s="78">
        <v>0</v>
      </c>
      <c r="BG6" s="2">
        <v>0</v>
      </c>
      <c r="BH6" s="78">
        <v>0</v>
      </c>
      <c r="BI6" s="2">
        <v>5250</v>
      </c>
      <c r="BJ6" s="78">
        <v>21000</v>
      </c>
      <c r="BK6" s="2">
        <v>0</v>
      </c>
      <c r="BL6" s="78">
        <v>-1500</v>
      </c>
    </row>
    <row r="7" spans="1:66" x14ac:dyDescent="0.2">
      <c r="A7" s="1" t="s">
        <v>2</v>
      </c>
      <c r="B7" t="s">
        <v>448</v>
      </c>
      <c r="C7" t="s">
        <v>970</v>
      </c>
      <c r="D7" s="2">
        <v>4</v>
      </c>
      <c r="E7" s="2">
        <v>1831</v>
      </c>
      <c r="F7" s="2">
        <f t="shared" si="0"/>
        <v>1835</v>
      </c>
      <c r="G7" s="2">
        <v>29</v>
      </c>
      <c r="H7" s="2">
        <v>315</v>
      </c>
      <c r="I7" s="2">
        <v>132</v>
      </c>
      <c r="J7" s="2">
        <f t="shared" si="1"/>
        <v>447</v>
      </c>
      <c r="K7" s="2">
        <v>3629</v>
      </c>
      <c r="L7" s="2">
        <v>0</v>
      </c>
      <c r="M7" s="2">
        <v>498</v>
      </c>
      <c r="N7" s="2">
        <f t="shared" si="2"/>
        <v>4127</v>
      </c>
      <c r="O7" s="2">
        <v>6296</v>
      </c>
      <c r="P7" s="2">
        <v>640</v>
      </c>
      <c r="Q7" s="2">
        <v>264</v>
      </c>
      <c r="R7" s="2">
        <v>953</v>
      </c>
      <c r="S7" s="2">
        <f t="shared" si="3"/>
        <v>1857</v>
      </c>
      <c r="T7" s="2">
        <v>482</v>
      </c>
      <c r="U7" s="2">
        <v>2016</v>
      </c>
      <c r="V7" s="2">
        <f t="shared" si="4"/>
        <v>2498</v>
      </c>
      <c r="W7" s="2">
        <v>1810</v>
      </c>
      <c r="X7" s="2">
        <v>29596</v>
      </c>
      <c r="Y7">
        <v>8570.7173106643331</v>
      </c>
      <c r="Z7" s="2">
        <v>25020</v>
      </c>
      <c r="AA7" s="2">
        <v>1497</v>
      </c>
      <c r="AB7" s="2">
        <f t="shared" si="5"/>
        <v>26517</v>
      </c>
      <c r="AC7" s="2">
        <v>169</v>
      </c>
      <c r="AD7" s="2">
        <v>0</v>
      </c>
      <c r="AE7" s="2">
        <v>0</v>
      </c>
      <c r="AF7" s="2">
        <v>956</v>
      </c>
      <c r="AG7" s="2">
        <f t="shared" si="6"/>
        <v>76137</v>
      </c>
      <c r="AH7" s="2">
        <f t="shared" si="7"/>
        <v>84707.717310664331</v>
      </c>
      <c r="AI7" s="78">
        <v>304974</v>
      </c>
      <c r="AJ7" s="2">
        <v>331638</v>
      </c>
      <c r="AK7" s="2">
        <v>14445</v>
      </c>
      <c r="AL7" s="2">
        <v>234</v>
      </c>
      <c r="AM7" s="2">
        <v>0</v>
      </c>
      <c r="AN7" s="2">
        <v>0</v>
      </c>
      <c r="AO7" s="2">
        <v>0</v>
      </c>
      <c r="AP7" s="2">
        <v>1393</v>
      </c>
      <c r="AQ7" s="2">
        <v>0</v>
      </c>
      <c r="AR7" s="2">
        <v>0</v>
      </c>
      <c r="AS7" s="2">
        <v>0</v>
      </c>
      <c r="AT7" s="2">
        <v>0</v>
      </c>
      <c r="AU7" s="2">
        <v>-68</v>
      </c>
      <c r="AV7" s="78">
        <v>-272</v>
      </c>
      <c r="AW7" s="2">
        <v>-127</v>
      </c>
      <c r="AX7" s="2">
        <v>-508</v>
      </c>
      <c r="AY7" s="2">
        <v>0</v>
      </c>
      <c r="AZ7" s="2">
        <v>-543</v>
      </c>
      <c r="BA7" s="2">
        <f t="shared" si="8"/>
        <v>91471</v>
      </c>
      <c r="BB7" s="2">
        <f t="shared" si="9"/>
        <v>100041.71731066433</v>
      </c>
      <c r="BC7" s="2">
        <v>366324</v>
      </c>
      <c r="BD7" s="2">
        <v>392988</v>
      </c>
      <c r="BE7" s="2">
        <v>0</v>
      </c>
      <c r="BF7" s="78">
        <v>0</v>
      </c>
      <c r="BG7" s="2">
        <v>0</v>
      </c>
      <c r="BH7" s="78">
        <v>0</v>
      </c>
      <c r="BI7" s="2">
        <v>1255</v>
      </c>
      <c r="BJ7" s="78">
        <v>5507</v>
      </c>
      <c r="BK7" s="2">
        <v>-353</v>
      </c>
      <c r="BL7" s="78">
        <v>-1058</v>
      </c>
    </row>
    <row r="8" spans="1:66" x14ac:dyDescent="0.2">
      <c r="A8" s="1" t="s">
        <v>3</v>
      </c>
      <c r="B8" t="s">
        <v>449</v>
      </c>
      <c r="C8" t="s">
        <v>970</v>
      </c>
      <c r="D8" s="2">
        <v>-130.75</v>
      </c>
      <c r="E8" s="2">
        <v>1779.5</v>
      </c>
      <c r="F8" s="2">
        <f t="shared" si="0"/>
        <v>1648.75</v>
      </c>
      <c r="G8" s="2">
        <v>17</v>
      </c>
      <c r="H8" s="2">
        <v>188.75</v>
      </c>
      <c r="I8" s="2">
        <v>89.25</v>
      </c>
      <c r="J8" s="2">
        <f t="shared" si="1"/>
        <v>278</v>
      </c>
      <c r="K8" s="2">
        <v>2000</v>
      </c>
      <c r="L8" s="2">
        <v>0</v>
      </c>
      <c r="M8" s="2">
        <v>1014</v>
      </c>
      <c r="N8" s="2">
        <f t="shared" si="2"/>
        <v>3014</v>
      </c>
      <c r="O8" s="2">
        <v>4452.75</v>
      </c>
      <c r="P8" s="2">
        <v>382.75</v>
      </c>
      <c r="Q8" s="2">
        <v>8.25</v>
      </c>
      <c r="R8" s="2">
        <v>112.25</v>
      </c>
      <c r="S8" s="2">
        <f t="shared" si="3"/>
        <v>503.25</v>
      </c>
      <c r="T8" s="2">
        <v>701.5</v>
      </c>
      <c r="U8" s="2">
        <v>1993.75</v>
      </c>
      <c r="V8" s="2">
        <f t="shared" si="4"/>
        <v>2695.25</v>
      </c>
      <c r="W8" s="2">
        <v>1444.5</v>
      </c>
      <c r="X8" s="2">
        <v>19927.856250000001</v>
      </c>
      <c r="Y8">
        <v>5770.9157496386479</v>
      </c>
      <c r="Z8" s="2">
        <v>23088.5</v>
      </c>
      <c r="AA8" s="2">
        <v>2384.25</v>
      </c>
      <c r="AB8" s="2">
        <f t="shared" si="5"/>
        <v>25472.75</v>
      </c>
      <c r="AC8" s="2">
        <v>434.75</v>
      </c>
      <c r="AD8" s="2">
        <v>0</v>
      </c>
      <c r="AE8" s="2">
        <v>0</v>
      </c>
      <c r="AF8" s="2">
        <v>-243</v>
      </c>
      <c r="AG8" s="2">
        <f t="shared" si="6"/>
        <v>59645.856249999997</v>
      </c>
      <c r="AH8" s="2">
        <f t="shared" si="7"/>
        <v>65416.771999638644</v>
      </c>
      <c r="AI8" s="78">
        <v>223568.42499999999</v>
      </c>
      <c r="AJ8" s="2">
        <v>246259.94994975664</v>
      </c>
      <c r="AK8" s="2">
        <v>16126.5</v>
      </c>
      <c r="AL8" s="2">
        <v>26.25</v>
      </c>
      <c r="AM8" s="2">
        <v>0</v>
      </c>
      <c r="AN8" s="2">
        <v>0</v>
      </c>
      <c r="AO8" s="2">
        <v>0</v>
      </c>
      <c r="AP8" s="2">
        <v>970</v>
      </c>
      <c r="AQ8" s="2">
        <v>0</v>
      </c>
      <c r="AR8" s="2">
        <v>0</v>
      </c>
      <c r="AS8" s="2">
        <v>0</v>
      </c>
      <c r="AT8" s="2">
        <v>-13</v>
      </c>
      <c r="AU8" s="2">
        <v>0</v>
      </c>
      <c r="AV8" s="78">
        <v>0</v>
      </c>
      <c r="AW8" s="2">
        <v>0</v>
      </c>
      <c r="AX8" s="2">
        <v>0</v>
      </c>
      <c r="AY8" s="2">
        <v>0</v>
      </c>
      <c r="AZ8" s="2">
        <v>-38.5</v>
      </c>
      <c r="BA8" s="2">
        <f t="shared" si="8"/>
        <v>76717.106249999997</v>
      </c>
      <c r="BB8" s="2">
        <f t="shared" si="9"/>
        <v>82488.021999638644</v>
      </c>
      <c r="BC8" s="2">
        <v>291880.42499999999</v>
      </c>
      <c r="BD8" s="2">
        <v>314571.94994975661</v>
      </c>
      <c r="BE8" s="2">
        <v>0</v>
      </c>
      <c r="BF8" s="78">
        <v>0</v>
      </c>
      <c r="BG8" s="2">
        <v>0</v>
      </c>
      <c r="BH8" s="78">
        <v>0</v>
      </c>
      <c r="BI8" s="2">
        <v>1386.25</v>
      </c>
      <c r="BJ8" s="78">
        <v>6940</v>
      </c>
      <c r="BK8" s="2">
        <v>-497</v>
      </c>
      <c r="BL8" s="78">
        <v>-1331</v>
      </c>
    </row>
    <row r="9" spans="1:66" x14ac:dyDescent="0.2">
      <c r="A9" s="1" t="s">
        <v>4</v>
      </c>
      <c r="B9" t="s">
        <v>450</v>
      </c>
      <c r="C9" t="s">
        <v>970</v>
      </c>
      <c r="D9" s="2">
        <v>-106</v>
      </c>
      <c r="E9" s="2">
        <v>2609</v>
      </c>
      <c r="F9" s="2">
        <f t="shared" si="0"/>
        <v>2503</v>
      </c>
      <c r="G9" s="2">
        <v>20</v>
      </c>
      <c r="H9" s="2">
        <v>328</v>
      </c>
      <c r="I9" s="2">
        <v>59</v>
      </c>
      <c r="J9" s="2">
        <f t="shared" si="1"/>
        <v>387</v>
      </c>
      <c r="K9" s="2">
        <v>1232</v>
      </c>
      <c r="L9" s="2">
        <v>0</v>
      </c>
      <c r="M9" s="2">
        <v>531</v>
      </c>
      <c r="N9" s="2">
        <f t="shared" si="2"/>
        <v>1763</v>
      </c>
      <c r="O9" s="2">
        <v>3613</v>
      </c>
      <c r="P9" s="2">
        <v>794</v>
      </c>
      <c r="Q9" s="2">
        <v>489</v>
      </c>
      <c r="R9" s="2">
        <v>633</v>
      </c>
      <c r="S9" s="2">
        <f t="shared" si="3"/>
        <v>1916</v>
      </c>
      <c r="T9" s="2">
        <v>2567</v>
      </c>
      <c r="U9" s="2">
        <v>1805</v>
      </c>
      <c r="V9" s="2">
        <f t="shared" si="4"/>
        <v>4372</v>
      </c>
      <c r="W9" s="2">
        <v>967</v>
      </c>
      <c r="X9" s="2">
        <v>36795</v>
      </c>
      <c r="Y9">
        <v>10655.478559463918</v>
      </c>
      <c r="Z9" s="2">
        <v>25512</v>
      </c>
      <c r="AA9" s="2">
        <v>2897</v>
      </c>
      <c r="AB9" s="2">
        <f t="shared" si="5"/>
        <v>28409</v>
      </c>
      <c r="AC9" s="2">
        <v>1309</v>
      </c>
      <c r="AD9" s="2">
        <v>0</v>
      </c>
      <c r="AE9" s="2">
        <v>0</v>
      </c>
      <c r="AF9" s="2">
        <v>0</v>
      </c>
      <c r="AG9" s="2">
        <f t="shared" si="6"/>
        <v>82054</v>
      </c>
      <c r="AH9" s="2">
        <f t="shared" si="7"/>
        <v>92709.478559463925</v>
      </c>
      <c r="AI9" s="78">
        <v>305862</v>
      </c>
      <c r="AJ9" s="2">
        <v>346640.60998825287</v>
      </c>
      <c r="AK9" s="2">
        <v>11597</v>
      </c>
      <c r="AL9" s="2">
        <v>2100</v>
      </c>
      <c r="AM9" s="2">
        <v>6854</v>
      </c>
      <c r="AN9" s="2">
        <v>0</v>
      </c>
      <c r="AO9" s="2">
        <v>30</v>
      </c>
      <c r="AP9" s="2">
        <v>0</v>
      </c>
      <c r="AQ9" s="2">
        <v>0</v>
      </c>
      <c r="AR9" s="2">
        <v>0</v>
      </c>
      <c r="AS9" s="2">
        <v>0</v>
      </c>
      <c r="AT9" s="2">
        <v>0</v>
      </c>
      <c r="AU9" s="2">
        <v>-1470</v>
      </c>
      <c r="AV9" s="78">
        <v>-5150</v>
      </c>
      <c r="AW9" s="2">
        <v>-2727</v>
      </c>
      <c r="AX9" s="2">
        <v>7848</v>
      </c>
      <c r="AY9" s="2">
        <v>0</v>
      </c>
      <c r="AZ9" s="2">
        <v>0</v>
      </c>
      <c r="BA9" s="2">
        <f t="shared" si="8"/>
        <v>98438</v>
      </c>
      <c r="BB9" s="2">
        <f t="shared" si="9"/>
        <v>109093.47855946393</v>
      </c>
      <c r="BC9" s="2">
        <v>392219</v>
      </c>
      <c r="BD9" s="2">
        <v>432997.60998825287</v>
      </c>
      <c r="BE9" s="2">
        <v>-3</v>
      </c>
      <c r="BF9" s="78">
        <v>-12</v>
      </c>
      <c r="BG9" s="2">
        <v>-3142</v>
      </c>
      <c r="BH9" s="78">
        <v>-12568</v>
      </c>
      <c r="BI9" s="2">
        <v>1643</v>
      </c>
      <c r="BJ9" s="78">
        <v>5281</v>
      </c>
      <c r="BK9" s="2">
        <v>-727</v>
      </c>
      <c r="BL9" s="78">
        <v>-8596</v>
      </c>
    </row>
    <row r="10" spans="1:66" x14ac:dyDescent="0.2">
      <c r="A10" s="1" t="s">
        <v>5</v>
      </c>
      <c r="B10" t="s">
        <v>451</v>
      </c>
      <c r="C10" t="s">
        <v>970</v>
      </c>
      <c r="D10" s="2">
        <v>-190</v>
      </c>
      <c r="E10" s="2">
        <v>984</v>
      </c>
      <c r="F10" s="2">
        <f t="shared" si="0"/>
        <v>794</v>
      </c>
      <c r="G10" s="2">
        <v>21</v>
      </c>
      <c r="H10" s="2">
        <v>146</v>
      </c>
      <c r="I10" s="2">
        <v>24</v>
      </c>
      <c r="J10" s="2">
        <f t="shared" si="1"/>
        <v>170</v>
      </c>
      <c r="K10" s="2">
        <v>1573</v>
      </c>
      <c r="L10" s="2">
        <v>0</v>
      </c>
      <c r="M10" s="2">
        <v>569</v>
      </c>
      <c r="N10" s="2">
        <f t="shared" si="2"/>
        <v>2142</v>
      </c>
      <c r="O10" s="2">
        <v>2915</v>
      </c>
      <c r="P10" s="2">
        <v>631</v>
      </c>
      <c r="Q10" s="2">
        <v>866</v>
      </c>
      <c r="R10" s="2">
        <v>297</v>
      </c>
      <c r="S10" s="2">
        <f t="shared" si="3"/>
        <v>1794</v>
      </c>
      <c r="T10" s="2">
        <v>332</v>
      </c>
      <c r="U10" s="2">
        <v>1393</v>
      </c>
      <c r="V10" s="2">
        <f t="shared" si="4"/>
        <v>1725</v>
      </c>
      <c r="W10" s="2">
        <v>1676</v>
      </c>
      <c r="X10" s="2">
        <v>18258</v>
      </c>
      <c r="Y10">
        <v>4104</v>
      </c>
      <c r="Z10" s="2">
        <v>20155</v>
      </c>
      <c r="AA10" s="2">
        <v>687</v>
      </c>
      <c r="AB10" s="2">
        <f t="shared" si="5"/>
        <v>20842</v>
      </c>
      <c r="AC10" s="2">
        <v>96</v>
      </c>
      <c r="AD10" s="2">
        <v>0</v>
      </c>
      <c r="AE10" s="2">
        <v>117</v>
      </c>
      <c r="AF10" s="2">
        <v>0</v>
      </c>
      <c r="AG10" s="2">
        <f t="shared" si="6"/>
        <v>50550</v>
      </c>
      <c r="AH10" s="2">
        <f t="shared" si="7"/>
        <v>54654</v>
      </c>
      <c r="AI10" s="78">
        <v>209917</v>
      </c>
      <c r="AJ10" s="2">
        <v>226333</v>
      </c>
      <c r="AK10" s="2">
        <v>15161</v>
      </c>
      <c r="AL10" s="2">
        <v>137</v>
      </c>
      <c r="AM10" s="2">
        <v>0</v>
      </c>
      <c r="AN10" s="2">
        <v>0</v>
      </c>
      <c r="AO10" s="2">
        <v>0</v>
      </c>
      <c r="AP10" s="2">
        <v>350</v>
      </c>
      <c r="AQ10" s="2">
        <v>0</v>
      </c>
      <c r="AR10" s="2">
        <v>0</v>
      </c>
      <c r="AS10" s="2">
        <v>0</v>
      </c>
      <c r="AT10" s="2">
        <v>0</v>
      </c>
      <c r="AU10" s="2">
        <v>0</v>
      </c>
      <c r="AV10" s="78">
        <v>0</v>
      </c>
      <c r="AW10" s="2">
        <v>0</v>
      </c>
      <c r="AX10" s="2">
        <v>0</v>
      </c>
      <c r="AY10" s="2">
        <v>0</v>
      </c>
      <c r="AZ10" s="2">
        <v>0</v>
      </c>
      <c r="BA10" s="2">
        <f t="shared" si="8"/>
        <v>66198</v>
      </c>
      <c r="BB10" s="2">
        <f t="shared" si="9"/>
        <v>70302</v>
      </c>
      <c r="BC10" s="2">
        <v>266569</v>
      </c>
      <c r="BD10" s="2">
        <v>282985</v>
      </c>
      <c r="BE10" s="2">
        <v>0</v>
      </c>
      <c r="BF10" s="78">
        <v>0</v>
      </c>
      <c r="BG10" s="2">
        <v>0</v>
      </c>
      <c r="BH10" s="78">
        <v>0</v>
      </c>
      <c r="BI10" s="2">
        <v>1086.6064100000003</v>
      </c>
      <c r="BJ10" s="78">
        <v>3486</v>
      </c>
      <c r="BK10" s="2">
        <v>-1450.8930133795752</v>
      </c>
      <c r="BL10" s="78">
        <v>-4809</v>
      </c>
    </row>
    <row r="11" spans="1:66" x14ac:dyDescent="0.2">
      <c r="A11" s="1" t="s">
        <v>6</v>
      </c>
      <c r="B11" t="s">
        <v>452</v>
      </c>
      <c r="C11" t="s">
        <v>970</v>
      </c>
      <c r="D11" s="2">
        <v>54</v>
      </c>
      <c r="E11" s="2">
        <v>2221</v>
      </c>
      <c r="F11" s="2">
        <f t="shared" si="0"/>
        <v>2275</v>
      </c>
      <c r="G11" s="2">
        <v>57</v>
      </c>
      <c r="H11" s="2">
        <v>520</v>
      </c>
      <c r="I11" s="2">
        <v>224</v>
      </c>
      <c r="J11" s="2">
        <f t="shared" si="1"/>
        <v>744</v>
      </c>
      <c r="K11" s="2">
        <v>2869</v>
      </c>
      <c r="L11" s="2">
        <v>0</v>
      </c>
      <c r="M11" s="2">
        <v>937</v>
      </c>
      <c r="N11" s="2">
        <f t="shared" si="2"/>
        <v>3806</v>
      </c>
      <c r="O11" s="2">
        <v>5242</v>
      </c>
      <c r="P11" s="2">
        <v>70</v>
      </c>
      <c r="Q11" s="2">
        <v>451</v>
      </c>
      <c r="R11" s="2">
        <v>1713</v>
      </c>
      <c r="S11" s="2">
        <f t="shared" si="3"/>
        <v>2234</v>
      </c>
      <c r="T11" s="2">
        <v>2179</v>
      </c>
      <c r="U11" s="2">
        <v>2169</v>
      </c>
      <c r="V11" s="2">
        <f t="shared" si="4"/>
        <v>4348</v>
      </c>
      <c r="W11" s="2">
        <v>1387</v>
      </c>
      <c r="X11" s="2">
        <v>22899</v>
      </c>
      <c r="Y11">
        <v>6631.3304398196569</v>
      </c>
      <c r="Z11" s="2">
        <v>26361</v>
      </c>
      <c r="AA11" s="2">
        <v>890</v>
      </c>
      <c r="AB11" s="2">
        <f t="shared" si="5"/>
        <v>27251</v>
      </c>
      <c r="AC11" s="2">
        <v>142</v>
      </c>
      <c r="AD11" s="2">
        <v>0</v>
      </c>
      <c r="AE11" s="2">
        <v>0</v>
      </c>
      <c r="AF11" s="2">
        <v>0</v>
      </c>
      <c r="AG11" s="2">
        <f t="shared" si="6"/>
        <v>70385</v>
      </c>
      <c r="AH11" s="2">
        <f t="shared" si="7"/>
        <v>77016.330439819663</v>
      </c>
      <c r="AI11" s="78">
        <v>308544</v>
      </c>
      <c r="AJ11" s="2">
        <v>334258.35005436093</v>
      </c>
      <c r="AK11" s="2">
        <v>10434</v>
      </c>
      <c r="AL11" s="2">
        <v>111</v>
      </c>
      <c r="AM11" s="2">
        <v>3857</v>
      </c>
      <c r="AN11" s="2">
        <v>0</v>
      </c>
      <c r="AO11" s="2">
        <v>0</v>
      </c>
      <c r="AP11" s="2">
        <v>2539</v>
      </c>
      <c r="AQ11" s="2">
        <v>0</v>
      </c>
      <c r="AR11" s="2">
        <v>0</v>
      </c>
      <c r="AS11" s="2">
        <v>0</v>
      </c>
      <c r="AT11" s="2">
        <v>0</v>
      </c>
      <c r="AU11" s="2">
        <v>-272</v>
      </c>
      <c r="AV11" s="78">
        <v>-41.333333333333336</v>
      </c>
      <c r="AW11" s="2">
        <v>0</v>
      </c>
      <c r="AX11" s="2">
        <v>0</v>
      </c>
      <c r="AY11" s="2">
        <v>0</v>
      </c>
      <c r="AZ11" s="2">
        <v>0</v>
      </c>
      <c r="BA11" s="2">
        <f t="shared" si="8"/>
        <v>87054</v>
      </c>
      <c r="BB11" s="2">
        <f t="shared" si="9"/>
        <v>93685.330439819663</v>
      </c>
      <c r="BC11" s="2">
        <v>348216</v>
      </c>
      <c r="BD11" s="2">
        <v>373930.35005436093</v>
      </c>
      <c r="BE11" s="2">
        <v>180</v>
      </c>
      <c r="BF11" s="78">
        <v>256</v>
      </c>
      <c r="BG11" s="2">
        <v>0</v>
      </c>
      <c r="BH11" s="78">
        <v>0</v>
      </c>
      <c r="BI11" s="2">
        <v>220</v>
      </c>
      <c r="BJ11" s="78">
        <v>5168</v>
      </c>
      <c r="BK11" s="2">
        <v>-45</v>
      </c>
      <c r="BL11" s="78">
        <v>-300</v>
      </c>
    </row>
    <row r="12" spans="1:66" x14ac:dyDescent="0.2">
      <c r="A12" s="1" t="s">
        <v>7</v>
      </c>
      <c r="B12" t="s">
        <v>453</v>
      </c>
      <c r="C12" t="s">
        <v>970</v>
      </c>
      <c r="D12" s="2">
        <v>-194</v>
      </c>
      <c r="E12" s="2">
        <v>1304</v>
      </c>
      <c r="F12" s="2">
        <f t="shared" si="0"/>
        <v>1110</v>
      </c>
      <c r="G12" s="2">
        <v>20</v>
      </c>
      <c r="H12" s="2">
        <v>51</v>
      </c>
      <c r="I12" s="2">
        <v>103</v>
      </c>
      <c r="J12" s="2">
        <f t="shared" si="1"/>
        <v>154</v>
      </c>
      <c r="K12" s="2">
        <v>1641</v>
      </c>
      <c r="L12" s="2">
        <v>0</v>
      </c>
      <c r="M12" s="2">
        <v>46</v>
      </c>
      <c r="N12" s="2">
        <f t="shared" si="2"/>
        <v>1687</v>
      </c>
      <c r="O12" s="2">
        <v>2222</v>
      </c>
      <c r="P12" s="2">
        <v>321</v>
      </c>
      <c r="Q12" s="2">
        <v>7</v>
      </c>
      <c r="R12" s="2">
        <v>577</v>
      </c>
      <c r="S12" s="2">
        <f t="shared" si="3"/>
        <v>905</v>
      </c>
      <c r="T12" s="2">
        <v>13</v>
      </c>
      <c r="U12" s="2">
        <v>430</v>
      </c>
      <c r="V12" s="2">
        <f t="shared" si="4"/>
        <v>443</v>
      </c>
      <c r="W12" s="2">
        <v>1686</v>
      </c>
      <c r="X12" s="2">
        <v>17520</v>
      </c>
      <c r="Y12">
        <v>2579</v>
      </c>
      <c r="Z12" s="2">
        <v>10872</v>
      </c>
      <c r="AA12" s="2">
        <v>863</v>
      </c>
      <c r="AB12" s="2">
        <f t="shared" si="5"/>
        <v>11735</v>
      </c>
      <c r="AC12" s="2">
        <v>55</v>
      </c>
      <c r="AD12" s="2">
        <v>13</v>
      </c>
      <c r="AE12" s="2">
        <v>0</v>
      </c>
      <c r="AF12" s="2">
        <v>3</v>
      </c>
      <c r="AG12" s="2">
        <f t="shared" si="6"/>
        <v>37553</v>
      </c>
      <c r="AH12" s="2">
        <f t="shared" si="7"/>
        <v>40132</v>
      </c>
      <c r="AI12" s="78">
        <v>165726</v>
      </c>
      <c r="AJ12" s="2">
        <v>182726</v>
      </c>
      <c r="AK12" s="2">
        <v>9221</v>
      </c>
      <c r="AL12" s="2">
        <v>208</v>
      </c>
      <c r="AM12" s="2">
        <v>0</v>
      </c>
      <c r="AN12" s="2">
        <v>0</v>
      </c>
      <c r="AO12" s="2">
        <v>0</v>
      </c>
      <c r="AP12" s="2">
        <v>1391</v>
      </c>
      <c r="AQ12" s="2">
        <v>0</v>
      </c>
      <c r="AR12" s="2">
        <v>0</v>
      </c>
      <c r="AS12" s="2">
        <v>0</v>
      </c>
      <c r="AT12" s="2">
        <v>0</v>
      </c>
      <c r="AU12" s="2">
        <v>-48</v>
      </c>
      <c r="AV12" s="78">
        <v>-27</v>
      </c>
      <c r="AW12" s="2">
        <v>0</v>
      </c>
      <c r="AX12" s="2">
        <v>0</v>
      </c>
      <c r="AY12" s="2">
        <v>0</v>
      </c>
      <c r="AZ12" s="2">
        <v>0</v>
      </c>
      <c r="BA12" s="2">
        <f t="shared" si="8"/>
        <v>48325</v>
      </c>
      <c r="BB12" s="2">
        <f t="shared" si="9"/>
        <v>50904</v>
      </c>
      <c r="BC12" s="2">
        <v>201895</v>
      </c>
      <c r="BD12" s="2">
        <v>218895</v>
      </c>
      <c r="BE12" s="2">
        <v>150</v>
      </c>
      <c r="BF12" s="78">
        <v>8</v>
      </c>
      <c r="BG12" s="2">
        <v>0</v>
      </c>
      <c r="BH12" s="78">
        <v>0</v>
      </c>
      <c r="BI12" s="2">
        <v>0</v>
      </c>
      <c r="BJ12" s="78">
        <v>0</v>
      </c>
      <c r="BK12" s="2">
        <v>-83</v>
      </c>
      <c r="BL12" s="78">
        <v>-200</v>
      </c>
    </row>
    <row r="13" spans="1:66" x14ac:dyDescent="0.2">
      <c r="A13" s="1" t="s">
        <v>8</v>
      </c>
      <c r="B13" t="s">
        <v>454</v>
      </c>
      <c r="C13" t="s">
        <v>970</v>
      </c>
      <c r="D13" s="2">
        <v>126</v>
      </c>
      <c r="E13" s="2">
        <v>601</v>
      </c>
      <c r="F13" s="2">
        <f t="shared" si="0"/>
        <v>727</v>
      </c>
      <c r="G13" s="2">
        <v>32</v>
      </c>
      <c r="H13" s="2">
        <v>52</v>
      </c>
      <c r="I13" s="2">
        <v>148</v>
      </c>
      <c r="J13" s="2">
        <f t="shared" si="1"/>
        <v>200</v>
      </c>
      <c r="K13" s="2">
        <v>1191</v>
      </c>
      <c r="L13" s="2">
        <v>0</v>
      </c>
      <c r="M13" s="2">
        <v>153</v>
      </c>
      <c r="N13" s="2">
        <f t="shared" si="2"/>
        <v>1344</v>
      </c>
      <c r="O13" s="2">
        <v>4518</v>
      </c>
      <c r="P13" s="2">
        <v>219</v>
      </c>
      <c r="Q13" s="2">
        <v>197</v>
      </c>
      <c r="R13" s="2">
        <v>426</v>
      </c>
      <c r="S13" s="2">
        <f t="shared" si="3"/>
        <v>842</v>
      </c>
      <c r="T13" s="2">
        <v>319</v>
      </c>
      <c r="U13" s="2">
        <v>1005</v>
      </c>
      <c r="V13" s="2">
        <f t="shared" si="4"/>
        <v>1324</v>
      </c>
      <c r="W13" s="2">
        <v>1245</v>
      </c>
      <c r="X13" s="2">
        <v>23815</v>
      </c>
      <c r="Y13">
        <v>1671</v>
      </c>
      <c r="Z13" s="2">
        <v>15055</v>
      </c>
      <c r="AA13" s="2">
        <v>1066</v>
      </c>
      <c r="AB13" s="2">
        <f t="shared" si="5"/>
        <v>16121</v>
      </c>
      <c r="AC13" s="2">
        <v>195</v>
      </c>
      <c r="AD13" s="2">
        <v>0</v>
      </c>
      <c r="AE13" s="2">
        <v>0</v>
      </c>
      <c r="AF13" s="2">
        <v>0</v>
      </c>
      <c r="AG13" s="2">
        <f t="shared" si="6"/>
        <v>50363</v>
      </c>
      <c r="AH13" s="2">
        <f t="shared" si="7"/>
        <v>52034</v>
      </c>
      <c r="AI13" s="78">
        <v>216947</v>
      </c>
      <c r="AJ13" s="2">
        <v>224065</v>
      </c>
      <c r="AK13" s="2">
        <v>11003</v>
      </c>
      <c r="AL13" s="2">
        <v>66</v>
      </c>
      <c r="AM13" s="2">
        <v>0</v>
      </c>
      <c r="AN13" s="2">
        <v>0</v>
      </c>
      <c r="AO13" s="2">
        <v>0</v>
      </c>
      <c r="AP13" s="2">
        <v>1824</v>
      </c>
      <c r="AQ13" s="2">
        <v>0</v>
      </c>
      <c r="AR13" s="2">
        <v>0</v>
      </c>
      <c r="AS13" s="2">
        <v>0</v>
      </c>
      <c r="AT13" s="2">
        <v>35</v>
      </c>
      <c r="AU13" s="2">
        <v>-300</v>
      </c>
      <c r="AV13" s="78">
        <v>250</v>
      </c>
      <c r="AW13" s="2">
        <v>764</v>
      </c>
      <c r="AX13" s="2">
        <v>-140</v>
      </c>
      <c r="AY13" s="2">
        <v>0</v>
      </c>
      <c r="AZ13" s="2">
        <v>0</v>
      </c>
      <c r="BA13" s="2">
        <f t="shared" si="8"/>
        <v>63755</v>
      </c>
      <c r="BB13" s="2">
        <f t="shared" si="9"/>
        <v>65426</v>
      </c>
      <c r="BC13" s="2">
        <v>262845</v>
      </c>
      <c r="BD13" s="2">
        <v>269963</v>
      </c>
      <c r="BE13" s="2">
        <v>0</v>
      </c>
      <c r="BF13" s="78">
        <v>0</v>
      </c>
      <c r="BG13" s="2">
        <v>0</v>
      </c>
      <c r="BH13" s="78">
        <v>0</v>
      </c>
      <c r="BI13" s="2">
        <v>299</v>
      </c>
      <c r="BJ13" s="78">
        <v>4807</v>
      </c>
      <c r="BK13" s="2">
        <v>-17</v>
      </c>
      <c r="BL13" s="78">
        <v>-409</v>
      </c>
    </row>
    <row r="14" spans="1:66" x14ac:dyDescent="0.2">
      <c r="A14" s="1" t="s">
        <v>9</v>
      </c>
      <c r="B14" t="s">
        <v>455</v>
      </c>
      <c r="C14" t="s">
        <v>970</v>
      </c>
      <c r="D14" s="2">
        <v>-123</v>
      </c>
      <c r="E14" s="2">
        <v>1282</v>
      </c>
      <c r="F14" s="2">
        <f t="shared" si="0"/>
        <v>1159</v>
      </c>
      <c r="G14" s="2">
        <v>24.6</v>
      </c>
      <c r="H14" s="2">
        <v>38.700000000000003</v>
      </c>
      <c r="I14" s="2">
        <v>115</v>
      </c>
      <c r="J14" s="2">
        <f t="shared" si="1"/>
        <v>153.69999999999999</v>
      </c>
      <c r="K14" s="2">
        <v>1101</v>
      </c>
      <c r="L14" s="2">
        <v>0</v>
      </c>
      <c r="M14" s="2">
        <v>54</v>
      </c>
      <c r="N14" s="2">
        <f t="shared" si="2"/>
        <v>1155</v>
      </c>
      <c r="O14" s="2">
        <v>3546</v>
      </c>
      <c r="P14" s="2">
        <v>342</v>
      </c>
      <c r="Q14" s="2">
        <v>234</v>
      </c>
      <c r="R14" s="2">
        <v>537</v>
      </c>
      <c r="S14" s="2">
        <f t="shared" si="3"/>
        <v>1113</v>
      </c>
      <c r="T14" s="2">
        <v>514.5</v>
      </c>
      <c r="U14" s="2">
        <v>1325</v>
      </c>
      <c r="V14" s="2">
        <f t="shared" si="4"/>
        <v>1839.5</v>
      </c>
      <c r="W14" s="2">
        <v>1468</v>
      </c>
      <c r="X14" s="2">
        <v>18912</v>
      </c>
      <c r="Y14">
        <v>5476.7335376160245</v>
      </c>
      <c r="Z14" s="2">
        <v>19146</v>
      </c>
      <c r="AA14" s="2">
        <v>793.25</v>
      </c>
      <c r="AB14" s="2">
        <f t="shared" si="5"/>
        <v>19939.25</v>
      </c>
      <c r="AC14" s="2">
        <v>0</v>
      </c>
      <c r="AD14" s="2">
        <v>0</v>
      </c>
      <c r="AE14" s="2">
        <v>0</v>
      </c>
      <c r="AF14" s="2">
        <v>26.5</v>
      </c>
      <c r="AG14" s="2">
        <f t="shared" si="6"/>
        <v>49336.549999999996</v>
      </c>
      <c r="AH14" s="2">
        <f t="shared" si="7"/>
        <v>54813.283537616022</v>
      </c>
      <c r="AI14" s="78">
        <v>191157</v>
      </c>
      <c r="AJ14" s="2">
        <v>215564.41225379452</v>
      </c>
      <c r="AK14" s="2">
        <v>13821</v>
      </c>
      <c r="AL14" s="2">
        <v>403</v>
      </c>
      <c r="AM14" s="2">
        <v>5718</v>
      </c>
      <c r="AN14" s="2">
        <v>0</v>
      </c>
      <c r="AO14" s="2">
        <v>0</v>
      </c>
      <c r="AP14" s="2">
        <v>0</v>
      </c>
      <c r="AQ14" s="2">
        <v>0</v>
      </c>
      <c r="AR14" s="2">
        <v>0</v>
      </c>
      <c r="AS14" s="2">
        <v>0</v>
      </c>
      <c r="AT14" s="2">
        <v>0</v>
      </c>
      <c r="AU14" s="2">
        <v>0</v>
      </c>
      <c r="AV14" s="78">
        <v>0</v>
      </c>
      <c r="AW14" s="2">
        <v>0</v>
      </c>
      <c r="AX14" s="2">
        <v>0</v>
      </c>
      <c r="AY14" s="2">
        <v>0</v>
      </c>
      <c r="AZ14" s="2">
        <v>0</v>
      </c>
      <c r="BA14" s="2">
        <f t="shared" si="8"/>
        <v>69278.549999999988</v>
      </c>
      <c r="BB14" s="2">
        <f t="shared" si="9"/>
        <v>74755.283537616022</v>
      </c>
      <c r="BC14" s="2">
        <v>273046</v>
      </c>
      <c r="BD14" s="2">
        <v>297453.41225379449</v>
      </c>
      <c r="BE14" s="2">
        <v>0</v>
      </c>
      <c r="BF14" s="78">
        <v>0</v>
      </c>
      <c r="BG14" s="2">
        <v>0</v>
      </c>
      <c r="BH14" s="78">
        <v>0</v>
      </c>
      <c r="BI14" s="2">
        <v>2536</v>
      </c>
      <c r="BJ14" s="78">
        <v>10989</v>
      </c>
      <c r="BK14" s="2">
        <v>-147</v>
      </c>
      <c r="BL14" s="78">
        <v>-536</v>
      </c>
    </row>
    <row r="15" spans="1:66" x14ac:dyDescent="0.2">
      <c r="A15" s="1" t="s">
        <v>10</v>
      </c>
      <c r="B15" t="s">
        <v>456</v>
      </c>
      <c r="C15" t="s">
        <v>970</v>
      </c>
      <c r="D15" s="2">
        <v>260</v>
      </c>
      <c r="E15" s="2">
        <v>1542</v>
      </c>
      <c r="F15" s="2">
        <f t="shared" si="0"/>
        <v>1802</v>
      </c>
      <c r="G15" s="2">
        <v>7</v>
      </c>
      <c r="H15" s="2">
        <v>219</v>
      </c>
      <c r="I15" s="2">
        <v>62</v>
      </c>
      <c r="J15" s="2">
        <f t="shared" si="1"/>
        <v>281</v>
      </c>
      <c r="K15" s="2">
        <v>1734</v>
      </c>
      <c r="L15" s="2">
        <v>0</v>
      </c>
      <c r="M15" s="2">
        <v>249</v>
      </c>
      <c r="N15" s="2">
        <f t="shared" si="2"/>
        <v>1983</v>
      </c>
      <c r="O15" s="2">
        <v>3928</v>
      </c>
      <c r="P15" s="2">
        <v>180</v>
      </c>
      <c r="Q15" s="2">
        <v>140</v>
      </c>
      <c r="R15" s="2">
        <v>249</v>
      </c>
      <c r="S15" s="2">
        <f t="shared" si="3"/>
        <v>569</v>
      </c>
      <c r="T15" s="2">
        <v>505</v>
      </c>
      <c r="U15" s="2">
        <v>793</v>
      </c>
      <c r="V15" s="2">
        <f t="shared" si="4"/>
        <v>1298</v>
      </c>
      <c r="W15" s="2">
        <v>1596</v>
      </c>
      <c r="X15" s="2">
        <v>14269</v>
      </c>
      <c r="Y15">
        <v>4132.1653367302797</v>
      </c>
      <c r="Z15" s="2">
        <v>17731</v>
      </c>
      <c r="AA15" s="2">
        <v>2613</v>
      </c>
      <c r="AB15" s="2">
        <f t="shared" si="5"/>
        <v>20344</v>
      </c>
      <c r="AC15" s="2">
        <v>123</v>
      </c>
      <c r="AD15" s="2">
        <v>-428</v>
      </c>
      <c r="AE15" s="2">
        <v>0</v>
      </c>
      <c r="AF15" s="2">
        <v>0</v>
      </c>
      <c r="AG15" s="2">
        <f t="shared" si="6"/>
        <v>45772</v>
      </c>
      <c r="AH15" s="2">
        <f t="shared" si="7"/>
        <v>49904.165336730279</v>
      </c>
      <c r="AI15" s="78">
        <v>185000</v>
      </c>
      <c r="AJ15" s="2">
        <v>204659.90776436089</v>
      </c>
      <c r="AK15" s="2">
        <v>13217</v>
      </c>
      <c r="AL15" s="2">
        <v>594</v>
      </c>
      <c r="AM15" s="2">
        <v>3458</v>
      </c>
      <c r="AN15" s="2">
        <v>0</v>
      </c>
      <c r="AO15" s="2">
        <v>0</v>
      </c>
      <c r="AP15" s="2">
        <v>49</v>
      </c>
      <c r="AQ15" s="2">
        <v>0</v>
      </c>
      <c r="AR15" s="2">
        <v>0</v>
      </c>
      <c r="AS15" s="2">
        <v>0</v>
      </c>
      <c r="AT15" s="2">
        <v>0</v>
      </c>
      <c r="AU15" s="2">
        <v>0</v>
      </c>
      <c r="AV15" s="78">
        <v>0</v>
      </c>
      <c r="AW15" s="2">
        <v>0</v>
      </c>
      <c r="AX15" s="2">
        <v>0</v>
      </c>
      <c r="AY15" s="2">
        <v>0</v>
      </c>
      <c r="AZ15" s="2">
        <v>0</v>
      </c>
      <c r="BA15" s="2">
        <f t="shared" si="8"/>
        <v>63090</v>
      </c>
      <c r="BB15" s="2">
        <f t="shared" si="9"/>
        <v>67222.165336730279</v>
      </c>
      <c r="BC15" s="2">
        <v>268000</v>
      </c>
      <c r="BD15" s="2">
        <v>287659.90776436089</v>
      </c>
      <c r="BE15" s="2">
        <v>0</v>
      </c>
      <c r="BF15" s="78">
        <v>0</v>
      </c>
      <c r="BG15" s="2">
        <v>0</v>
      </c>
      <c r="BH15" s="78">
        <v>0</v>
      </c>
      <c r="BI15" s="2">
        <v>2504</v>
      </c>
      <c r="BJ15" s="78">
        <v>10014</v>
      </c>
      <c r="BK15" s="2">
        <v>-486</v>
      </c>
      <c r="BL15" s="78">
        <v>-1943</v>
      </c>
      <c r="BM15" s="219" t="s">
        <v>1058</v>
      </c>
    </row>
    <row r="16" spans="1:66" x14ac:dyDescent="0.2">
      <c r="A16" s="1" t="s">
        <v>11</v>
      </c>
      <c r="B16" t="s">
        <v>457</v>
      </c>
      <c r="C16" t="s">
        <v>970</v>
      </c>
      <c r="D16" s="2">
        <v>-4</v>
      </c>
      <c r="E16" s="2">
        <v>951</v>
      </c>
      <c r="F16" s="2">
        <f t="shared" si="0"/>
        <v>947</v>
      </c>
      <c r="G16" s="2">
        <v>1</v>
      </c>
      <c r="H16" s="2">
        <v>337</v>
      </c>
      <c r="I16" s="2">
        <v>46</v>
      </c>
      <c r="J16" s="2">
        <f t="shared" si="1"/>
        <v>383</v>
      </c>
      <c r="K16" s="2">
        <v>122</v>
      </c>
      <c r="L16" s="2">
        <v>0</v>
      </c>
      <c r="M16" s="2">
        <v>415</v>
      </c>
      <c r="N16" s="2">
        <f t="shared" si="2"/>
        <v>537</v>
      </c>
      <c r="O16" s="2">
        <v>3108</v>
      </c>
      <c r="P16" s="2">
        <v>224</v>
      </c>
      <c r="Q16" s="2">
        <v>77</v>
      </c>
      <c r="R16" s="2">
        <v>1046</v>
      </c>
      <c r="S16" s="2">
        <f t="shared" si="3"/>
        <v>1347</v>
      </c>
      <c r="T16" s="2">
        <v>250</v>
      </c>
      <c r="U16" s="2">
        <v>757</v>
      </c>
      <c r="V16" s="2">
        <f t="shared" si="4"/>
        <v>1007</v>
      </c>
      <c r="W16" s="2">
        <v>752</v>
      </c>
      <c r="X16" s="2">
        <v>13365</v>
      </c>
      <c r="Y16">
        <v>5079.6591222743573</v>
      </c>
      <c r="Z16" s="2">
        <v>14135</v>
      </c>
      <c r="AA16" s="2">
        <v>648</v>
      </c>
      <c r="AB16" s="2">
        <f t="shared" si="5"/>
        <v>14783</v>
      </c>
      <c r="AC16" s="2">
        <v>89</v>
      </c>
      <c r="AD16" s="2">
        <v>0</v>
      </c>
      <c r="AE16" s="2">
        <v>0</v>
      </c>
      <c r="AF16" s="2">
        <v>0</v>
      </c>
      <c r="AG16" s="2">
        <f t="shared" si="6"/>
        <v>36319</v>
      </c>
      <c r="AH16" s="2">
        <f t="shared" si="7"/>
        <v>41398.659122274359</v>
      </c>
      <c r="AI16" s="78">
        <v>145560</v>
      </c>
      <c r="AJ16" s="2">
        <v>167136</v>
      </c>
      <c r="AK16" s="2">
        <v>9339</v>
      </c>
      <c r="AL16" s="2">
        <v>0</v>
      </c>
      <c r="AM16" s="2">
        <v>0</v>
      </c>
      <c r="AN16" s="2">
        <v>0</v>
      </c>
      <c r="AO16" s="2">
        <v>0</v>
      </c>
      <c r="AP16" s="2">
        <v>300</v>
      </c>
      <c r="AQ16" s="2">
        <v>0</v>
      </c>
      <c r="AR16" s="2">
        <v>0</v>
      </c>
      <c r="AS16" s="2">
        <v>0</v>
      </c>
      <c r="AT16" s="2">
        <v>37</v>
      </c>
      <c r="AU16" s="2">
        <v>-881</v>
      </c>
      <c r="AV16" s="78">
        <v>-3503</v>
      </c>
      <c r="AW16" s="2">
        <v>0</v>
      </c>
      <c r="AX16" s="2">
        <v>0</v>
      </c>
      <c r="AY16" s="2">
        <v>0</v>
      </c>
      <c r="AZ16" s="2">
        <v>0</v>
      </c>
      <c r="BA16" s="2">
        <f t="shared" si="8"/>
        <v>45114</v>
      </c>
      <c r="BB16" s="2">
        <f t="shared" si="9"/>
        <v>50193.659122274359</v>
      </c>
      <c r="BC16" s="2">
        <v>180757</v>
      </c>
      <c r="BD16" s="2">
        <v>202333</v>
      </c>
      <c r="BE16" s="2">
        <v>55</v>
      </c>
      <c r="BF16" s="78">
        <v>219</v>
      </c>
      <c r="BG16" s="2">
        <v>0</v>
      </c>
      <c r="BH16" s="78">
        <v>0</v>
      </c>
      <c r="BI16" s="2">
        <v>1347</v>
      </c>
      <c r="BJ16" s="78">
        <v>5385</v>
      </c>
      <c r="BK16" s="2">
        <v>-131</v>
      </c>
      <c r="BL16" s="78">
        <v>-521</v>
      </c>
    </row>
    <row r="17" spans="1:64" x14ac:dyDescent="0.2">
      <c r="A17" s="1" t="s">
        <v>12</v>
      </c>
      <c r="B17" t="s">
        <v>458</v>
      </c>
      <c r="C17" t="s">
        <v>970</v>
      </c>
      <c r="D17" s="2">
        <v>76</v>
      </c>
      <c r="E17" s="2">
        <v>1793</v>
      </c>
      <c r="F17" s="2">
        <f t="shared" si="0"/>
        <v>1869</v>
      </c>
      <c r="G17" s="2">
        <v>9</v>
      </c>
      <c r="H17" s="2">
        <v>51</v>
      </c>
      <c r="I17" s="2">
        <v>209</v>
      </c>
      <c r="J17" s="2">
        <f t="shared" si="1"/>
        <v>260</v>
      </c>
      <c r="K17" s="2">
        <v>1749</v>
      </c>
      <c r="L17" s="2">
        <v>0</v>
      </c>
      <c r="M17" s="2">
        <v>138</v>
      </c>
      <c r="N17" s="2">
        <f t="shared" si="2"/>
        <v>1887</v>
      </c>
      <c r="O17" s="2">
        <v>3567</v>
      </c>
      <c r="P17" s="2">
        <v>320</v>
      </c>
      <c r="Q17" s="2">
        <v>28</v>
      </c>
      <c r="R17" s="2">
        <v>1147</v>
      </c>
      <c r="S17" s="2">
        <f t="shared" si="3"/>
        <v>1495</v>
      </c>
      <c r="T17" s="2">
        <v>384</v>
      </c>
      <c r="U17" s="2">
        <v>834</v>
      </c>
      <c r="V17" s="2">
        <f t="shared" si="4"/>
        <v>1218</v>
      </c>
      <c r="W17" s="2">
        <v>724</v>
      </c>
      <c r="X17" s="2">
        <v>19553</v>
      </c>
      <c r="Y17">
        <v>5662.3609803831496</v>
      </c>
      <c r="Z17" s="2">
        <v>16837</v>
      </c>
      <c r="AA17" s="2">
        <v>356</v>
      </c>
      <c r="AB17" s="2">
        <f t="shared" si="5"/>
        <v>17193</v>
      </c>
      <c r="AC17" s="2">
        <v>75</v>
      </c>
      <c r="AD17" s="2">
        <v>0</v>
      </c>
      <c r="AE17" s="2">
        <v>0</v>
      </c>
      <c r="AF17" s="2">
        <v>0</v>
      </c>
      <c r="AG17" s="2">
        <f t="shared" si="6"/>
        <v>47850</v>
      </c>
      <c r="AH17" s="2">
        <f t="shared" si="7"/>
        <v>53512.36098038315</v>
      </c>
      <c r="AI17" s="78">
        <v>191799</v>
      </c>
      <c r="AJ17" s="2">
        <v>214449.15454935987</v>
      </c>
      <c r="AK17" s="2">
        <v>3862</v>
      </c>
      <c r="AL17" s="2">
        <v>0</v>
      </c>
      <c r="AM17" s="2">
        <v>1944</v>
      </c>
      <c r="AN17" s="2">
        <v>0</v>
      </c>
      <c r="AO17" s="2">
        <v>0</v>
      </c>
      <c r="AP17" s="2">
        <v>890</v>
      </c>
      <c r="AQ17" s="2">
        <v>0</v>
      </c>
      <c r="AR17" s="2">
        <v>0</v>
      </c>
      <c r="AS17" s="2">
        <v>0</v>
      </c>
      <c r="AT17" s="2">
        <v>0</v>
      </c>
      <c r="AU17" s="2">
        <v>0</v>
      </c>
      <c r="AV17" s="78">
        <v>0</v>
      </c>
      <c r="AW17" s="2">
        <v>0</v>
      </c>
      <c r="AX17" s="2">
        <v>0</v>
      </c>
      <c r="AY17" s="2">
        <v>0</v>
      </c>
      <c r="AZ17" s="2">
        <v>0</v>
      </c>
      <c r="BA17" s="2">
        <f t="shared" si="8"/>
        <v>54546</v>
      </c>
      <c r="BB17" s="2">
        <f t="shared" si="9"/>
        <v>60208.36098038315</v>
      </c>
      <c r="BC17" s="2">
        <v>219495</v>
      </c>
      <c r="BD17" s="2">
        <v>242145.15454935987</v>
      </c>
      <c r="BE17" s="2">
        <v>0</v>
      </c>
      <c r="BF17" s="78">
        <v>0</v>
      </c>
      <c r="BG17" s="2">
        <v>0</v>
      </c>
      <c r="BH17" s="78">
        <v>0</v>
      </c>
      <c r="BI17" s="2">
        <v>1222</v>
      </c>
      <c r="BJ17" s="78">
        <v>4890</v>
      </c>
      <c r="BK17" s="2">
        <v>-250</v>
      </c>
      <c r="BL17" s="78">
        <v>-881</v>
      </c>
    </row>
    <row r="18" spans="1:64" x14ac:dyDescent="0.2">
      <c r="A18" s="1" t="s">
        <v>13</v>
      </c>
      <c r="B18" t="s">
        <v>459</v>
      </c>
      <c r="C18" t="s">
        <v>970</v>
      </c>
      <c r="D18" s="2">
        <v>-269</v>
      </c>
      <c r="E18" s="2">
        <v>1068</v>
      </c>
      <c r="F18" s="2">
        <f t="shared" si="0"/>
        <v>799</v>
      </c>
      <c r="G18" s="2">
        <v>16</v>
      </c>
      <c r="H18" s="2">
        <v>125</v>
      </c>
      <c r="I18" s="2">
        <v>88</v>
      </c>
      <c r="J18" s="2">
        <f t="shared" si="1"/>
        <v>213</v>
      </c>
      <c r="K18" s="2">
        <v>-394</v>
      </c>
      <c r="L18" s="2">
        <v>0</v>
      </c>
      <c r="M18" s="2">
        <v>503</v>
      </c>
      <c r="N18" s="2">
        <f t="shared" si="2"/>
        <v>109</v>
      </c>
      <c r="O18" s="2">
        <v>5273</v>
      </c>
      <c r="P18" s="2">
        <v>736</v>
      </c>
      <c r="Q18" s="2">
        <v>130</v>
      </c>
      <c r="R18" s="2">
        <v>321</v>
      </c>
      <c r="S18" s="2">
        <f t="shared" si="3"/>
        <v>1187</v>
      </c>
      <c r="T18" s="2">
        <v>763</v>
      </c>
      <c r="U18" s="2">
        <v>2204</v>
      </c>
      <c r="V18" s="2">
        <f t="shared" si="4"/>
        <v>2967</v>
      </c>
      <c r="W18" s="2">
        <v>1958</v>
      </c>
      <c r="X18" s="2">
        <v>7112</v>
      </c>
      <c r="Y18">
        <v>36799</v>
      </c>
      <c r="Z18" s="2">
        <v>28407</v>
      </c>
      <c r="AA18" s="2">
        <v>1973</v>
      </c>
      <c r="AB18" s="2">
        <f t="shared" si="5"/>
        <v>30380</v>
      </c>
      <c r="AC18" s="2">
        <v>274</v>
      </c>
      <c r="AD18" s="2">
        <v>0</v>
      </c>
      <c r="AE18" s="2">
        <v>0</v>
      </c>
      <c r="AF18" s="2">
        <v>221</v>
      </c>
      <c r="AG18" s="2">
        <f t="shared" si="6"/>
        <v>50509</v>
      </c>
      <c r="AH18" s="2">
        <f t="shared" si="7"/>
        <v>87308</v>
      </c>
      <c r="AI18" s="78">
        <v>194674</v>
      </c>
      <c r="AJ18" s="2">
        <v>365980</v>
      </c>
      <c r="AK18" s="2">
        <v>17977</v>
      </c>
      <c r="AL18" s="2">
        <v>0</v>
      </c>
      <c r="AM18" s="2">
        <v>7448</v>
      </c>
      <c r="AN18" s="2">
        <v>0</v>
      </c>
      <c r="AO18" s="2">
        <v>0</v>
      </c>
      <c r="AP18" s="2">
        <v>1466</v>
      </c>
      <c r="AQ18" s="2">
        <v>0</v>
      </c>
      <c r="AR18" s="2">
        <v>0</v>
      </c>
      <c r="AS18" s="2">
        <v>0</v>
      </c>
      <c r="AT18" s="2">
        <v>78</v>
      </c>
      <c r="AU18" s="2">
        <v>-125</v>
      </c>
      <c r="AV18" s="78">
        <v>-645</v>
      </c>
      <c r="AW18" s="2">
        <v>-109</v>
      </c>
      <c r="AX18" s="2">
        <v>-64</v>
      </c>
      <c r="AY18" s="2">
        <v>0</v>
      </c>
      <c r="AZ18" s="2">
        <v>0</v>
      </c>
      <c r="BA18" s="2">
        <f t="shared" si="8"/>
        <v>77244</v>
      </c>
      <c r="BB18" s="2">
        <f t="shared" si="9"/>
        <v>114043</v>
      </c>
      <c r="BC18" s="2">
        <v>289735</v>
      </c>
      <c r="BD18" s="2">
        <v>461041</v>
      </c>
      <c r="BE18" s="2">
        <v>0</v>
      </c>
      <c r="BF18" s="78">
        <v>0</v>
      </c>
      <c r="BG18" s="2">
        <v>0</v>
      </c>
      <c r="BH18" s="78">
        <v>0</v>
      </c>
      <c r="BI18" s="2">
        <v>5341</v>
      </c>
      <c r="BJ18" s="78">
        <v>20157</v>
      </c>
      <c r="BK18" s="2">
        <v>-838</v>
      </c>
      <c r="BL18" s="78">
        <v>-3138</v>
      </c>
    </row>
    <row r="19" spans="1:64" x14ac:dyDescent="0.2">
      <c r="A19" s="1" t="s">
        <v>14</v>
      </c>
      <c r="B19" t="s">
        <v>460</v>
      </c>
      <c r="C19" t="s">
        <v>971</v>
      </c>
      <c r="D19" s="2">
        <v>27</v>
      </c>
      <c r="E19" s="2">
        <v>669</v>
      </c>
      <c r="F19" s="2">
        <f t="shared" si="0"/>
        <v>696</v>
      </c>
      <c r="G19" s="2">
        <v>41</v>
      </c>
      <c r="H19" s="2">
        <v>321</v>
      </c>
      <c r="I19" s="2">
        <v>188</v>
      </c>
      <c r="J19" s="2">
        <f t="shared" si="1"/>
        <v>509</v>
      </c>
      <c r="K19" s="2">
        <v>8079</v>
      </c>
      <c r="L19" s="2">
        <v>0</v>
      </c>
      <c r="M19" s="2">
        <v>646</v>
      </c>
      <c r="N19" s="2">
        <f t="shared" si="2"/>
        <v>8725</v>
      </c>
      <c r="O19" s="2">
        <v>3296</v>
      </c>
      <c r="P19" s="2">
        <v>380</v>
      </c>
      <c r="Q19" s="2">
        <v>35</v>
      </c>
      <c r="R19" s="2">
        <v>-126</v>
      </c>
      <c r="S19" s="2">
        <f t="shared" si="3"/>
        <v>289</v>
      </c>
      <c r="T19" s="2">
        <v>1448</v>
      </c>
      <c r="U19" s="2">
        <v>3835</v>
      </c>
      <c r="V19" s="2">
        <f t="shared" si="4"/>
        <v>5283</v>
      </c>
      <c r="W19" s="2">
        <v>1222</v>
      </c>
      <c r="X19" s="2">
        <v>66604</v>
      </c>
      <c r="Y19">
        <v>19287.878624121073</v>
      </c>
      <c r="Z19" s="2">
        <v>55564</v>
      </c>
      <c r="AA19" s="2">
        <v>277</v>
      </c>
      <c r="AB19" s="2">
        <f t="shared" si="5"/>
        <v>55841</v>
      </c>
      <c r="AC19" s="2">
        <v>362</v>
      </c>
      <c r="AD19" s="2">
        <v>0</v>
      </c>
      <c r="AE19" s="2">
        <v>0</v>
      </c>
      <c r="AF19" s="2">
        <v>0</v>
      </c>
      <c r="AG19" s="2">
        <f t="shared" si="6"/>
        <v>142868</v>
      </c>
      <c r="AH19" s="2">
        <f t="shared" si="7"/>
        <v>162155.87862412108</v>
      </c>
      <c r="AI19" s="78">
        <v>511314</v>
      </c>
      <c r="AJ19" s="2">
        <v>612384</v>
      </c>
      <c r="AK19" s="2">
        <v>0</v>
      </c>
      <c r="AL19" s="2">
        <v>0</v>
      </c>
      <c r="AM19" s="2">
        <v>0</v>
      </c>
      <c r="AN19" s="2">
        <v>0</v>
      </c>
      <c r="AO19" s="2">
        <v>0</v>
      </c>
      <c r="AP19" s="2">
        <v>0</v>
      </c>
      <c r="AQ19" s="2">
        <v>0</v>
      </c>
      <c r="AR19" s="2">
        <v>0</v>
      </c>
      <c r="AS19" s="2">
        <v>0</v>
      </c>
      <c r="AT19" s="2">
        <v>0</v>
      </c>
      <c r="AU19" s="2">
        <v>448</v>
      </c>
      <c r="AV19" s="78">
        <v>-538</v>
      </c>
      <c r="AW19" s="2">
        <v>0</v>
      </c>
      <c r="AX19" s="2">
        <v>0</v>
      </c>
      <c r="AY19" s="2">
        <v>0</v>
      </c>
      <c r="AZ19" s="2">
        <v>0</v>
      </c>
      <c r="BA19" s="2">
        <f t="shared" si="8"/>
        <v>143316</v>
      </c>
      <c r="BB19" s="2">
        <f t="shared" si="9"/>
        <v>162603.87862412108</v>
      </c>
      <c r="BC19" s="2">
        <v>511314</v>
      </c>
      <c r="BD19" s="2">
        <v>612384</v>
      </c>
      <c r="BE19" s="2">
        <v>0</v>
      </c>
      <c r="BF19" s="78">
        <v>0</v>
      </c>
      <c r="BG19" s="2">
        <v>0</v>
      </c>
      <c r="BH19" s="78">
        <v>0</v>
      </c>
      <c r="BI19" s="2">
        <v>865</v>
      </c>
      <c r="BJ19" s="78">
        <v>10031</v>
      </c>
      <c r="BK19" s="2">
        <v>-582</v>
      </c>
      <c r="BL19" s="78">
        <v>-1755</v>
      </c>
    </row>
    <row r="20" spans="1:64" x14ac:dyDescent="0.2">
      <c r="A20" s="1" t="s">
        <v>15</v>
      </c>
      <c r="B20" t="s">
        <v>461</v>
      </c>
      <c r="C20" t="s">
        <v>972</v>
      </c>
      <c r="D20" s="2">
        <v>0</v>
      </c>
      <c r="E20" s="2">
        <v>1667</v>
      </c>
      <c r="F20" s="2">
        <f t="shared" si="0"/>
        <v>1667</v>
      </c>
      <c r="G20" s="2">
        <v>0</v>
      </c>
      <c r="H20" s="2">
        <v>39</v>
      </c>
      <c r="I20" s="2">
        <v>0</v>
      </c>
      <c r="J20" s="2">
        <f t="shared" si="1"/>
        <v>39</v>
      </c>
      <c r="K20" s="2">
        <v>-489</v>
      </c>
      <c r="L20" s="2">
        <v>0</v>
      </c>
      <c r="M20" s="2">
        <v>64</v>
      </c>
      <c r="N20" s="2">
        <f t="shared" si="2"/>
        <v>-425</v>
      </c>
      <c r="O20" s="2">
        <v>708</v>
      </c>
      <c r="P20" s="2">
        <v>33</v>
      </c>
      <c r="Q20" s="2">
        <v>233</v>
      </c>
      <c r="R20" s="2">
        <v>207</v>
      </c>
      <c r="S20" s="2">
        <f t="shared" si="3"/>
        <v>473</v>
      </c>
      <c r="T20" s="2">
        <v>0</v>
      </c>
      <c r="U20" s="2">
        <v>0</v>
      </c>
      <c r="V20" s="2">
        <f t="shared" si="4"/>
        <v>0</v>
      </c>
      <c r="W20" s="2">
        <v>594</v>
      </c>
      <c r="X20" s="2">
        <v>0</v>
      </c>
      <c r="Y20">
        <v>0</v>
      </c>
      <c r="Z20" s="2">
        <v>0</v>
      </c>
      <c r="AA20" s="2">
        <v>262</v>
      </c>
      <c r="AB20" s="2">
        <f t="shared" si="5"/>
        <v>262</v>
      </c>
      <c r="AC20" s="2">
        <v>503</v>
      </c>
      <c r="AD20" s="2">
        <v>0</v>
      </c>
      <c r="AE20" s="2">
        <v>0</v>
      </c>
      <c r="AF20" s="2">
        <v>16</v>
      </c>
      <c r="AG20" s="2">
        <f t="shared" si="6"/>
        <v>3837</v>
      </c>
      <c r="AH20" s="2">
        <f t="shared" si="7"/>
        <v>3837</v>
      </c>
      <c r="AI20" s="78">
        <v>18815</v>
      </c>
      <c r="AJ20" s="2">
        <v>18815</v>
      </c>
      <c r="AK20" s="2">
        <v>10389</v>
      </c>
      <c r="AL20" s="2">
        <v>0</v>
      </c>
      <c r="AM20" s="2">
        <v>0</v>
      </c>
      <c r="AN20" s="2">
        <v>0</v>
      </c>
      <c r="AO20" s="2">
        <v>0</v>
      </c>
      <c r="AP20" s="2">
        <v>1102</v>
      </c>
      <c r="AQ20" s="2">
        <v>0</v>
      </c>
      <c r="AR20" s="2">
        <v>0</v>
      </c>
      <c r="AS20" s="2">
        <v>0</v>
      </c>
      <c r="AT20" s="2">
        <v>0</v>
      </c>
      <c r="AU20" s="2">
        <v>66</v>
      </c>
      <c r="AV20" s="78">
        <v>-160</v>
      </c>
      <c r="AW20" s="2">
        <v>0</v>
      </c>
      <c r="AX20" s="2">
        <v>0</v>
      </c>
      <c r="AY20" s="2">
        <v>0</v>
      </c>
      <c r="AZ20" s="2">
        <v>0</v>
      </c>
      <c r="BA20" s="2">
        <f t="shared" si="8"/>
        <v>15394</v>
      </c>
      <c r="BB20" s="2">
        <f t="shared" si="9"/>
        <v>15394</v>
      </c>
      <c r="BC20" s="2">
        <v>64621</v>
      </c>
      <c r="BD20" s="2">
        <v>64621</v>
      </c>
      <c r="BE20" s="2">
        <v>0</v>
      </c>
      <c r="BF20" s="78">
        <v>0</v>
      </c>
      <c r="BG20" s="2">
        <v>0</v>
      </c>
      <c r="BH20" s="78">
        <v>0</v>
      </c>
      <c r="BI20" s="2">
        <v>217</v>
      </c>
      <c r="BJ20" s="78">
        <v>2191</v>
      </c>
      <c r="BK20" s="2">
        <v>-543</v>
      </c>
      <c r="BL20" s="78">
        <v>-2024</v>
      </c>
    </row>
    <row r="21" spans="1:64" x14ac:dyDescent="0.2">
      <c r="A21" s="1" t="s">
        <v>16</v>
      </c>
      <c r="B21" t="s">
        <v>462</v>
      </c>
      <c r="C21" t="s">
        <v>972</v>
      </c>
      <c r="D21" s="2">
        <v>34</v>
      </c>
      <c r="E21" s="2">
        <v>273</v>
      </c>
      <c r="F21" s="2">
        <f t="shared" si="0"/>
        <v>307</v>
      </c>
      <c r="G21" s="2">
        <v>5</v>
      </c>
      <c r="H21" s="2">
        <v>11</v>
      </c>
      <c r="I21" s="2">
        <v>0</v>
      </c>
      <c r="J21" s="2">
        <f t="shared" si="1"/>
        <v>11</v>
      </c>
      <c r="K21" s="2">
        <v>-267</v>
      </c>
      <c r="L21" s="2">
        <v>0</v>
      </c>
      <c r="M21" s="2">
        <v>94</v>
      </c>
      <c r="N21" s="2">
        <f t="shared" si="2"/>
        <v>-173</v>
      </c>
      <c r="O21" s="2">
        <v>1516</v>
      </c>
      <c r="P21" s="2">
        <v>0</v>
      </c>
      <c r="Q21" s="2">
        <v>245</v>
      </c>
      <c r="R21" s="2">
        <v>312</v>
      </c>
      <c r="S21" s="2">
        <f t="shared" si="3"/>
        <v>557</v>
      </c>
      <c r="T21" s="2">
        <v>0</v>
      </c>
      <c r="U21" s="2">
        <v>0</v>
      </c>
      <c r="V21" s="2">
        <f t="shared" si="4"/>
        <v>0</v>
      </c>
      <c r="W21" s="2">
        <v>145</v>
      </c>
      <c r="X21" s="2">
        <v>0</v>
      </c>
      <c r="Y21">
        <v>0</v>
      </c>
      <c r="Z21" s="2">
        <v>0</v>
      </c>
      <c r="AA21" s="2">
        <v>208</v>
      </c>
      <c r="AB21" s="2">
        <f t="shared" si="5"/>
        <v>208</v>
      </c>
      <c r="AC21" s="2">
        <v>202</v>
      </c>
      <c r="AD21" s="2">
        <v>0</v>
      </c>
      <c r="AE21" s="2">
        <v>0</v>
      </c>
      <c r="AF21" s="2">
        <v>0</v>
      </c>
      <c r="AG21" s="2">
        <f t="shared" si="6"/>
        <v>2778</v>
      </c>
      <c r="AH21" s="2">
        <f t="shared" si="7"/>
        <v>2778</v>
      </c>
      <c r="AI21" s="78">
        <v>9570</v>
      </c>
      <c r="AJ21" s="2">
        <v>9570</v>
      </c>
      <c r="AK21" s="2">
        <v>4640</v>
      </c>
      <c r="AL21" s="2">
        <v>0</v>
      </c>
      <c r="AM21" s="2">
        <v>0</v>
      </c>
      <c r="AN21" s="2">
        <v>0</v>
      </c>
      <c r="AO21" s="2">
        <v>0</v>
      </c>
      <c r="AP21" s="2">
        <v>0</v>
      </c>
      <c r="AQ21" s="2">
        <v>0</v>
      </c>
      <c r="AR21" s="2">
        <v>0</v>
      </c>
      <c r="AS21" s="2">
        <v>0</v>
      </c>
      <c r="AT21" s="2">
        <v>0</v>
      </c>
      <c r="AU21" s="2">
        <v>8</v>
      </c>
      <c r="AV21" s="78">
        <v>40</v>
      </c>
      <c r="AW21" s="2">
        <v>0</v>
      </c>
      <c r="AX21" s="2">
        <v>0</v>
      </c>
      <c r="AY21" s="2">
        <v>0</v>
      </c>
      <c r="AZ21" s="2">
        <v>0</v>
      </c>
      <c r="BA21" s="2">
        <f t="shared" si="8"/>
        <v>7426</v>
      </c>
      <c r="BB21" s="2">
        <f t="shared" si="9"/>
        <v>7426</v>
      </c>
      <c r="BC21" s="2">
        <v>32050</v>
      </c>
      <c r="BD21" s="2">
        <v>32050</v>
      </c>
      <c r="BE21" s="2">
        <v>0</v>
      </c>
      <c r="BF21" s="78">
        <v>27</v>
      </c>
      <c r="BG21" s="2">
        <v>0</v>
      </c>
      <c r="BH21" s="78">
        <v>0</v>
      </c>
      <c r="BI21" s="2">
        <v>0</v>
      </c>
      <c r="BJ21" s="78">
        <v>70</v>
      </c>
      <c r="BK21" s="2">
        <v>-36</v>
      </c>
      <c r="BL21" s="78">
        <v>-110</v>
      </c>
    </row>
    <row r="22" spans="1:64" x14ac:dyDescent="0.2">
      <c r="A22" s="1" t="s">
        <v>17</v>
      </c>
      <c r="B22" t="s">
        <v>463</v>
      </c>
      <c r="C22" t="s">
        <v>972</v>
      </c>
      <c r="D22" s="2">
        <v>58</v>
      </c>
      <c r="E22" s="2">
        <v>591</v>
      </c>
      <c r="F22" s="2">
        <f t="shared" si="0"/>
        <v>649</v>
      </c>
      <c r="G22" s="2">
        <v>1</v>
      </c>
      <c r="H22" s="2">
        <v>78</v>
      </c>
      <c r="I22" s="2">
        <v>0</v>
      </c>
      <c r="J22" s="2">
        <f t="shared" si="1"/>
        <v>78</v>
      </c>
      <c r="K22" s="2">
        <v>-243</v>
      </c>
      <c r="L22" s="2">
        <v>0</v>
      </c>
      <c r="M22" s="2">
        <v>132</v>
      </c>
      <c r="N22" s="2">
        <f t="shared" si="2"/>
        <v>-111</v>
      </c>
      <c r="O22" s="2">
        <v>724</v>
      </c>
      <c r="P22" s="2">
        <v>0</v>
      </c>
      <c r="Q22" s="2">
        <v>-183</v>
      </c>
      <c r="R22" s="2">
        <v>490</v>
      </c>
      <c r="S22" s="2">
        <f t="shared" si="3"/>
        <v>307</v>
      </c>
      <c r="T22" s="2">
        <v>0</v>
      </c>
      <c r="U22" s="2">
        <v>0</v>
      </c>
      <c r="V22" s="2">
        <f t="shared" si="4"/>
        <v>0</v>
      </c>
      <c r="W22" s="2">
        <v>27</v>
      </c>
      <c r="X22" s="2">
        <v>0</v>
      </c>
      <c r="Y22">
        <v>0</v>
      </c>
      <c r="Z22" s="2">
        <v>0</v>
      </c>
      <c r="AA22" s="2">
        <v>239</v>
      </c>
      <c r="AB22" s="2">
        <f t="shared" si="5"/>
        <v>239</v>
      </c>
      <c r="AC22" s="2">
        <v>48</v>
      </c>
      <c r="AD22" s="2">
        <v>0</v>
      </c>
      <c r="AE22" s="2">
        <v>0</v>
      </c>
      <c r="AF22" s="2">
        <v>5</v>
      </c>
      <c r="AG22" s="2">
        <f t="shared" si="6"/>
        <v>1967</v>
      </c>
      <c r="AH22" s="2">
        <f t="shared" si="7"/>
        <v>1967</v>
      </c>
      <c r="AI22" s="78">
        <v>8392</v>
      </c>
      <c r="AJ22" s="2">
        <v>8392</v>
      </c>
      <c r="AK22" s="2">
        <v>4381</v>
      </c>
      <c r="AL22" s="2">
        <v>0</v>
      </c>
      <c r="AM22" s="2">
        <v>0</v>
      </c>
      <c r="AN22" s="2">
        <v>0</v>
      </c>
      <c r="AO22" s="2">
        <v>0</v>
      </c>
      <c r="AP22" s="2">
        <v>0</v>
      </c>
      <c r="AQ22" s="2">
        <v>0</v>
      </c>
      <c r="AR22" s="2">
        <v>0</v>
      </c>
      <c r="AS22" s="2">
        <v>0</v>
      </c>
      <c r="AT22" s="2">
        <v>0</v>
      </c>
      <c r="AU22" s="2">
        <v>0</v>
      </c>
      <c r="AV22" s="78">
        <v>0</v>
      </c>
      <c r="AW22" s="2">
        <v>0</v>
      </c>
      <c r="AX22" s="2">
        <v>0</v>
      </c>
      <c r="AY22" s="2">
        <v>0</v>
      </c>
      <c r="AZ22" s="2">
        <v>0</v>
      </c>
      <c r="BA22" s="2">
        <f t="shared" si="8"/>
        <v>6348</v>
      </c>
      <c r="BB22" s="2">
        <f t="shared" si="9"/>
        <v>6348</v>
      </c>
      <c r="BC22" s="2">
        <v>25299</v>
      </c>
      <c r="BD22" s="2">
        <v>25299</v>
      </c>
      <c r="BE22" s="2">
        <v>0</v>
      </c>
      <c r="BF22" s="78">
        <v>0</v>
      </c>
      <c r="BG22" s="2">
        <v>0</v>
      </c>
      <c r="BH22" s="78">
        <v>0</v>
      </c>
      <c r="BI22" s="2">
        <v>0</v>
      </c>
      <c r="BJ22" s="78">
        <v>244</v>
      </c>
      <c r="BK22" s="2">
        <v>-79</v>
      </c>
      <c r="BL22" s="78">
        <v>-508</v>
      </c>
    </row>
    <row r="23" spans="1:64" x14ac:dyDescent="0.2">
      <c r="A23" s="1" t="s">
        <v>18</v>
      </c>
      <c r="B23" t="s">
        <v>464</v>
      </c>
      <c r="C23" t="s">
        <v>972</v>
      </c>
      <c r="D23" s="2">
        <v>11</v>
      </c>
      <c r="E23" s="2">
        <v>750</v>
      </c>
      <c r="F23" s="2">
        <f t="shared" si="0"/>
        <v>761</v>
      </c>
      <c r="G23" s="2">
        <v>8</v>
      </c>
      <c r="H23" s="2">
        <v>-15</v>
      </c>
      <c r="I23" s="2">
        <v>0</v>
      </c>
      <c r="J23" s="2">
        <f t="shared" si="1"/>
        <v>-15</v>
      </c>
      <c r="K23" s="2">
        <v>-71</v>
      </c>
      <c r="L23" s="2">
        <v>0</v>
      </c>
      <c r="M23" s="2">
        <v>340</v>
      </c>
      <c r="N23" s="2">
        <f t="shared" si="2"/>
        <v>269</v>
      </c>
      <c r="O23" s="2">
        <v>1349</v>
      </c>
      <c r="P23" s="2">
        <v>0</v>
      </c>
      <c r="Q23" s="2">
        <v>0</v>
      </c>
      <c r="R23" s="2">
        <v>670</v>
      </c>
      <c r="S23" s="2">
        <f t="shared" si="3"/>
        <v>670</v>
      </c>
      <c r="T23" s="2">
        <v>0</v>
      </c>
      <c r="U23" s="2">
        <v>0</v>
      </c>
      <c r="V23" s="2">
        <f t="shared" si="4"/>
        <v>0</v>
      </c>
      <c r="W23" s="2">
        <v>920</v>
      </c>
      <c r="X23" s="2">
        <v>0</v>
      </c>
      <c r="Y23">
        <v>0</v>
      </c>
      <c r="Z23" s="2">
        <v>0</v>
      </c>
      <c r="AA23" s="2">
        <v>0</v>
      </c>
      <c r="AB23" s="2">
        <f t="shared" si="5"/>
        <v>0</v>
      </c>
      <c r="AC23" s="2">
        <v>0</v>
      </c>
      <c r="AD23" s="2">
        <v>0</v>
      </c>
      <c r="AE23" s="2">
        <v>0</v>
      </c>
      <c r="AF23" s="2">
        <v>130</v>
      </c>
      <c r="AG23" s="2">
        <f t="shared" si="6"/>
        <v>4092</v>
      </c>
      <c r="AH23" s="2">
        <f t="shared" si="7"/>
        <v>4092</v>
      </c>
      <c r="AI23" s="78">
        <v>16500</v>
      </c>
      <c r="AJ23" s="2">
        <v>16500</v>
      </c>
      <c r="AK23" s="2">
        <v>12500</v>
      </c>
      <c r="AL23" s="2">
        <v>0</v>
      </c>
      <c r="AM23" s="2">
        <v>0</v>
      </c>
      <c r="AN23" s="2">
        <v>0</v>
      </c>
      <c r="AO23" s="2">
        <v>0</v>
      </c>
      <c r="AP23" s="2">
        <v>577</v>
      </c>
      <c r="AQ23" s="2">
        <v>0</v>
      </c>
      <c r="AR23" s="2">
        <v>0</v>
      </c>
      <c r="AS23" s="2">
        <v>0</v>
      </c>
      <c r="AT23" s="2">
        <v>0</v>
      </c>
      <c r="AU23" s="2">
        <v>-960</v>
      </c>
      <c r="AV23" s="78">
        <v>-3760</v>
      </c>
      <c r="AW23" s="2">
        <v>0</v>
      </c>
      <c r="AX23" s="2">
        <v>0</v>
      </c>
      <c r="AY23" s="2">
        <v>0</v>
      </c>
      <c r="AZ23" s="2">
        <v>0</v>
      </c>
      <c r="BA23" s="2">
        <f t="shared" si="8"/>
        <v>16209</v>
      </c>
      <c r="BB23" s="2">
        <f t="shared" si="9"/>
        <v>16209</v>
      </c>
      <c r="BC23" s="2">
        <v>63700</v>
      </c>
      <c r="BD23" s="2">
        <v>63700</v>
      </c>
      <c r="BE23" s="2">
        <v>0</v>
      </c>
      <c r="BF23" s="78">
        <v>0</v>
      </c>
      <c r="BG23" s="2">
        <v>0</v>
      </c>
      <c r="BH23" s="78">
        <v>0</v>
      </c>
      <c r="BI23" s="2">
        <v>0</v>
      </c>
      <c r="BJ23" s="78">
        <v>0</v>
      </c>
      <c r="BK23" s="2">
        <v>0</v>
      </c>
      <c r="BL23" s="78">
        <v>0</v>
      </c>
    </row>
    <row r="24" spans="1:64" x14ac:dyDescent="0.2">
      <c r="A24" s="1" t="s">
        <v>19</v>
      </c>
      <c r="B24" t="s">
        <v>465</v>
      </c>
      <c r="C24" t="s">
        <v>970</v>
      </c>
      <c r="D24" s="2">
        <v>-360</v>
      </c>
      <c r="E24" s="2">
        <v>1398</v>
      </c>
      <c r="F24" s="2">
        <f t="shared" si="0"/>
        <v>1038</v>
      </c>
      <c r="G24" s="2">
        <v>34</v>
      </c>
      <c r="H24" s="2">
        <v>178</v>
      </c>
      <c r="I24" s="2">
        <v>64</v>
      </c>
      <c r="J24" s="2">
        <f t="shared" si="1"/>
        <v>242</v>
      </c>
      <c r="K24" s="2">
        <v>1225</v>
      </c>
      <c r="L24" s="2">
        <v>0</v>
      </c>
      <c r="M24" s="2">
        <v>656</v>
      </c>
      <c r="N24" s="2">
        <f t="shared" si="2"/>
        <v>1881</v>
      </c>
      <c r="O24" s="2">
        <v>1505</v>
      </c>
      <c r="P24" s="2">
        <v>520</v>
      </c>
      <c r="Q24" s="2">
        <v>142</v>
      </c>
      <c r="R24" s="2">
        <v>814</v>
      </c>
      <c r="S24" s="2">
        <f t="shared" si="3"/>
        <v>1476</v>
      </c>
      <c r="T24" s="2">
        <v>399</v>
      </c>
      <c r="U24" s="2">
        <v>2220</v>
      </c>
      <c r="V24" s="2">
        <f t="shared" si="4"/>
        <v>2619</v>
      </c>
      <c r="W24" s="2">
        <v>1296</v>
      </c>
      <c r="X24" s="2">
        <v>22686</v>
      </c>
      <c r="Y24">
        <v>6569.647685826837</v>
      </c>
      <c r="Z24" s="2">
        <v>17392</v>
      </c>
      <c r="AA24" s="2">
        <v>548</v>
      </c>
      <c r="AB24" s="2">
        <f t="shared" si="5"/>
        <v>17940</v>
      </c>
      <c r="AC24" s="2">
        <v>417</v>
      </c>
      <c r="AD24" s="2">
        <v>0</v>
      </c>
      <c r="AE24" s="2">
        <v>0</v>
      </c>
      <c r="AF24" s="2">
        <v>0</v>
      </c>
      <c r="AG24" s="2">
        <f t="shared" si="6"/>
        <v>51134</v>
      </c>
      <c r="AH24" s="2">
        <f t="shared" si="7"/>
        <v>57703.647685826836</v>
      </c>
      <c r="AI24" s="78">
        <v>266427</v>
      </c>
      <c r="AJ24" s="2">
        <v>292260.27087411535</v>
      </c>
      <c r="AK24" s="2">
        <v>16093</v>
      </c>
      <c r="AL24" s="2">
        <v>250</v>
      </c>
      <c r="AM24" s="2">
        <v>0</v>
      </c>
      <c r="AN24" s="2">
        <v>0</v>
      </c>
      <c r="AO24" s="2">
        <v>0</v>
      </c>
      <c r="AP24" s="2">
        <v>121</v>
      </c>
      <c r="AQ24" s="2">
        <v>0</v>
      </c>
      <c r="AR24" s="2">
        <v>0</v>
      </c>
      <c r="AS24" s="2">
        <v>0</v>
      </c>
      <c r="AT24" s="2">
        <v>0</v>
      </c>
      <c r="AU24" s="2">
        <v>-453</v>
      </c>
      <c r="AV24" s="78">
        <v>-1500</v>
      </c>
      <c r="AW24" s="2">
        <v>1039</v>
      </c>
      <c r="AX24" s="2">
        <v>1400</v>
      </c>
      <c r="AY24" s="2">
        <v>0</v>
      </c>
      <c r="AZ24" s="2">
        <v>0</v>
      </c>
      <c r="BA24" s="2">
        <f t="shared" si="8"/>
        <v>68184</v>
      </c>
      <c r="BB24" s="2">
        <f t="shared" si="9"/>
        <v>74753.647685826843</v>
      </c>
      <c r="BC24" s="2">
        <v>342250</v>
      </c>
      <c r="BD24" s="2">
        <v>368083.27087411535</v>
      </c>
      <c r="BE24" s="2">
        <v>-121</v>
      </c>
      <c r="BF24" s="78">
        <v>-483</v>
      </c>
      <c r="BG24" s="2">
        <v>-501</v>
      </c>
      <c r="BH24" s="78">
        <v>-2006</v>
      </c>
      <c r="BI24" s="2">
        <v>2567</v>
      </c>
      <c r="BJ24" s="78">
        <v>12700</v>
      </c>
      <c r="BK24" s="2">
        <v>-97</v>
      </c>
      <c r="BL24" s="78">
        <v>-175</v>
      </c>
    </row>
    <row r="25" spans="1:64" x14ac:dyDescent="0.2">
      <c r="A25" s="1" t="s">
        <v>20</v>
      </c>
      <c r="B25" t="s">
        <v>466</v>
      </c>
      <c r="C25" t="s">
        <v>971</v>
      </c>
      <c r="D25" s="2">
        <v>262</v>
      </c>
      <c r="E25" s="2">
        <v>799</v>
      </c>
      <c r="F25" s="2">
        <f t="shared" si="0"/>
        <v>1061</v>
      </c>
      <c r="G25" s="2">
        <v>55</v>
      </c>
      <c r="H25" s="2">
        <v>0</v>
      </c>
      <c r="I25" s="2">
        <v>454</v>
      </c>
      <c r="J25" s="2">
        <f t="shared" si="1"/>
        <v>454</v>
      </c>
      <c r="K25" s="2">
        <v>5296</v>
      </c>
      <c r="L25" s="2">
        <v>0</v>
      </c>
      <c r="M25" s="2">
        <v>-233</v>
      </c>
      <c r="N25" s="2">
        <f t="shared" si="2"/>
        <v>5063</v>
      </c>
      <c r="O25" s="2">
        <v>11011</v>
      </c>
      <c r="P25" s="2">
        <v>2526</v>
      </c>
      <c r="Q25" s="2">
        <v>65</v>
      </c>
      <c r="R25" s="2">
        <v>895</v>
      </c>
      <c r="S25" s="2">
        <f t="shared" si="3"/>
        <v>3486</v>
      </c>
      <c r="T25" s="2">
        <v>1738.5</v>
      </c>
      <c r="U25" s="2">
        <v>4992.7749999999996</v>
      </c>
      <c r="V25" s="2">
        <f t="shared" si="4"/>
        <v>6731.2749999999996</v>
      </c>
      <c r="W25" s="2">
        <v>1772</v>
      </c>
      <c r="X25" s="2">
        <v>53500</v>
      </c>
      <c r="Y25">
        <v>15493.086096788142</v>
      </c>
      <c r="Z25" s="2">
        <v>59512</v>
      </c>
      <c r="AA25" s="2">
        <v>0</v>
      </c>
      <c r="AB25" s="2">
        <f t="shared" si="5"/>
        <v>59512</v>
      </c>
      <c r="AC25" s="2">
        <v>232</v>
      </c>
      <c r="AD25" s="2">
        <v>0</v>
      </c>
      <c r="AE25" s="2">
        <v>0</v>
      </c>
      <c r="AF25" s="2">
        <v>0</v>
      </c>
      <c r="AG25" s="2">
        <f t="shared" si="6"/>
        <v>142877.27499999999</v>
      </c>
      <c r="AH25" s="2">
        <f t="shared" si="7"/>
        <v>158370.36109678814</v>
      </c>
      <c r="AI25" s="78">
        <v>564646</v>
      </c>
      <c r="AJ25" s="2">
        <v>625536.34647802555</v>
      </c>
      <c r="AK25" s="2">
        <v>0</v>
      </c>
      <c r="AL25" s="2">
        <v>0</v>
      </c>
      <c r="AM25" s="2">
        <v>0</v>
      </c>
      <c r="AN25" s="2">
        <v>0</v>
      </c>
      <c r="AO25" s="2">
        <v>0</v>
      </c>
      <c r="AP25" s="2">
        <v>0</v>
      </c>
      <c r="AQ25" s="2">
        <v>0</v>
      </c>
      <c r="AR25" s="2">
        <v>0</v>
      </c>
      <c r="AS25" s="2">
        <v>0</v>
      </c>
      <c r="AT25" s="2">
        <v>0</v>
      </c>
      <c r="AU25" s="2">
        <v>-482</v>
      </c>
      <c r="AV25" s="78">
        <v>-1927</v>
      </c>
      <c r="AW25" s="2">
        <v>-69</v>
      </c>
      <c r="AX25" s="2">
        <v>-276</v>
      </c>
      <c r="AY25" s="2">
        <v>0</v>
      </c>
      <c r="AZ25" s="2">
        <v>0</v>
      </c>
      <c r="BA25" s="2">
        <f t="shared" si="8"/>
        <v>142326.27499999999</v>
      </c>
      <c r="BB25" s="2">
        <f t="shared" si="9"/>
        <v>157819.36109678814</v>
      </c>
      <c r="BC25" s="2">
        <v>562443</v>
      </c>
      <c r="BD25" s="2">
        <v>623333.34647802555</v>
      </c>
      <c r="BE25" s="2">
        <v>0</v>
      </c>
      <c r="BF25" s="78">
        <v>0</v>
      </c>
      <c r="BG25" s="2">
        <v>0</v>
      </c>
      <c r="BH25" s="78">
        <v>0</v>
      </c>
      <c r="BI25" s="2">
        <v>4037</v>
      </c>
      <c r="BJ25" s="78">
        <v>16148</v>
      </c>
      <c r="BK25" s="2">
        <v>0</v>
      </c>
      <c r="BL25" s="78">
        <v>0</v>
      </c>
    </row>
    <row r="26" spans="1:64" x14ac:dyDescent="0.2">
      <c r="A26" s="1" t="s">
        <v>21</v>
      </c>
      <c r="B26" t="s">
        <v>467</v>
      </c>
      <c r="C26" t="s">
        <v>972</v>
      </c>
      <c r="D26" s="2">
        <v>-193</v>
      </c>
      <c r="E26" s="2">
        <v>1135</v>
      </c>
      <c r="F26" s="2">
        <f t="shared" si="0"/>
        <v>942</v>
      </c>
      <c r="G26" s="2">
        <v>0</v>
      </c>
      <c r="H26" s="2">
        <v>191</v>
      </c>
      <c r="I26" s="2">
        <v>0</v>
      </c>
      <c r="J26" s="2">
        <f t="shared" si="1"/>
        <v>191</v>
      </c>
      <c r="K26" s="2">
        <v>-1788</v>
      </c>
      <c r="L26" s="2">
        <v>0</v>
      </c>
      <c r="M26" s="2">
        <v>165</v>
      </c>
      <c r="N26" s="2">
        <f t="shared" si="2"/>
        <v>-1623</v>
      </c>
      <c r="O26" s="2">
        <v>1605</v>
      </c>
      <c r="P26" s="2">
        <v>0</v>
      </c>
      <c r="Q26" s="2">
        <v>422</v>
      </c>
      <c r="R26" s="2">
        <v>1422</v>
      </c>
      <c r="S26" s="2">
        <f t="shared" si="3"/>
        <v>1844</v>
      </c>
      <c r="T26" s="2">
        <v>0</v>
      </c>
      <c r="U26" s="2">
        <v>0</v>
      </c>
      <c r="V26" s="2">
        <f t="shared" si="4"/>
        <v>0</v>
      </c>
      <c r="W26" s="2">
        <v>1109</v>
      </c>
      <c r="X26" s="2">
        <v>0</v>
      </c>
      <c r="Y26">
        <v>0</v>
      </c>
      <c r="Z26" s="2">
        <v>0</v>
      </c>
      <c r="AA26" s="2">
        <v>352</v>
      </c>
      <c r="AB26" s="2">
        <f t="shared" si="5"/>
        <v>352</v>
      </c>
      <c r="AC26" s="2">
        <v>233</v>
      </c>
      <c r="AD26" s="2">
        <v>0</v>
      </c>
      <c r="AE26" s="2">
        <v>0</v>
      </c>
      <c r="AF26" s="2">
        <v>0</v>
      </c>
      <c r="AG26" s="2">
        <f t="shared" si="6"/>
        <v>4653</v>
      </c>
      <c r="AH26" s="2">
        <f t="shared" si="7"/>
        <v>4653</v>
      </c>
      <c r="AI26" s="78">
        <v>19276</v>
      </c>
      <c r="AJ26" s="2">
        <v>19276</v>
      </c>
      <c r="AK26" s="2">
        <v>4645</v>
      </c>
      <c r="AL26" s="2">
        <v>68</v>
      </c>
      <c r="AM26" s="2">
        <v>4424</v>
      </c>
      <c r="AN26" s="2">
        <v>0</v>
      </c>
      <c r="AO26" s="2">
        <v>88</v>
      </c>
      <c r="AP26" s="2">
        <v>0</v>
      </c>
      <c r="AQ26" s="2">
        <v>0</v>
      </c>
      <c r="AR26" s="2">
        <v>0</v>
      </c>
      <c r="AS26" s="2">
        <v>0</v>
      </c>
      <c r="AT26" s="2">
        <v>0</v>
      </c>
      <c r="AU26" s="2">
        <v>-1058</v>
      </c>
      <c r="AV26" s="78">
        <v>-5742</v>
      </c>
      <c r="AW26" s="2">
        <v>0</v>
      </c>
      <c r="AX26" s="2">
        <v>0</v>
      </c>
      <c r="AY26" s="2">
        <v>0</v>
      </c>
      <c r="AZ26" s="2">
        <v>0</v>
      </c>
      <c r="BA26" s="2">
        <f t="shared" si="8"/>
        <v>12820</v>
      </c>
      <c r="BB26" s="2">
        <f t="shared" si="9"/>
        <v>12820</v>
      </c>
      <c r="BC26" s="2">
        <v>52469</v>
      </c>
      <c r="BD26" s="2">
        <v>52469</v>
      </c>
      <c r="BE26" s="2">
        <v>0</v>
      </c>
      <c r="BF26" s="78">
        <v>0</v>
      </c>
      <c r="BG26" s="2">
        <v>0</v>
      </c>
      <c r="BH26" s="78">
        <v>0</v>
      </c>
      <c r="BI26" s="2">
        <v>1874</v>
      </c>
      <c r="BJ26" s="78">
        <v>7496</v>
      </c>
      <c r="BK26" s="2">
        <v>-359</v>
      </c>
      <c r="BL26" s="78">
        <v>-1187</v>
      </c>
    </row>
    <row r="27" spans="1:64" x14ac:dyDescent="0.2">
      <c r="A27" s="1" t="s">
        <v>22</v>
      </c>
      <c r="B27" t="s">
        <v>468</v>
      </c>
      <c r="C27" t="s">
        <v>972</v>
      </c>
      <c r="D27" s="2">
        <v>30</v>
      </c>
      <c r="E27" s="2">
        <v>480</v>
      </c>
      <c r="F27" s="2">
        <f t="shared" si="0"/>
        <v>510</v>
      </c>
      <c r="G27" s="2">
        <v>7</v>
      </c>
      <c r="H27" s="2">
        <v>33</v>
      </c>
      <c r="I27" s="2">
        <v>0</v>
      </c>
      <c r="J27" s="2">
        <f t="shared" si="1"/>
        <v>33</v>
      </c>
      <c r="K27" s="2">
        <v>-23</v>
      </c>
      <c r="L27" s="2">
        <v>0</v>
      </c>
      <c r="M27" s="2">
        <v>263</v>
      </c>
      <c r="N27" s="2">
        <f t="shared" si="2"/>
        <v>240</v>
      </c>
      <c r="O27" s="2">
        <v>930</v>
      </c>
      <c r="P27" s="2">
        <v>0</v>
      </c>
      <c r="Q27" s="2">
        <v>164</v>
      </c>
      <c r="R27" s="2">
        <v>384</v>
      </c>
      <c r="S27" s="2">
        <f t="shared" si="3"/>
        <v>548</v>
      </c>
      <c r="T27" s="2">
        <v>0</v>
      </c>
      <c r="U27" s="2">
        <v>0</v>
      </c>
      <c r="V27" s="2">
        <f t="shared" si="4"/>
        <v>0</v>
      </c>
      <c r="W27" s="2">
        <v>247</v>
      </c>
      <c r="X27" s="2">
        <v>0</v>
      </c>
      <c r="Y27">
        <v>0</v>
      </c>
      <c r="Z27" s="2">
        <v>0</v>
      </c>
      <c r="AA27" s="2">
        <v>293</v>
      </c>
      <c r="AB27" s="2">
        <f t="shared" si="5"/>
        <v>293</v>
      </c>
      <c r="AC27" s="2">
        <v>0</v>
      </c>
      <c r="AD27" s="2">
        <v>0</v>
      </c>
      <c r="AE27" s="2">
        <v>0</v>
      </c>
      <c r="AF27" s="2">
        <v>0</v>
      </c>
      <c r="AG27" s="2">
        <f t="shared" si="6"/>
        <v>2808</v>
      </c>
      <c r="AH27" s="2">
        <f t="shared" si="7"/>
        <v>2808</v>
      </c>
      <c r="AI27" s="78">
        <v>8448</v>
      </c>
      <c r="AJ27" s="2">
        <v>8448</v>
      </c>
      <c r="AK27" s="2">
        <v>4946</v>
      </c>
      <c r="AL27" s="2">
        <v>0</v>
      </c>
      <c r="AM27" s="2">
        <v>0</v>
      </c>
      <c r="AN27" s="2">
        <v>0</v>
      </c>
      <c r="AO27" s="2">
        <v>0</v>
      </c>
      <c r="AP27" s="2">
        <v>415</v>
      </c>
      <c r="AQ27" s="2">
        <v>0</v>
      </c>
      <c r="AR27" s="2">
        <v>0</v>
      </c>
      <c r="AS27" s="2">
        <v>0</v>
      </c>
      <c r="AT27" s="2">
        <v>0</v>
      </c>
      <c r="AU27" s="2">
        <v>0</v>
      </c>
      <c r="AV27" s="78">
        <v>0</v>
      </c>
      <c r="AW27" s="2">
        <v>-86</v>
      </c>
      <c r="AX27" s="2">
        <v>-86</v>
      </c>
      <c r="AY27" s="2">
        <v>-261</v>
      </c>
      <c r="AZ27" s="2">
        <v>0</v>
      </c>
      <c r="BA27" s="2">
        <f t="shared" si="8"/>
        <v>7822</v>
      </c>
      <c r="BB27" s="2">
        <f t="shared" si="9"/>
        <v>7822</v>
      </c>
      <c r="BC27" s="2">
        <v>30637</v>
      </c>
      <c r="BD27" s="2">
        <v>30637</v>
      </c>
      <c r="BE27" s="2">
        <v>0</v>
      </c>
      <c r="BF27" s="78">
        <v>0</v>
      </c>
      <c r="BG27" s="2">
        <v>0</v>
      </c>
      <c r="BH27" s="78">
        <v>0</v>
      </c>
      <c r="BI27" s="2">
        <v>-19</v>
      </c>
      <c r="BJ27" s="78">
        <v>0</v>
      </c>
      <c r="BK27" s="2">
        <v>-40</v>
      </c>
      <c r="BL27" s="78">
        <v>-100</v>
      </c>
    </row>
    <row r="28" spans="1:64" x14ac:dyDescent="0.2">
      <c r="A28" s="1" t="s">
        <v>23</v>
      </c>
      <c r="B28" t="s">
        <v>469</v>
      </c>
      <c r="C28" t="s">
        <v>972</v>
      </c>
      <c r="D28" s="2">
        <v>23</v>
      </c>
      <c r="E28" s="2">
        <v>805</v>
      </c>
      <c r="F28" s="2">
        <f t="shared" si="0"/>
        <v>828</v>
      </c>
      <c r="G28" s="2">
        <v>16</v>
      </c>
      <c r="H28" s="2">
        <v>37</v>
      </c>
      <c r="I28" s="2">
        <v>0</v>
      </c>
      <c r="J28" s="2">
        <f t="shared" si="1"/>
        <v>37</v>
      </c>
      <c r="K28" s="2">
        <v>107</v>
      </c>
      <c r="L28" s="2">
        <v>0</v>
      </c>
      <c r="M28" s="2">
        <v>778</v>
      </c>
      <c r="N28" s="2">
        <f t="shared" si="2"/>
        <v>885</v>
      </c>
      <c r="O28" s="2">
        <v>808</v>
      </c>
      <c r="P28" s="2">
        <v>-22</v>
      </c>
      <c r="Q28" s="2">
        <v>107</v>
      </c>
      <c r="R28" s="2">
        <v>389</v>
      </c>
      <c r="S28" s="2">
        <f t="shared" si="3"/>
        <v>474</v>
      </c>
      <c r="T28" s="2">
        <v>0</v>
      </c>
      <c r="U28" s="2">
        <v>0</v>
      </c>
      <c r="V28" s="2">
        <f t="shared" si="4"/>
        <v>0</v>
      </c>
      <c r="W28" s="2">
        <v>334</v>
      </c>
      <c r="X28" s="2">
        <v>0</v>
      </c>
      <c r="Y28">
        <v>0</v>
      </c>
      <c r="Z28" s="2">
        <v>0</v>
      </c>
      <c r="AA28" s="2">
        <v>232</v>
      </c>
      <c r="AB28" s="2">
        <f t="shared" si="5"/>
        <v>232</v>
      </c>
      <c r="AC28" s="2">
        <v>307</v>
      </c>
      <c r="AD28" s="2">
        <v>0</v>
      </c>
      <c r="AE28" s="2">
        <v>0</v>
      </c>
      <c r="AF28" s="2">
        <v>68</v>
      </c>
      <c r="AG28" s="2">
        <f t="shared" si="6"/>
        <v>3989</v>
      </c>
      <c r="AH28" s="2">
        <f t="shared" si="7"/>
        <v>3989</v>
      </c>
      <c r="AI28" s="78">
        <v>15409</v>
      </c>
      <c r="AJ28" s="2">
        <v>15409</v>
      </c>
      <c r="AK28" s="2">
        <v>7687</v>
      </c>
      <c r="AL28" s="2">
        <v>14</v>
      </c>
      <c r="AM28" s="2">
        <v>0</v>
      </c>
      <c r="AN28" s="2">
        <v>0</v>
      </c>
      <c r="AO28" s="2">
        <v>0</v>
      </c>
      <c r="AP28" s="2">
        <v>489</v>
      </c>
      <c r="AQ28" s="2">
        <v>0</v>
      </c>
      <c r="AR28" s="2">
        <v>0</v>
      </c>
      <c r="AS28" s="2">
        <v>0</v>
      </c>
      <c r="AT28" s="2">
        <v>0</v>
      </c>
      <c r="AU28" s="2">
        <v>-142</v>
      </c>
      <c r="AV28" s="78">
        <v>97</v>
      </c>
      <c r="AW28" s="2">
        <v>0</v>
      </c>
      <c r="AX28" s="2">
        <v>0</v>
      </c>
      <c r="AY28" s="2">
        <v>0</v>
      </c>
      <c r="AZ28" s="2">
        <v>0</v>
      </c>
      <c r="BA28" s="2">
        <f t="shared" si="8"/>
        <v>12037</v>
      </c>
      <c r="BB28" s="2">
        <f t="shared" si="9"/>
        <v>12037</v>
      </c>
      <c r="BC28" s="2">
        <v>46310</v>
      </c>
      <c r="BD28" s="2">
        <v>46310</v>
      </c>
      <c r="BE28" s="2">
        <v>0</v>
      </c>
      <c r="BF28" s="78">
        <v>0</v>
      </c>
      <c r="BG28" s="2">
        <v>0</v>
      </c>
      <c r="BH28" s="78">
        <v>0</v>
      </c>
      <c r="BI28" s="2">
        <v>0</v>
      </c>
      <c r="BJ28" s="78">
        <v>499</v>
      </c>
      <c r="BK28" s="2">
        <v>-45</v>
      </c>
      <c r="BL28" s="78">
        <v>-170</v>
      </c>
    </row>
    <row r="29" spans="1:64" x14ac:dyDescent="0.2">
      <c r="A29" s="1" t="s">
        <v>24</v>
      </c>
      <c r="B29" t="s">
        <v>470</v>
      </c>
      <c r="C29" t="s">
        <v>972</v>
      </c>
      <c r="D29" s="2">
        <v>0</v>
      </c>
      <c r="E29" s="2">
        <v>1069</v>
      </c>
      <c r="F29" s="2">
        <f t="shared" si="0"/>
        <v>1069</v>
      </c>
      <c r="G29" s="2">
        <v>7</v>
      </c>
      <c r="H29" s="2">
        <v>96</v>
      </c>
      <c r="I29" s="2">
        <v>0</v>
      </c>
      <c r="J29" s="2">
        <f t="shared" si="1"/>
        <v>96</v>
      </c>
      <c r="K29" s="2">
        <v>18</v>
      </c>
      <c r="L29" s="2">
        <v>0</v>
      </c>
      <c r="M29" s="2">
        <v>246</v>
      </c>
      <c r="N29" s="2">
        <f t="shared" si="2"/>
        <v>264</v>
      </c>
      <c r="O29" s="2">
        <v>1341</v>
      </c>
      <c r="P29" s="2">
        <v>0</v>
      </c>
      <c r="Q29" s="2">
        <v>218</v>
      </c>
      <c r="R29" s="2">
        <v>684</v>
      </c>
      <c r="S29" s="2">
        <f t="shared" si="3"/>
        <v>902</v>
      </c>
      <c r="T29" s="2">
        <v>0</v>
      </c>
      <c r="U29" s="2">
        <v>13</v>
      </c>
      <c r="V29" s="2">
        <f t="shared" si="4"/>
        <v>13</v>
      </c>
      <c r="W29" s="2">
        <v>0</v>
      </c>
      <c r="X29" s="2">
        <v>0</v>
      </c>
      <c r="Y29">
        <v>0</v>
      </c>
      <c r="Z29" s="2">
        <v>268</v>
      </c>
      <c r="AA29" s="2">
        <v>0</v>
      </c>
      <c r="AB29" s="2">
        <f t="shared" si="5"/>
        <v>268</v>
      </c>
      <c r="AC29" s="2">
        <v>0</v>
      </c>
      <c r="AD29" s="2">
        <v>0</v>
      </c>
      <c r="AE29" s="2">
        <v>0</v>
      </c>
      <c r="AF29" s="2">
        <v>0</v>
      </c>
      <c r="AG29" s="2">
        <f t="shared" si="6"/>
        <v>3960</v>
      </c>
      <c r="AH29" s="2">
        <f t="shared" si="7"/>
        <v>3960</v>
      </c>
      <c r="AI29" s="78">
        <v>17090</v>
      </c>
      <c r="AJ29" s="2">
        <v>17090</v>
      </c>
      <c r="AK29" s="2">
        <v>3779</v>
      </c>
      <c r="AL29" s="2">
        <v>0</v>
      </c>
      <c r="AM29" s="2">
        <v>3304</v>
      </c>
      <c r="AN29" s="2">
        <v>0</v>
      </c>
      <c r="AO29" s="2">
        <v>34</v>
      </c>
      <c r="AP29" s="2">
        <v>1138</v>
      </c>
      <c r="AQ29" s="2">
        <v>0</v>
      </c>
      <c r="AR29" s="2">
        <v>0</v>
      </c>
      <c r="AS29" s="2">
        <v>0</v>
      </c>
      <c r="AT29" s="2">
        <v>0</v>
      </c>
      <c r="AU29" s="2">
        <v>0</v>
      </c>
      <c r="AV29" s="78">
        <v>0</v>
      </c>
      <c r="AW29" s="2">
        <v>0</v>
      </c>
      <c r="AX29" s="2">
        <v>0</v>
      </c>
      <c r="AY29" s="2">
        <v>0</v>
      </c>
      <c r="AZ29" s="2">
        <v>0</v>
      </c>
      <c r="BA29" s="2">
        <f t="shared" si="8"/>
        <v>12215</v>
      </c>
      <c r="BB29" s="2">
        <f t="shared" si="9"/>
        <v>12215</v>
      </c>
      <c r="BC29" s="2">
        <v>50112</v>
      </c>
      <c r="BD29" s="2">
        <v>50112</v>
      </c>
      <c r="BE29" s="2">
        <v>0</v>
      </c>
      <c r="BF29" s="78">
        <v>0</v>
      </c>
      <c r="BG29" s="2">
        <v>0</v>
      </c>
      <c r="BH29" s="78">
        <v>0</v>
      </c>
      <c r="BI29" s="2">
        <v>0</v>
      </c>
      <c r="BJ29" s="78">
        <v>0</v>
      </c>
      <c r="BK29" s="2">
        <v>-148</v>
      </c>
      <c r="BL29" s="78">
        <v>-591</v>
      </c>
    </row>
    <row r="30" spans="1:64" x14ac:dyDescent="0.2">
      <c r="A30" s="1" t="s">
        <v>25</v>
      </c>
      <c r="B30" t="s">
        <v>471</v>
      </c>
      <c r="C30" t="s">
        <v>972</v>
      </c>
      <c r="D30" s="2">
        <v>13</v>
      </c>
      <c r="E30" s="2">
        <v>2769</v>
      </c>
      <c r="F30" s="2">
        <f t="shared" si="0"/>
        <v>2782</v>
      </c>
      <c r="G30" s="2">
        <v>12</v>
      </c>
      <c r="H30" s="2">
        <v>-84</v>
      </c>
      <c r="I30" s="2">
        <v>0</v>
      </c>
      <c r="J30" s="2">
        <f t="shared" si="1"/>
        <v>-84</v>
      </c>
      <c r="K30" s="2">
        <v>-314</v>
      </c>
      <c r="L30" s="2">
        <v>0</v>
      </c>
      <c r="M30" s="2">
        <v>219</v>
      </c>
      <c r="N30" s="2">
        <f t="shared" si="2"/>
        <v>-95</v>
      </c>
      <c r="O30" s="2">
        <v>1124</v>
      </c>
      <c r="P30" s="2">
        <v>0</v>
      </c>
      <c r="Q30" s="2">
        <v>171</v>
      </c>
      <c r="R30" s="2">
        <v>-333</v>
      </c>
      <c r="S30" s="2">
        <f t="shared" si="3"/>
        <v>-162</v>
      </c>
      <c r="T30" s="2">
        <v>0</v>
      </c>
      <c r="U30" s="2">
        <v>0</v>
      </c>
      <c r="V30" s="2">
        <f t="shared" si="4"/>
        <v>0</v>
      </c>
      <c r="W30" s="2">
        <v>360</v>
      </c>
      <c r="X30" s="2">
        <v>0</v>
      </c>
      <c r="Y30">
        <v>0</v>
      </c>
      <c r="Z30" s="2">
        <v>0</v>
      </c>
      <c r="AA30" s="2">
        <v>515</v>
      </c>
      <c r="AB30" s="2">
        <f t="shared" si="5"/>
        <v>515</v>
      </c>
      <c r="AC30" s="2">
        <v>0</v>
      </c>
      <c r="AD30" s="2">
        <v>0</v>
      </c>
      <c r="AE30" s="2">
        <v>0</v>
      </c>
      <c r="AF30" s="2">
        <v>0</v>
      </c>
      <c r="AG30" s="2">
        <f t="shared" si="6"/>
        <v>4452</v>
      </c>
      <c r="AH30" s="2">
        <f t="shared" si="7"/>
        <v>4452</v>
      </c>
      <c r="AI30" s="78">
        <v>19680</v>
      </c>
      <c r="AJ30" s="2">
        <v>19680</v>
      </c>
      <c r="AK30" s="2">
        <v>8371</v>
      </c>
      <c r="AL30" s="2">
        <v>32</v>
      </c>
      <c r="AM30" s="2">
        <v>0</v>
      </c>
      <c r="AN30" s="2">
        <v>0</v>
      </c>
      <c r="AO30" s="2">
        <v>0</v>
      </c>
      <c r="AP30" s="2">
        <v>1258</v>
      </c>
      <c r="AQ30" s="2">
        <v>0</v>
      </c>
      <c r="AR30" s="2">
        <v>0</v>
      </c>
      <c r="AS30" s="2">
        <v>0</v>
      </c>
      <c r="AT30" s="2">
        <v>0</v>
      </c>
      <c r="AU30" s="2">
        <v>-16</v>
      </c>
      <c r="AV30" s="78">
        <v>386</v>
      </c>
      <c r="AW30" s="2">
        <v>0</v>
      </c>
      <c r="AX30" s="2">
        <v>1618</v>
      </c>
      <c r="AY30" s="2">
        <v>0</v>
      </c>
      <c r="AZ30" s="2">
        <v>0</v>
      </c>
      <c r="BA30" s="2">
        <f t="shared" si="8"/>
        <v>14097</v>
      </c>
      <c r="BB30" s="2">
        <f t="shared" si="9"/>
        <v>14097</v>
      </c>
      <c r="BC30" s="2">
        <v>58726</v>
      </c>
      <c r="BD30" s="2">
        <v>58726</v>
      </c>
      <c r="BE30" s="2">
        <v>0</v>
      </c>
      <c r="BF30" s="78">
        <v>0</v>
      </c>
      <c r="BG30" s="2">
        <v>0</v>
      </c>
      <c r="BH30" s="78">
        <v>0</v>
      </c>
      <c r="BI30" s="2">
        <v>188</v>
      </c>
      <c r="BJ30" s="78">
        <v>459</v>
      </c>
      <c r="BK30" s="2">
        <v>-6</v>
      </c>
      <c r="BL30" s="78">
        <v>-86</v>
      </c>
    </row>
    <row r="31" spans="1:64" x14ac:dyDescent="0.2">
      <c r="A31" s="1" t="s">
        <v>26</v>
      </c>
      <c r="B31" t="s">
        <v>472</v>
      </c>
      <c r="C31" t="s">
        <v>970</v>
      </c>
      <c r="D31" s="2">
        <v>-10</v>
      </c>
      <c r="E31" s="2">
        <v>510</v>
      </c>
      <c r="F31" s="2">
        <f t="shared" si="0"/>
        <v>500</v>
      </c>
      <c r="G31" s="2">
        <v>0</v>
      </c>
      <c r="H31" s="2">
        <v>236</v>
      </c>
      <c r="I31" s="2">
        <v>0</v>
      </c>
      <c r="J31" s="2">
        <f t="shared" si="1"/>
        <v>236</v>
      </c>
      <c r="K31" s="2">
        <v>2790</v>
      </c>
      <c r="L31" s="2">
        <v>0</v>
      </c>
      <c r="M31" s="2">
        <v>1048</v>
      </c>
      <c r="N31" s="2">
        <f t="shared" si="2"/>
        <v>3838</v>
      </c>
      <c r="O31" s="2">
        <v>2381</v>
      </c>
      <c r="P31" s="2">
        <v>201</v>
      </c>
      <c r="Q31" s="2">
        <v>172</v>
      </c>
      <c r="R31" s="2">
        <v>137</v>
      </c>
      <c r="S31" s="2">
        <f t="shared" si="3"/>
        <v>510</v>
      </c>
      <c r="T31" s="2">
        <v>1289</v>
      </c>
      <c r="U31" s="2">
        <v>1477</v>
      </c>
      <c r="V31" s="2">
        <f t="shared" si="4"/>
        <v>2766</v>
      </c>
      <c r="W31" s="2">
        <v>2900</v>
      </c>
      <c r="X31" s="2">
        <v>18660</v>
      </c>
      <c r="Y31">
        <v>5403.756758244238</v>
      </c>
      <c r="Z31" s="2">
        <v>14943</v>
      </c>
      <c r="AA31" s="2">
        <v>654</v>
      </c>
      <c r="AB31" s="2">
        <f t="shared" si="5"/>
        <v>15597</v>
      </c>
      <c r="AC31" s="2">
        <v>0</v>
      </c>
      <c r="AD31" s="2">
        <v>0</v>
      </c>
      <c r="AE31" s="2">
        <v>0</v>
      </c>
      <c r="AF31" s="2">
        <v>0</v>
      </c>
      <c r="AG31" s="2">
        <f t="shared" si="6"/>
        <v>47388</v>
      </c>
      <c r="AH31" s="2">
        <f t="shared" si="7"/>
        <v>52791.756758244235</v>
      </c>
      <c r="AI31" s="78">
        <v>205823</v>
      </c>
      <c r="AJ31" s="2">
        <v>226705.66468164566</v>
      </c>
      <c r="AK31" s="2">
        <v>13015</v>
      </c>
      <c r="AL31" s="2">
        <v>17</v>
      </c>
      <c r="AM31" s="2">
        <v>0</v>
      </c>
      <c r="AN31" s="2">
        <v>0</v>
      </c>
      <c r="AO31" s="2">
        <v>0</v>
      </c>
      <c r="AP31" s="2">
        <v>0</v>
      </c>
      <c r="AQ31" s="2">
        <v>0</v>
      </c>
      <c r="AR31" s="2">
        <v>0</v>
      </c>
      <c r="AS31" s="2">
        <v>0</v>
      </c>
      <c r="AT31" s="2">
        <v>0</v>
      </c>
      <c r="AU31" s="2">
        <v>0</v>
      </c>
      <c r="AV31" s="78">
        <v>0</v>
      </c>
      <c r="AW31" s="2">
        <v>-266</v>
      </c>
      <c r="AX31" s="2">
        <v>-1000</v>
      </c>
      <c r="AY31" s="2">
        <v>0</v>
      </c>
      <c r="AZ31" s="2">
        <v>0</v>
      </c>
      <c r="BA31" s="2">
        <f t="shared" si="8"/>
        <v>60154</v>
      </c>
      <c r="BB31" s="2">
        <f t="shared" si="9"/>
        <v>65557.756758244243</v>
      </c>
      <c r="BC31" s="2">
        <v>251732</v>
      </c>
      <c r="BD31" s="2">
        <v>272614.66468164563</v>
      </c>
      <c r="BE31" s="2">
        <v>0</v>
      </c>
      <c r="BF31" s="78">
        <v>0</v>
      </c>
      <c r="BG31" s="2">
        <v>0</v>
      </c>
      <c r="BH31" s="78">
        <v>0</v>
      </c>
      <c r="BI31" s="2">
        <v>257</v>
      </c>
      <c r="BJ31" s="78">
        <v>1535</v>
      </c>
      <c r="BK31" s="2">
        <v>-458</v>
      </c>
      <c r="BL31" s="78">
        <v>-896</v>
      </c>
    </row>
    <row r="32" spans="1:64" x14ac:dyDescent="0.2">
      <c r="A32" s="1" t="s">
        <v>27</v>
      </c>
      <c r="B32" t="s">
        <v>473</v>
      </c>
      <c r="C32" t="s">
        <v>970</v>
      </c>
      <c r="D32" s="2">
        <v>-157</v>
      </c>
      <c r="E32" s="2">
        <v>1287</v>
      </c>
      <c r="F32" s="2">
        <f t="shared" si="0"/>
        <v>1130</v>
      </c>
      <c r="G32" s="2">
        <v>63</v>
      </c>
      <c r="H32" s="2">
        <v>98</v>
      </c>
      <c r="I32" s="2">
        <v>90</v>
      </c>
      <c r="J32" s="2">
        <f t="shared" si="1"/>
        <v>188</v>
      </c>
      <c r="K32" s="2">
        <v>2318</v>
      </c>
      <c r="L32" s="2">
        <v>0</v>
      </c>
      <c r="M32" s="2">
        <v>541</v>
      </c>
      <c r="N32" s="2">
        <f t="shared" si="2"/>
        <v>2859</v>
      </c>
      <c r="O32" s="2">
        <v>2835</v>
      </c>
      <c r="P32" s="2">
        <v>492</v>
      </c>
      <c r="Q32" s="2">
        <v>174</v>
      </c>
      <c r="R32" s="2">
        <v>338</v>
      </c>
      <c r="S32" s="2">
        <f t="shared" si="3"/>
        <v>1004</v>
      </c>
      <c r="T32" s="2">
        <v>674</v>
      </c>
      <c r="U32" s="2">
        <v>2303</v>
      </c>
      <c r="V32" s="2">
        <f t="shared" si="4"/>
        <v>2977</v>
      </c>
      <c r="W32" s="2">
        <v>2240</v>
      </c>
      <c r="X32" s="2">
        <v>20812</v>
      </c>
      <c r="Y32">
        <v>10085</v>
      </c>
      <c r="Z32" s="2">
        <v>21726</v>
      </c>
      <c r="AA32" s="2">
        <v>1519</v>
      </c>
      <c r="AB32" s="2">
        <f t="shared" si="5"/>
        <v>23245</v>
      </c>
      <c r="AC32" s="2">
        <v>260</v>
      </c>
      <c r="AD32" s="2">
        <v>0</v>
      </c>
      <c r="AE32" s="2">
        <v>0</v>
      </c>
      <c r="AF32" s="2">
        <v>518</v>
      </c>
      <c r="AG32" s="2">
        <f t="shared" si="6"/>
        <v>58131</v>
      </c>
      <c r="AH32" s="2">
        <f t="shared" si="7"/>
        <v>68216</v>
      </c>
      <c r="AI32" s="78">
        <v>232516</v>
      </c>
      <c r="AJ32" s="2">
        <v>272856</v>
      </c>
      <c r="AK32" s="2">
        <v>13622</v>
      </c>
      <c r="AL32" s="2">
        <v>3</v>
      </c>
      <c r="AM32" s="2">
        <v>0</v>
      </c>
      <c r="AN32" s="2">
        <v>0</v>
      </c>
      <c r="AO32" s="2">
        <v>0</v>
      </c>
      <c r="AP32" s="2">
        <v>377</v>
      </c>
      <c r="AQ32" s="2">
        <v>0</v>
      </c>
      <c r="AR32" s="2">
        <v>0</v>
      </c>
      <c r="AS32" s="2">
        <v>0</v>
      </c>
      <c r="AT32" s="2">
        <v>0</v>
      </c>
      <c r="AU32" s="2">
        <v>0</v>
      </c>
      <c r="AV32" s="78">
        <v>0</v>
      </c>
      <c r="AW32" s="2">
        <v>0</v>
      </c>
      <c r="AX32" s="2">
        <v>0</v>
      </c>
      <c r="AY32" s="2">
        <v>0</v>
      </c>
      <c r="AZ32" s="2">
        <v>0</v>
      </c>
      <c r="BA32" s="2">
        <f t="shared" si="8"/>
        <v>72133</v>
      </c>
      <c r="BB32" s="2">
        <f t="shared" si="9"/>
        <v>82218</v>
      </c>
      <c r="BC32" s="2">
        <v>288522</v>
      </c>
      <c r="BD32" s="2">
        <v>328862</v>
      </c>
      <c r="BE32" s="2">
        <v>0</v>
      </c>
      <c r="BF32" s="78">
        <v>0</v>
      </c>
      <c r="BG32" s="2">
        <v>0</v>
      </c>
      <c r="BH32" s="78">
        <v>0</v>
      </c>
      <c r="BI32" s="2">
        <v>3112</v>
      </c>
      <c r="BJ32" s="78">
        <v>12446</v>
      </c>
      <c r="BK32" s="2">
        <v>-2318</v>
      </c>
      <c r="BL32" s="78">
        <v>-9272</v>
      </c>
    </row>
    <row r="33" spans="1:65" x14ac:dyDescent="0.2">
      <c r="A33" s="1" t="s">
        <v>28</v>
      </c>
      <c r="B33" t="s">
        <v>474</v>
      </c>
      <c r="C33" t="s">
        <v>970</v>
      </c>
      <c r="D33" s="2">
        <v>-41</v>
      </c>
      <c r="E33" s="2">
        <v>1871</v>
      </c>
      <c r="F33" s="2">
        <f t="shared" si="0"/>
        <v>1830</v>
      </c>
      <c r="G33" s="2">
        <v>49</v>
      </c>
      <c r="H33" s="2">
        <v>276</v>
      </c>
      <c r="I33" s="2">
        <v>137</v>
      </c>
      <c r="J33" s="2">
        <f t="shared" si="1"/>
        <v>413</v>
      </c>
      <c r="K33" s="2">
        <v>3938</v>
      </c>
      <c r="L33" s="2">
        <v>0</v>
      </c>
      <c r="M33" s="2">
        <v>513</v>
      </c>
      <c r="N33" s="2">
        <f t="shared" si="2"/>
        <v>4451</v>
      </c>
      <c r="O33" s="2">
        <v>7103</v>
      </c>
      <c r="P33" s="2">
        <v>605</v>
      </c>
      <c r="Q33" s="2">
        <v>187</v>
      </c>
      <c r="R33" s="2">
        <v>1414</v>
      </c>
      <c r="S33" s="2">
        <f t="shared" si="3"/>
        <v>2206</v>
      </c>
      <c r="T33" s="2">
        <v>1527</v>
      </c>
      <c r="U33" s="2">
        <v>1957</v>
      </c>
      <c r="V33" s="2">
        <f t="shared" si="4"/>
        <v>3484</v>
      </c>
      <c r="W33" s="2">
        <v>4354</v>
      </c>
      <c r="X33" s="2">
        <v>36087</v>
      </c>
      <c r="Y33">
        <v>39570</v>
      </c>
      <c r="Z33" s="2">
        <v>36070</v>
      </c>
      <c r="AA33" s="2">
        <v>2825</v>
      </c>
      <c r="AB33" s="2">
        <f t="shared" si="5"/>
        <v>38895</v>
      </c>
      <c r="AC33" s="2">
        <v>0</v>
      </c>
      <c r="AD33" s="2">
        <v>0</v>
      </c>
      <c r="AE33" s="2">
        <v>43</v>
      </c>
      <c r="AF33" s="2">
        <v>0</v>
      </c>
      <c r="AG33" s="2">
        <f t="shared" si="6"/>
        <v>98915</v>
      </c>
      <c r="AH33" s="2">
        <f t="shared" si="7"/>
        <v>138485</v>
      </c>
      <c r="AI33" s="78">
        <v>298531</v>
      </c>
      <c r="AJ33" s="2">
        <v>338506</v>
      </c>
      <c r="AK33" s="2">
        <v>21550</v>
      </c>
      <c r="AL33" s="2">
        <v>0</v>
      </c>
      <c r="AM33" s="2">
        <v>0</v>
      </c>
      <c r="AN33" s="2">
        <v>0</v>
      </c>
      <c r="AO33" s="2">
        <v>0</v>
      </c>
      <c r="AP33" s="2">
        <v>1377</v>
      </c>
      <c r="AQ33" s="2">
        <v>0</v>
      </c>
      <c r="AR33" s="2">
        <v>0</v>
      </c>
      <c r="AS33" s="2">
        <v>0</v>
      </c>
      <c r="AT33" s="2">
        <v>0</v>
      </c>
      <c r="AU33" s="2">
        <v>182</v>
      </c>
      <c r="AV33" s="78">
        <v>729</v>
      </c>
      <c r="AW33" s="2">
        <v>0</v>
      </c>
      <c r="AX33" s="2">
        <v>0</v>
      </c>
      <c r="AY33" s="2">
        <v>0</v>
      </c>
      <c r="AZ33" s="2">
        <v>0</v>
      </c>
      <c r="BA33" s="2">
        <f t="shared" si="8"/>
        <v>122024</v>
      </c>
      <c r="BB33" s="2">
        <f t="shared" si="9"/>
        <v>161594</v>
      </c>
      <c r="BC33" s="2">
        <v>390968</v>
      </c>
      <c r="BD33" s="2">
        <v>430943</v>
      </c>
      <c r="BE33" s="2">
        <v>0</v>
      </c>
      <c r="BF33" s="78">
        <v>0</v>
      </c>
      <c r="BG33" s="2">
        <v>0</v>
      </c>
      <c r="BH33" s="78">
        <v>0</v>
      </c>
      <c r="BI33" s="2">
        <v>1075</v>
      </c>
      <c r="BJ33" s="78">
        <v>4300</v>
      </c>
      <c r="BK33" s="2">
        <v>-50</v>
      </c>
      <c r="BL33" s="78">
        <v>-200</v>
      </c>
    </row>
    <row r="34" spans="1:65" x14ac:dyDescent="0.2">
      <c r="A34" s="1" t="s">
        <v>29</v>
      </c>
      <c r="B34" t="s">
        <v>475</v>
      </c>
      <c r="C34" t="s">
        <v>970</v>
      </c>
      <c r="D34" s="2">
        <v>-58</v>
      </c>
      <c r="E34" s="2">
        <v>2329</v>
      </c>
      <c r="F34" s="2">
        <f t="shared" si="0"/>
        <v>2271</v>
      </c>
      <c r="G34" s="2">
        <v>48</v>
      </c>
      <c r="H34" s="2">
        <v>379</v>
      </c>
      <c r="I34" s="2">
        <v>133</v>
      </c>
      <c r="J34" s="2">
        <f t="shared" si="1"/>
        <v>512</v>
      </c>
      <c r="K34" s="2">
        <v>3399</v>
      </c>
      <c r="L34" s="2">
        <v>0</v>
      </c>
      <c r="M34" s="2">
        <v>1124</v>
      </c>
      <c r="N34" s="2">
        <f t="shared" si="2"/>
        <v>4523</v>
      </c>
      <c r="O34" s="2">
        <v>6807</v>
      </c>
      <c r="P34" s="2">
        <v>994</v>
      </c>
      <c r="Q34" s="2">
        <v>432</v>
      </c>
      <c r="R34" s="2">
        <v>1151</v>
      </c>
      <c r="S34" s="2">
        <f t="shared" si="3"/>
        <v>2577</v>
      </c>
      <c r="T34" s="2">
        <v>1714</v>
      </c>
      <c r="U34" s="2">
        <v>2687</v>
      </c>
      <c r="V34" s="2">
        <f t="shared" si="4"/>
        <v>4401</v>
      </c>
      <c r="W34" s="2">
        <v>2883</v>
      </c>
      <c r="X34" s="2">
        <v>50316</v>
      </c>
      <c r="Y34">
        <v>10974</v>
      </c>
      <c r="Z34" s="2">
        <v>32946</v>
      </c>
      <c r="AA34" s="2">
        <v>1427</v>
      </c>
      <c r="AB34" s="2">
        <f t="shared" si="5"/>
        <v>34373</v>
      </c>
      <c r="AC34" s="2">
        <v>527</v>
      </c>
      <c r="AD34" s="2">
        <v>0</v>
      </c>
      <c r="AE34" s="2">
        <v>6</v>
      </c>
      <c r="AF34" s="2">
        <v>0</v>
      </c>
      <c r="AG34" s="2">
        <f t="shared" si="6"/>
        <v>109244</v>
      </c>
      <c r="AH34" s="2">
        <f t="shared" si="7"/>
        <v>120218</v>
      </c>
      <c r="AI34" s="78">
        <v>438122</v>
      </c>
      <c r="AJ34" s="2">
        <v>482018</v>
      </c>
      <c r="AK34" s="2">
        <v>21428</v>
      </c>
      <c r="AL34" s="2">
        <v>108</v>
      </c>
      <c r="AM34" s="2">
        <v>2938</v>
      </c>
      <c r="AN34" s="2">
        <v>0</v>
      </c>
      <c r="AO34" s="2">
        <v>0</v>
      </c>
      <c r="AP34" s="2">
        <v>653</v>
      </c>
      <c r="AQ34" s="2">
        <v>0</v>
      </c>
      <c r="AR34" s="2">
        <v>0</v>
      </c>
      <c r="AS34" s="2">
        <v>0</v>
      </c>
      <c r="AT34" s="2">
        <v>0</v>
      </c>
      <c r="AU34" s="2">
        <v>-1563</v>
      </c>
      <c r="AV34" s="78">
        <v>-6470</v>
      </c>
      <c r="AW34" s="2">
        <v>-322</v>
      </c>
      <c r="AX34" s="2">
        <v>-997</v>
      </c>
      <c r="AY34" s="2">
        <v>0</v>
      </c>
      <c r="AZ34" s="2">
        <v>0</v>
      </c>
      <c r="BA34" s="2">
        <f t="shared" si="8"/>
        <v>132486</v>
      </c>
      <c r="BB34" s="2">
        <f t="shared" si="9"/>
        <v>143460</v>
      </c>
      <c r="BC34" s="2">
        <v>531161</v>
      </c>
      <c r="BD34" s="2">
        <v>575057</v>
      </c>
      <c r="BE34" s="2">
        <v>0</v>
      </c>
      <c r="BF34" s="78">
        <v>0</v>
      </c>
      <c r="BG34" s="2">
        <v>0</v>
      </c>
      <c r="BH34" s="78">
        <v>0</v>
      </c>
      <c r="BI34" s="2">
        <v>1923</v>
      </c>
      <c r="BJ34" s="78">
        <v>7720</v>
      </c>
      <c r="BK34" s="2">
        <v>0</v>
      </c>
      <c r="BL34" s="78">
        <v>0</v>
      </c>
    </row>
    <row r="35" spans="1:65" x14ac:dyDescent="0.2">
      <c r="A35" s="1" t="s">
        <v>30</v>
      </c>
      <c r="B35" t="s">
        <v>476</v>
      </c>
      <c r="C35" t="s">
        <v>970</v>
      </c>
      <c r="D35" s="2">
        <v>16</v>
      </c>
      <c r="E35" s="2">
        <v>1154</v>
      </c>
      <c r="F35" s="2">
        <f t="shared" si="0"/>
        <v>1170</v>
      </c>
      <c r="G35" s="2">
        <v>17.5</v>
      </c>
      <c r="H35" s="2">
        <v>239</v>
      </c>
      <c r="I35" s="2">
        <v>46.75</v>
      </c>
      <c r="J35" s="2">
        <f t="shared" si="1"/>
        <v>285.75</v>
      </c>
      <c r="K35" s="2">
        <v>1189.5</v>
      </c>
      <c r="L35" s="2">
        <v>0</v>
      </c>
      <c r="M35" s="2">
        <v>680.5</v>
      </c>
      <c r="N35" s="2">
        <f t="shared" si="2"/>
        <v>1870</v>
      </c>
      <c r="O35" s="2">
        <v>1710</v>
      </c>
      <c r="P35" s="2">
        <v>319.75</v>
      </c>
      <c r="Q35" s="2">
        <v>85</v>
      </c>
      <c r="R35" s="2">
        <v>259.75</v>
      </c>
      <c r="S35" s="2">
        <f t="shared" si="3"/>
        <v>664.5</v>
      </c>
      <c r="T35" s="2">
        <v>580.5</v>
      </c>
      <c r="U35" s="2">
        <v>1611</v>
      </c>
      <c r="V35" s="2">
        <f t="shared" si="4"/>
        <v>2191.5</v>
      </c>
      <c r="W35" s="2">
        <v>1346</v>
      </c>
      <c r="X35" s="2">
        <v>7771</v>
      </c>
      <c r="Y35">
        <v>2250.4069543577689</v>
      </c>
      <c r="Z35" s="2">
        <v>12293.75</v>
      </c>
      <c r="AA35" s="2">
        <v>668.25</v>
      </c>
      <c r="AB35" s="2">
        <f t="shared" si="5"/>
        <v>12962</v>
      </c>
      <c r="AC35" s="2">
        <v>137.5</v>
      </c>
      <c r="AD35" s="2">
        <v>11.5</v>
      </c>
      <c r="AE35" s="2">
        <v>0</v>
      </c>
      <c r="AF35" s="2">
        <v>36</v>
      </c>
      <c r="AG35" s="2">
        <f t="shared" si="6"/>
        <v>30173.25</v>
      </c>
      <c r="AH35" s="2">
        <f t="shared" si="7"/>
        <v>32423.656954357768</v>
      </c>
      <c r="AI35" s="78">
        <v>120682</v>
      </c>
      <c r="AJ35" s="2">
        <v>129637.92942225744</v>
      </c>
      <c r="AK35" s="2">
        <v>12060</v>
      </c>
      <c r="AL35" s="2">
        <v>0</v>
      </c>
      <c r="AM35" s="2">
        <v>0</v>
      </c>
      <c r="AN35" s="2">
        <v>0</v>
      </c>
      <c r="AO35" s="2">
        <v>0</v>
      </c>
      <c r="AP35" s="2">
        <v>6.75</v>
      </c>
      <c r="AQ35" s="2">
        <v>0</v>
      </c>
      <c r="AR35" s="2">
        <v>0</v>
      </c>
      <c r="AS35" s="2">
        <v>0</v>
      </c>
      <c r="AT35" s="2">
        <v>6.5</v>
      </c>
      <c r="AU35" s="2">
        <v>-62</v>
      </c>
      <c r="AV35" s="78">
        <v>-248</v>
      </c>
      <c r="AW35" s="2">
        <v>-121.75</v>
      </c>
      <c r="AX35" s="2">
        <v>-488</v>
      </c>
      <c r="AY35" s="2">
        <v>0</v>
      </c>
      <c r="AZ35" s="2">
        <v>0</v>
      </c>
      <c r="BA35" s="2">
        <f t="shared" si="8"/>
        <v>42062.75</v>
      </c>
      <c r="BB35" s="2">
        <f t="shared" si="9"/>
        <v>44313.156954357764</v>
      </c>
      <c r="BC35" s="2">
        <v>168239</v>
      </c>
      <c r="BD35" s="2">
        <v>177194.92942225744</v>
      </c>
      <c r="BE35" s="2">
        <v>-363</v>
      </c>
      <c r="BF35" s="78">
        <v>-1450</v>
      </c>
      <c r="BG35" s="2">
        <v>-196.75</v>
      </c>
      <c r="BH35" s="78">
        <v>-787</v>
      </c>
      <c r="BI35" s="2">
        <v>657.25</v>
      </c>
      <c r="BJ35" s="78">
        <v>2629</v>
      </c>
      <c r="BK35" s="2">
        <v>0</v>
      </c>
      <c r="BL35" s="78">
        <v>0</v>
      </c>
    </row>
    <row r="36" spans="1:65" x14ac:dyDescent="0.2">
      <c r="A36" s="1" t="s">
        <v>31</v>
      </c>
      <c r="B36" t="s">
        <v>477</v>
      </c>
      <c r="C36" t="s">
        <v>970</v>
      </c>
      <c r="D36" s="2">
        <v>-91</v>
      </c>
      <c r="E36" s="2">
        <v>2123</v>
      </c>
      <c r="F36" s="2">
        <f t="shared" si="0"/>
        <v>2032</v>
      </c>
      <c r="G36" s="2">
        <v>-13</v>
      </c>
      <c r="H36" s="2">
        <v>391</v>
      </c>
      <c r="I36" s="2">
        <v>87</v>
      </c>
      <c r="J36" s="2">
        <f t="shared" si="1"/>
        <v>478</v>
      </c>
      <c r="K36" s="2">
        <v>1755</v>
      </c>
      <c r="L36" s="2">
        <v>0</v>
      </c>
      <c r="M36" s="2">
        <v>270</v>
      </c>
      <c r="N36" s="2">
        <f t="shared" si="2"/>
        <v>2025</v>
      </c>
      <c r="O36" s="2">
        <v>2441</v>
      </c>
      <c r="P36" s="2">
        <v>388</v>
      </c>
      <c r="Q36" s="2">
        <v>14</v>
      </c>
      <c r="R36" s="2">
        <v>313</v>
      </c>
      <c r="S36" s="2">
        <f t="shared" si="3"/>
        <v>715</v>
      </c>
      <c r="T36" s="2">
        <v>378</v>
      </c>
      <c r="U36" s="2">
        <v>3792</v>
      </c>
      <c r="V36" s="2">
        <f t="shared" si="4"/>
        <v>4170</v>
      </c>
      <c r="W36" s="2">
        <v>1922</v>
      </c>
      <c r="X36" s="2">
        <v>18609</v>
      </c>
      <c r="Y36">
        <v>5388.9876481332803</v>
      </c>
      <c r="Z36" s="2">
        <v>19614</v>
      </c>
      <c r="AA36" s="2">
        <v>1677</v>
      </c>
      <c r="AB36" s="2">
        <f t="shared" si="5"/>
        <v>21291</v>
      </c>
      <c r="AC36" s="2">
        <v>391</v>
      </c>
      <c r="AD36" s="2">
        <v>0</v>
      </c>
      <c r="AE36" s="2">
        <v>-41</v>
      </c>
      <c r="AF36" s="2">
        <v>-218</v>
      </c>
      <c r="AG36" s="2">
        <f t="shared" si="6"/>
        <v>53802</v>
      </c>
      <c r="AH36" s="2">
        <f t="shared" si="7"/>
        <v>59190.987648133283</v>
      </c>
      <c r="AI36" s="78">
        <v>228439</v>
      </c>
      <c r="AJ36" s="2">
        <v>252458.64879882761</v>
      </c>
      <c r="AK36" s="2">
        <v>19852</v>
      </c>
      <c r="AL36" s="2">
        <v>27</v>
      </c>
      <c r="AM36" s="2">
        <v>0</v>
      </c>
      <c r="AN36" s="2">
        <v>0</v>
      </c>
      <c r="AO36" s="2">
        <v>0</v>
      </c>
      <c r="AP36" s="2">
        <v>4</v>
      </c>
      <c r="AQ36" s="2">
        <v>0</v>
      </c>
      <c r="AR36" s="2">
        <v>0</v>
      </c>
      <c r="AS36" s="2">
        <v>0</v>
      </c>
      <c r="AT36" s="2">
        <v>7</v>
      </c>
      <c r="AU36" s="2">
        <v>-276</v>
      </c>
      <c r="AV36" s="78">
        <v>-1031</v>
      </c>
      <c r="AW36" s="2">
        <v>191</v>
      </c>
      <c r="AX36" s="2">
        <v>103</v>
      </c>
      <c r="AY36" s="2">
        <v>0</v>
      </c>
      <c r="AZ36" s="2">
        <v>0</v>
      </c>
      <c r="BA36" s="2">
        <f t="shared" si="8"/>
        <v>73607</v>
      </c>
      <c r="BB36" s="2">
        <f t="shared" si="9"/>
        <v>78995.987648133276</v>
      </c>
      <c r="BC36" s="2">
        <v>307105</v>
      </c>
      <c r="BD36" s="2">
        <v>331124.64879882761</v>
      </c>
      <c r="BE36" s="2">
        <v>101</v>
      </c>
      <c r="BF36" s="78">
        <v>404</v>
      </c>
      <c r="BG36" s="2">
        <v>0</v>
      </c>
      <c r="BH36" s="78">
        <v>0</v>
      </c>
      <c r="BI36" s="2">
        <v>957</v>
      </c>
      <c r="BJ36" s="78">
        <v>3829</v>
      </c>
      <c r="BK36" s="2">
        <v>-478</v>
      </c>
      <c r="BL36" s="78">
        <v>-1910</v>
      </c>
    </row>
    <row r="37" spans="1:65" x14ac:dyDescent="0.2">
      <c r="A37" s="1" t="s">
        <v>32</v>
      </c>
      <c r="B37" t="s">
        <v>478</v>
      </c>
      <c r="C37" t="s">
        <v>970</v>
      </c>
      <c r="D37" s="2">
        <v>99</v>
      </c>
      <c r="E37" s="2">
        <v>910</v>
      </c>
      <c r="F37" s="2">
        <f t="shared" si="0"/>
        <v>1009</v>
      </c>
      <c r="G37" s="2">
        <v>27</v>
      </c>
      <c r="H37" s="2">
        <v>163</v>
      </c>
      <c r="I37" s="2">
        <v>73</v>
      </c>
      <c r="J37" s="2">
        <f t="shared" si="1"/>
        <v>236</v>
      </c>
      <c r="K37" s="2">
        <v>2229</v>
      </c>
      <c r="L37" s="2">
        <v>0</v>
      </c>
      <c r="M37" s="2">
        <v>1434</v>
      </c>
      <c r="N37" s="2">
        <f t="shared" si="2"/>
        <v>3663</v>
      </c>
      <c r="O37" s="2">
        <v>1922</v>
      </c>
      <c r="P37" s="2">
        <v>1162</v>
      </c>
      <c r="Q37" s="2">
        <v>70</v>
      </c>
      <c r="R37" s="2">
        <v>301</v>
      </c>
      <c r="S37" s="2">
        <f t="shared" si="3"/>
        <v>1533</v>
      </c>
      <c r="T37" s="2">
        <v>406</v>
      </c>
      <c r="U37" s="2">
        <v>2372</v>
      </c>
      <c r="V37" s="2">
        <f t="shared" si="4"/>
        <v>2778</v>
      </c>
      <c r="W37" s="2">
        <v>1607</v>
      </c>
      <c r="X37" s="2">
        <v>10021</v>
      </c>
      <c r="Y37">
        <v>2901.9853416058686</v>
      </c>
      <c r="Z37" s="2">
        <v>15634</v>
      </c>
      <c r="AA37" s="2">
        <v>703</v>
      </c>
      <c r="AB37" s="2">
        <f t="shared" si="5"/>
        <v>16337</v>
      </c>
      <c r="AC37" s="2">
        <v>1186</v>
      </c>
      <c r="AD37" s="2">
        <v>0</v>
      </c>
      <c r="AE37" s="2">
        <v>0</v>
      </c>
      <c r="AF37" s="2">
        <v>0</v>
      </c>
      <c r="AG37" s="2">
        <f t="shared" si="6"/>
        <v>40319</v>
      </c>
      <c r="AH37" s="2">
        <f t="shared" si="7"/>
        <v>43220.985341605869</v>
      </c>
      <c r="AI37" s="78">
        <v>154146</v>
      </c>
      <c r="AJ37" s="2">
        <v>165986.93482669783</v>
      </c>
      <c r="AK37" s="2">
        <v>14332</v>
      </c>
      <c r="AL37" s="2">
        <v>0</v>
      </c>
      <c r="AM37" s="2">
        <v>0</v>
      </c>
      <c r="AN37" s="2">
        <v>0</v>
      </c>
      <c r="AO37" s="2">
        <v>0</v>
      </c>
      <c r="AP37" s="2">
        <v>0</v>
      </c>
      <c r="AQ37" s="2">
        <v>0</v>
      </c>
      <c r="AR37" s="2">
        <v>0</v>
      </c>
      <c r="AS37" s="2">
        <v>0</v>
      </c>
      <c r="AT37" s="2">
        <v>0</v>
      </c>
      <c r="AU37" s="2">
        <v>-88</v>
      </c>
      <c r="AV37" s="78">
        <v>-780</v>
      </c>
      <c r="AW37" s="2">
        <v>0</v>
      </c>
      <c r="AX37" s="2">
        <v>0</v>
      </c>
      <c r="AY37" s="2">
        <v>0</v>
      </c>
      <c r="AZ37" s="2">
        <v>0</v>
      </c>
      <c r="BA37" s="2">
        <f t="shared" si="8"/>
        <v>54563</v>
      </c>
      <c r="BB37" s="2">
        <f t="shared" si="9"/>
        <v>57464.985341605869</v>
      </c>
      <c r="BC37" s="2">
        <v>214586</v>
      </c>
      <c r="BD37" s="2">
        <v>226426.93482669783</v>
      </c>
      <c r="BE37" s="2">
        <v>-17</v>
      </c>
      <c r="BF37" s="78">
        <v>-68</v>
      </c>
      <c r="BG37" s="2">
        <v>0</v>
      </c>
      <c r="BH37" s="78">
        <v>0</v>
      </c>
      <c r="BI37" s="2">
        <v>2259</v>
      </c>
      <c r="BJ37" s="78">
        <v>8556</v>
      </c>
      <c r="BK37" s="2">
        <v>-80</v>
      </c>
      <c r="BL37" s="78">
        <v>320</v>
      </c>
    </row>
    <row r="38" spans="1:65" x14ac:dyDescent="0.2">
      <c r="A38" s="1" t="s">
        <v>33</v>
      </c>
      <c r="B38" t="s">
        <v>479</v>
      </c>
      <c r="C38" t="s">
        <v>970</v>
      </c>
      <c r="D38" s="2">
        <v>143</v>
      </c>
      <c r="E38" s="2">
        <v>2075</v>
      </c>
      <c r="F38" s="2">
        <f t="shared" si="0"/>
        <v>2218</v>
      </c>
      <c r="G38" s="2">
        <v>34</v>
      </c>
      <c r="H38" s="2">
        <v>423</v>
      </c>
      <c r="I38" s="2">
        <v>92</v>
      </c>
      <c r="J38" s="2">
        <f t="shared" si="1"/>
        <v>515</v>
      </c>
      <c r="K38" s="2">
        <v>1846</v>
      </c>
      <c r="L38" s="2">
        <v>0</v>
      </c>
      <c r="M38" s="2">
        <v>506</v>
      </c>
      <c r="N38" s="2">
        <f t="shared" si="2"/>
        <v>2352</v>
      </c>
      <c r="O38" s="2">
        <v>2634</v>
      </c>
      <c r="P38" s="2">
        <v>423</v>
      </c>
      <c r="Q38" s="2">
        <v>251</v>
      </c>
      <c r="R38" s="2">
        <v>581</v>
      </c>
      <c r="S38" s="2">
        <f t="shared" si="3"/>
        <v>1255</v>
      </c>
      <c r="T38" s="2">
        <v>480</v>
      </c>
      <c r="U38" s="2">
        <v>1570</v>
      </c>
      <c r="V38" s="2">
        <f t="shared" si="4"/>
        <v>2050</v>
      </c>
      <c r="W38" s="2">
        <v>1597</v>
      </c>
      <c r="X38" s="2">
        <v>18683</v>
      </c>
      <c r="Y38">
        <v>8652</v>
      </c>
      <c r="Z38" s="2">
        <v>23383</v>
      </c>
      <c r="AA38" s="2">
        <v>1137</v>
      </c>
      <c r="AB38" s="2">
        <f t="shared" si="5"/>
        <v>24520</v>
      </c>
      <c r="AC38" s="2">
        <v>0</v>
      </c>
      <c r="AD38" s="2">
        <v>0</v>
      </c>
      <c r="AE38" s="2">
        <v>0</v>
      </c>
      <c r="AF38" s="2">
        <v>356</v>
      </c>
      <c r="AG38" s="2">
        <f t="shared" si="6"/>
        <v>56214</v>
      </c>
      <c r="AH38" s="2">
        <f t="shared" si="7"/>
        <v>64866</v>
      </c>
      <c r="AI38" s="78">
        <v>255000</v>
      </c>
      <c r="AJ38" s="2">
        <v>295000</v>
      </c>
      <c r="AK38" s="2">
        <v>17422</v>
      </c>
      <c r="AL38" s="2">
        <v>74</v>
      </c>
      <c r="AM38" s="2">
        <v>0</v>
      </c>
      <c r="AN38" s="2">
        <v>0</v>
      </c>
      <c r="AO38" s="2">
        <v>0</v>
      </c>
      <c r="AP38" s="2">
        <v>163</v>
      </c>
      <c r="AQ38" s="2">
        <v>0</v>
      </c>
      <c r="AR38" s="2">
        <v>0</v>
      </c>
      <c r="AS38" s="2">
        <v>0</v>
      </c>
      <c r="AT38" s="2">
        <v>0</v>
      </c>
      <c r="AU38" s="2">
        <v>-138</v>
      </c>
      <c r="AV38" s="78">
        <v>-553</v>
      </c>
      <c r="AW38" s="2">
        <v>1510</v>
      </c>
      <c r="AX38" s="2">
        <v>6040</v>
      </c>
      <c r="AY38" s="2">
        <v>0</v>
      </c>
      <c r="AZ38" s="2">
        <v>0</v>
      </c>
      <c r="BA38" s="2">
        <f t="shared" si="8"/>
        <v>75245</v>
      </c>
      <c r="BB38" s="2">
        <f t="shared" si="9"/>
        <v>83897</v>
      </c>
      <c r="BC38" s="2">
        <v>345000</v>
      </c>
      <c r="BD38" s="2">
        <v>385000</v>
      </c>
      <c r="BE38" s="2">
        <v>-31</v>
      </c>
      <c r="BF38" s="78">
        <v>-126</v>
      </c>
      <c r="BG38" s="2">
        <v>-38</v>
      </c>
      <c r="BH38" s="78">
        <v>-153</v>
      </c>
      <c r="BI38" s="2">
        <v>868</v>
      </c>
      <c r="BJ38" s="78">
        <v>2368</v>
      </c>
      <c r="BK38" s="2">
        <v>-225</v>
      </c>
      <c r="BL38" s="78">
        <v>-600</v>
      </c>
    </row>
    <row r="39" spans="1:65" x14ac:dyDescent="0.2">
      <c r="A39" s="1" t="s">
        <v>34</v>
      </c>
      <c r="B39" t="s">
        <v>480</v>
      </c>
      <c r="C39" t="s">
        <v>970</v>
      </c>
      <c r="D39" s="2">
        <v>115</v>
      </c>
      <c r="E39" s="2">
        <v>3244</v>
      </c>
      <c r="F39" s="2">
        <f t="shared" si="0"/>
        <v>3359</v>
      </c>
      <c r="G39" s="2">
        <v>100</v>
      </c>
      <c r="H39" s="2">
        <v>416</v>
      </c>
      <c r="I39" s="2">
        <v>5528</v>
      </c>
      <c r="J39" s="2">
        <f t="shared" si="1"/>
        <v>5944</v>
      </c>
      <c r="K39" s="2">
        <v>5465</v>
      </c>
      <c r="L39" s="2">
        <v>0</v>
      </c>
      <c r="M39" s="2">
        <v>1562</v>
      </c>
      <c r="N39" s="2">
        <f t="shared" si="2"/>
        <v>7027</v>
      </c>
      <c r="O39" s="2">
        <v>13079</v>
      </c>
      <c r="P39" s="2">
        <v>658</v>
      </c>
      <c r="Q39" s="2">
        <v>1193</v>
      </c>
      <c r="R39" s="2">
        <v>1789</v>
      </c>
      <c r="S39" s="2">
        <f t="shared" si="3"/>
        <v>3640</v>
      </c>
      <c r="T39" s="2">
        <v>2128</v>
      </c>
      <c r="U39" s="2">
        <v>4963</v>
      </c>
      <c r="V39" s="2">
        <f t="shared" si="4"/>
        <v>7091</v>
      </c>
      <c r="W39" s="2">
        <v>4772</v>
      </c>
      <c r="X39" s="2">
        <v>39266</v>
      </c>
      <c r="Y39">
        <v>11371.056423859498</v>
      </c>
      <c r="Z39" s="2">
        <v>51586</v>
      </c>
      <c r="AA39" s="2">
        <v>3186</v>
      </c>
      <c r="AB39" s="2">
        <f t="shared" si="5"/>
        <v>54772</v>
      </c>
      <c r="AC39" s="2">
        <v>1253</v>
      </c>
      <c r="AD39" s="2">
        <v>0</v>
      </c>
      <c r="AE39" s="2">
        <v>-6</v>
      </c>
      <c r="AF39" s="2">
        <v>0</v>
      </c>
      <c r="AG39" s="2">
        <f t="shared" si="6"/>
        <v>140297</v>
      </c>
      <c r="AH39" s="2">
        <f t="shared" si="7"/>
        <v>151668.0564238595</v>
      </c>
      <c r="AI39" s="78">
        <v>604052</v>
      </c>
      <c r="AJ39" s="2">
        <v>648439.62616807991</v>
      </c>
      <c r="AK39" s="2">
        <v>40625</v>
      </c>
      <c r="AL39" s="2">
        <v>645</v>
      </c>
      <c r="AM39" s="2">
        <v>5735</v>
      </c>
      <c r="AN39" s="2">
        <v>166</v>
      </c>
      <c r="AO39" s="2">
        <v>0</v>
      </c>
      <c r="AP39" s="2">
        <v>3875</v>
      </c>
      <c r="AQ39" s="2">
        <v>0</v>
      </c>
      <c r="AR39" s="2">
        <v>0</v>
      </c>
      <c r="AS39" s="2">
        <v>0</v>
      </c>
      <c r="AT39" s="2">
        <v>273</v>
      </c>
      <c r="AU39" s="2">
        <v>0</v>
      </c>
      <c r="AV39" s="78">
        <v>0</v>
      </c>
      <c r="AW39" s="2">
        <v>-1705</v>
      </c>
      <c r="AX39" s="2">
        <v>-6821</v>
      </c>
      <c r="AY39" s="2">
        <v>0</v>
      </c>
      <c r="AZ39" s="2">
        <v>0</v>
      </c>
      <c r="BA39" s="2">
        <f t="shared" si="8"/>
        <v>189911</v>
      </c>
      <c r="BB39" s="2">
        <f t="shared" si="9"/>
        <v>201282.0564238595</v>
      </c>
      <c r="BC39" s="2">
        <v>802505</v>
      </c>
      <c r="BD39" s="2">
        <v>846892.62616807991</v>
      </c>
      <c r="BE39" s="2">
        <v>0</v>
      </c>
      <c r="BF39" s="78">
        <v>0</v>
      </c>
      <c r="BG39" s="2">
        <v>0</v>
      </c>
      <c r="BH39" s="78">
        <v>0</v>
      </c>
      <c r="BI39" s="2">
        <v>11154</v>
      </c>
      <c r="BJ39" s="78">
        <v>44617</v>
      </c>
      <c r="BK39" s="2">
        <v>-1250</v>
      </c>
      <c r="BL39" s="78">
        <v>-5000</v>
      </c>
    </row>
    <row r="40" spans="1:65" x14ac:dyDescent="0.2">
      <c r="A40" s="1" t="s">
        <v>35</v>
      </c>
      <c r="B40" t="s">
        <v>481</v>
      </c>
      <c r="C40" t="s">
        <v>971</v>
      </c>
      <c r="D40" s="2">
        <v>246</v>
      </c>
      <c r="E40" s="2">
        <v>1233</v>
      </c>
      <c r="F40" s="2">
        <f t="shared" si="0"/>
        <v>1479</v>
      </c>
      <c r="G40" s="2">
        <v>-18</v>
      </c>
      <c r="H40" s="2">
        <v>0</v>
      </c>
      <c r="I40" s="2">
        <v>5184</v>
      </c>
      <c r="J40" s="2">
        <f t="shared" si="1"/>
        <v>5184</v>
      </c>
      <c r="K40" s="2">
        <v>7364</v>
      </c>
      <c r="L40" s="2">
        <v>0</v>
      </c>
      <c r="M40" s="2">
        <v>1319</v>
      </c>
      <c r="N40" s="2">
        <f t="shared" si="2"/>
        <v>8683</v>
      </c>
      <c r="O40" s="2">
        <v>10229</v>
      </c>
      <c r="P40" s="2">
        <v>515</v>
      </c>
      <c r="Q40" s="2">
        <v>0</v>
      </c>
      <c r="R40" s="2">
        <v>822</v>
      </c>
      <c r="S40" s="2">
        <f t="shared" si="3"/>
        <v>1337</v>
      </c>
      <c r="T40" s="2">
        <v>1545</v>
      </c>
      <c r="U40" s="2">
        <v>1187</v>
      </c>
      <c r="V40" s="2">
        <f t="shared" si="4"/>
        <v>2732</v>
      </c>
      <c r="W40" s="2">
        <v>1594</v>
      </c>
      <c r="X40" s="2">
        <v>67738</v>
      </c>
      <c r="Y40">
        <v>10284</v>
      </c>
      <c r="Z40" s="2">
        <v>44359</v>
      </c>
      <c r="AA40" s="2">
        <v>894</v>
      </c>
      <c r="AB40" s="2">
        <f t="shared" si="5"/>
        <v>45253</v>
      </c>
      <c r="AC40" s="2">
        <v>1847</v>
      </c>
      <c r="AD40" s="2">
        <v>0</v>
      </c>
      <c r="AE40" s="2">
        <v>0</v>
      </c>
      <c r="AF40" s="2">
        <v>1683</v>
      </c>
      <c r="AG40" s="2">
        <f t="shared" si="6"/>
        <v>147741</v>
      </c>
      <c r="AH40" s="2">
        <f t="shared" si="7"/>
        <v>158025</v>
      </c>
      <c r="AI40" s="78">
        <v>629754</v>
      </c>
      <c r="AJ40" s="2">
        <v>674956</v>
      </c>
      <c r="AK40" s="2">
        <v>0</v>
      </c>
      <c r="AL40" s="2">
        <v>0</v>
      </c>
      <c r="AM40" s="2">
        <v>0</v>
      </c>
      <c r="AN40" s="2">
        <v>0</v>
      </c>
      <c r="AO40" s="2">
        <v>0</v>
      </c>
      <c r="AP40" s="2">
        <v>0</v>
      </c>
      <c r="AQ40" s="2">
        <v>0</v>
      </c>
      <c r="AR40" s="2">
        <v>0</v>
      </c>
      <c r="AS40" s="2">
        <v>0</v>
      </c>
      <c r="AT40" s="2">
        <v>0</v>
      </c>
      <c r="AU40" s="2">
        <v>0</v>
      </c>
      <c r="AV40" s="78">
        <v>0</v>
      </c>
      <c r="AW40" s="2">
        <v>0</v>
      </c>
      <c r="AX40" s="2">
        <v>0</v>
      </c>
      <c r="AY40" s="2">
        <v>0</v>
      </c>
      <c r="AZ40" s="2">
        <v>0</v>
      </c>
      <c r="BA40" s="2">
        <f t="shared" si="8"/>
        <v>147741</v>
      </c>
      <c r="BB40" s="2">
        <f t="shared" si="9"/>
        <v>158025</v>
      </c>
      <c r="BC40" s="2">
        <v>630553</v>
      </c>
      <c r="BD40" s="2">
        <v>675755</v>
      </c>
      <c r="BE40" s="2">
        <v>0</v>
      </c>
      <c r="BF40" s="78">
        <v>0</v>
      </c>
      <c r="BG40" s="2">
        <v>0</v>
      </c>
      <c r="BH40" s="78">
        <v>0</v>
      </c>
      <c r="BI40" s="2">
        <v>6984</v>
      </c>
      <c r="BJ40" s="78">
        <v>28105</v>
      </c>
      <c r="BK40" s="2">
        <v>-514</v>
      </c>
      <c r="BL40" s="78">
        <v>-1647</v>
      </c>
    </row>
    <row r="41" spans="1:65" x14ac:dyDescent="0.2">
      <c r="A41" s="1" t="s">
        <v>36</v>
      </c>
      <c r="B41" t="s">
        <v>482</v>
      </c>
      <c r="C41" t="s">
        <v>972</v>
      </c>
      <c r="D41" s="2">
        <v>0</v>
      </c>
      <c r="E41" s="2">
        <v>829</v>
      </c>
      <c r="F41" s="2">
        <f t="shared" si="0"/>
        <v>829</v>
      </c>
      <c r="G41" s="2">
        <v>27</v>
      </c>
      <c r="H41" s="2">
        <v>4</v>
      </c>
      <c r="I41" s="2">
        <v>0</v>
      </c>
      <c r="J41" s="2">
        <f t="shared" si="1"/>
        <v>4</v>
      </c>
      <c r="K41" s="2">
        <v>-364</v>
      </c>
      <c r="L41" s="2">
        <v>0</v>
      </c>
      <c r="M41" s="2">
        <v>45</v>
      </c>
      <c r="N41" s="2">
        <f t="shared" si="2"/>
        <v>-319</v>
      </c>
      <c r="O41" s="2">
        <v>1013</v>
      </c>
      <c r="P41" s="2">
        <v>33</v>
      </c>
      <c r="Q41" s="2">
        <v>101</v>
      </c>
      <c r="R41" s="2">
        <v>196</v>
      </c>
      <c r="S41" s="2">
        <f t="shared" si="3"/>
        <v>330</v>
      </c>
      <c r="T41" s="2">
        <v>0</v>
      </c>
      <c r="U41" s="2">
        <v>0</v>
      </c>
      <c r="V41" s="2">
        <f t="shared" si="4"/>
        <v>0</v>
      </c>
      <c r="W41" s="2">
        <v>414</v>
      </c>
      <c r="X41" s="2">
        <v>0</v>
      </c>
      <c r="Y41">
        <v>0</v>
      </c>
      <c r="Z41" s="2">
        <v>0</v>
      </c>
      <c r="AA41" s="2">
        <v>84</v>
      </c>
      <c r="AB41" s="2">
        <f t="shared" si="5"/>
        <v>84</v>
      </c>
      <c r="AC41" s="2">
        <v>0</v>
      </c>
      <c r="AD41" s="2">
        <v>0</v>
      </c>
      <c r="AE41" s="2">
        <v>0</v>
      </c>
      <c r="AF41" s="2">
        <v>778</v>
      </c>
      <c r="AG41" s="2">
        <f t="shared" si="6"/>
        <v>3160</v>
      </c>
      <c r="AH41" s="2">
        <f t="shared" si="7"/>
        <v>3160</v>
      </c>
      <c r="AI41" s="78">
        <v>12259</v>
      </c>
      <c r="AJ41" s="2">
        <v>12259</v>
      </c>
      <c r="AK41" s="2">
        <v>6299</v>
      </c>
      <c r="AL41" s="2">
        <v>0</v>
      </c>
      <c r="AM41" s="2">
        <v>0</v>
      </c>
      <c r="AN41" s="2">
        <v>0</v>
      </c>
      <c r="AO41" s="2">
        <v>0</v>
      </c>
      <c r="AP41" s="2">
        <v>0</v>
      </c>
      <c r="AQ41" s="2">
        <v>0</v>
      </c>
      <c r="AR41" s="2">
        <v>0</v>
      </c>
      <c r="AS41" s="2">
        <v>0</v>
      </c>
      <c r="AT41" s="2">
        <v>0</v>
      </c>
      <c r="AU41" s="2">
        <v>-52</v>
      </c>
      <c r="AV41" s="78">
        <v>-160</v>
      </c>
      <c r="AW41" s="2">
        <v>0</v>
      </c>
      <c r="AX41" s="2">
        <v>0</v>
      </c>
      <c r="AY41" s="2">
        <v>0</v>
      </c>
      <c r="AZ41" s="2">
        <v>0</v>
      </c>
      <c r="BA41" s="2">
        <f t="shared" si="8"/>
        <v>9407</v>
      </c>
      <c r="BB41" s="2">
        <f t="shared" si="9"/>
        <v>9407</v>
      </c>
      <c r="BC41" s="2">
        <v>39141</v>
      </c>
      <c r="BD41" s="2">
        <v>39141</v>
      </c>
      <c r="BE41" s="2">
        <v>0</v>
      </c>
      <c r="BF41" s="78">
        <v>0</v>
      </c>
      <c r="BG41" s="2">
        <v>0</v>
      </c>
      <c r="BH41" s="78">
        <v>0</v>
      </c>
      <c r="BI41" s="2">
        <v>269</v>
      </c>
      <c r="BJ41" s="78">
        <v>713</v>
      </c>
      <c r="BK41" s="2">
        <v>58</v>
      </c>
      <c r="BL41" s="78">
        <v>-45</v>
      </c>
    </row>
    <row r="42" spans="1:65" x14ac:dyDescent="0.2">
      <c r="A42" s="1" t="s">
        <v>37</v>
      </c>
      <c r="B42" t="s">
        <v>483</v>
      </c>
      <c r="C42" t="s">
        <v>972</v>
      </c>
      <c r="D42" s="2">
        <v>-29</v>
      </c>
      <c r="E42" s="2">
        <v>783</v>
      </c>
      <c r="F42" s="2">
        <f t="shared" si="0"/>
        <v>754</v>
      </c>
      <c r="G42" s="2">
        <v>8</v>
      </c>
      <c r="H42" s="2">
        <v>0</v>
      </c>
      <c r="I42" s="2">
        <v>0</v>
      </c>
      <c r="J42" s="2">
        <f t="shared" si="1"/>
        <v>0</v>
      </c>
      <c r="K42" s="2">
        <v>-72</v>
      </c>
      <c r="L42" s="2">
        <v>0</v>
      </c>
      <c r="M42" s="2">
        <v>57</v>
      </c>
      <c r="N42" s="2">
        <f t="shared" si="2"/>
        <v>-15</v>
      </c>
      <c r="O42" s="2">
        <v>625</v>
      </c>
      <c r="P42" s="2">
        <v>14</v>
      </c>
      <c r="Q42" s="2">
        <v>35</v>
      </c>
      <c r="R42" s="2">
        <v>122</v>
      </c>
      <c r="S42" s="2">
        <f t="shared" si="3"/>
        <v>171</v>
      </c>
      <c r="T42" s="2">
        <v>0</v>
      </c>
      <c r="U42" s="2">
        <v>0</v>
      </c>
      <c r="V42" s="2">
        <f t="shared" si="4"/>
        <v>0</v>
      </c>
      <c r="W42" s="2">
        <v>644</v>
      </c>
      <c r="X42" s="2">
        <v>0</v>
      </c>
      <c r="Y42">
        <v>0</v>
      </c>
      <c r="Z42" s="2">
        <v>0</v>
      </c>
      <c r="AA42" s="2">
        <v>141</v>
      </c>
      <c r="AB42" s="2">
        <f t="shared" si="5"/>
        <v>141</v>
      </c>
      <c r="AC42" s="2">
        <v>357</v>
      </c>
      <c r="AD42" s="2">
        <v>0</v>
      </c>
      <c r="AE42" s="2">
        <v>0</v>
      </c>
      <c r="AF42" s="2">
        <v>0</v>
      </c>
      <c r="AG42" s="2">
        <f t="shared" si="6"/>
        <v>2685</v>
      </c>
      <c r="AH42" s="2">
        <f t="shared" si="7"/>
        <v>2685</v>
      </c>
      <c r="AI42" s="78">
        <v>10987</v>
      </c>
      <c r="AJ42" s="2">
        <v>10987</v>
      </c>
      <c r="AK42" s="2">
        <v>3803</v>
      </c>
      <c r="AL42" s="2">
        <v>4</v>
      </c>
      <c r="AM42" s="2">
        <v>1778</v>
      </c>
      <c r="AN42" s="2">
        <v>0</v>
      </c>
      <c r="AO42" s="2">
        <v>0</v>
      </c>
      <c r="AP42" s="2">
        <v>24</v>
      </c>
      <c r="AQ42" s="2">
        <v>0</v>
      </c>
      <c r="AR42" s="2">
        <v>0</v>
      </c>
      <c r="AS42" s="2">
        <v>0</v>
      </c>
      <c r="AT42" s="2">
        <v>0</v>
      </c>
      <c r="AU42" s="2">
        <v>0</v>
      </c>
      <c r="AV42" s="78">
        <v>0</v>
      </c>
      <c r="AW42" s="2">
        <v>0</v>
      </c>
      <c r="AX42" s="2">
        <v>0</v>
      </c>
      <c r="AY42" s="2">
        <v>0</v>
      </c>
      <c r="AZ42" s="2">
        <v>0</v>
      </c>
      <c r="BA42" s="2">
        <f t="shared" si="8"/>
        <v>8294</v>
      </c>
      <c r="BB42" s="2">
        <f t="shared" si="9"/>
        <v>8294</v>
      </c>
      <c r="BC42" s="2">
        <v>31281</v>
      </c>
      <c r="BD42" s="2">
        <v>31281</v>
      </c>
      <c r="BE42" s="2">
        <v>0</v>
      </c>
      <c r="BF42" s="78">
        <v>0</v>
      </c>
      <c r="BG42" s="2">
        <v>0</v>
      </c>
      <c r="BH42" s="78">
        <v>0</v>
      </c>
      <c r="BI42" s="2">
        <v>363</v>
      </c>
      <c r="BJ42" s="78">
        <v>1450</v>
      </c>
      <c r="BK42" s="2">
        <v>-7</v>
      </c>
      <c r="BL42" s="78">
        <v>-131</v>
      </c>
    </row>
    <row r="43" spans="1:65" x14ac:dyDescent="0.2">
      <c r="A43" s="1" t="s">
        <v>38</v>
      </c>
      <c r="B43" t="s">
        <v>484</v>
      </c>
      <c r="C43" t="s">
        <v>972</v>
      </c>
      <c r="D43" s="2">
        <v>-109</v>
      </c>
      <c r="E43" s="2">
        <v>600</v>
      </c>
      <c r="F43" s="2">
        <f t="shared" si="0"/>
        <v>491</v>
      </c>
      <c r="G43" s="2">
        <v>21</v>
      </c>
      <c r="H43" s="2">
        <v>3</v>
      </c>
      <c r="I43" s="2">
        <v>0</v>
      </c>
      <c r="J43" s="2">
        <f t="shared" si="1"/>
        <v>3</v>
      </c>
      <c r="K43" s="2">
        <v>-80</v>
      </c>
      <c r="L43" s="2">
        <v>0</v>
      </c>
      <c r="M43" s="2">
        <v>254</v>
      </c>
      <c r="N43" s="2">
        <f t="shared" si="2"/>
        <v>174</v>
      </c>
      <c r="O43" s="2">
        <v>752</v>
      </c>
      <c r="P43" s="2">
        <v>62</v>
      </c>
      <c r="Q43" s="2">
        <v>-13</v>
      </c>
      <c r="R43" s="2">
        <v>112</v>
      </c>
      <c r="S43" s="2">
        <f t="shared" si="3"/>
        <v>161</v>
      </c>
      <c r="T43" s="2">
        <v>0</v>
      </c>
      <c r="U43" s="2">
        <v>0</v>
      </c>
      <c r="V43" s="2">
        <f t="shared" si="4"/>
        <v>0</v>
      </c>
      <c r="W43" s="2">
        <v>1132</v>
      </c>
      <c r="X43" s="2">
        <v>0</v>
      </c>
      <c r="Y43">
        <v>0</v>
      </c>
      <c r="Z43" s="2">
        <v>0</v>
      </c>
      <c r="AA43" s="2">
        <v>265</v>
      </c>
      <c r="AB43" s="2">
        <f t="shared" si="5"/>
        <v>265</v>
      </c>
      <c r="AC43" s="2">
        <v>293</v>
      </c>
      <c r="AD43" s="2">
        <v>0</v>
      </c>
      <c r="AE43" s="2">
        <v>0</v>
      </c>
      <c r="AF43" s="2">
        <v>4</v>
      </c>
      <c r="AG43" s="2">
        <f t="shared" si="6"/>
        <v>3296</v>
      </c>
      <c r="AH43" s="2">
        <f t="shared" si="7"/>
        <v>3296</v>
      </c>
      <c r="AI43" s="78">
        <v>16864</v>
      </c>
      <c r="AJ43" s="2">
        <v>16864</v>
      </c>
      <c r="AK43" s="2">
        <v>6844</v>
      </c>
      <c r="AL43" s="2">
        <v>0</v>
      </c>
      <c r="AM43" s="2">
        <v>0</v>
      </c>
      <c r="AN43" s="2">
        <v>0</v>
      </c>
      <c r="AO43" s="2">
        <v>0</v>
      </c>
      <c r="AP43" s="2">
        <v>123</v>
      </c>
      <c r="AQ43" s="2">
        <v>0</v>
      </c>
      <c r="AR43" s="2">
        <v>0</v>
      </c>
      <c r="AS43" s="2">
        <v>0</v>
      </c>
      <c r="AT43" s="2">
        <v>0</v>
      </c>
      <c r="AU43" s="2">
        <v>-988</v>
      </c>
      <c r="AV43" s="78">
        <v>-3690</v>
      </c>
      <c r="AW43" s="2">
        <v>18</v>
      </c>
      <c r="AX43" s="2">
        <v>99</v>
      </c>
      <c r="AY43" s="2">
        <v>-12</v>
      </c>
      <c r="AZ43" s="2">
        <v>0</v>
      </c>
      <c r="BA43" s="2">
        <f t="shared" si="8"/>
        <v>9281</v>
      </c>
      <c r="BB43" s="2">
        <f t="shared" si="9"/>
        <v>9281</v>
      </c>
      <c r="BC43" s="2">
        <v>43013</v>
      </c>
      <c r="BD43" s="2">
        <v>43013</v>
      </c>
      <c r="BE43" s="2">
        <v>-3</v>
      </c>
      <c r="BF43" s="78">
        <v>-11</v>
      </c>
      <c r="BG43" s="2">
        <v>-12</v>
      </c>
      <c r="BH43" s="78">
        <v>71</v>
      </c>
      <c r="BI43" s="2">
        <v>659</v>
      </c>
      <c r="BJ43" s="78">
        <v>1318</v>
      </c>
      <c r="BK43" s="2">
        <v>-94</v>
      </c>
      <c r="BL43" s="78">
        <v>-310</v>
      </c>
    </row>
    <row r="44" spans="1:65" x14ac:dyDescent="0.2">
      <c r="A44" s="1" t="s">
        <v>39</v>
      </c>
      <c r="B44" t="s">
        <v>485</v>
      </c>
      <c r="C44" t="s">
        <v>972</v>
      </c>
      <c r="D44" s="2">
        <v>-140</v>
      </c>
      <c r="E44" s="2">
        <v>1214</v>
      </c>
      <c r="F44" s="2">
        <f t="shared" si="0"/>
        <v>1074</v>
      </c>
      <c r="G44" s="2">
        <v>24</v>
      </c>
      <c r="H44" s="2">
        <v>0</v>
      </c>
      <c r="I44" s="2">
        <v>0</v>
      </c>
      <c r="J44" s="2">
        <f t="shared" si="1"/>
        <v>0</v>
      </c>
      <c r="K44" s="2">
        <v>-33</v>
      </c>
      <c r="L44" s="2">
        <v>0</v>
      </c>
      <c r="M44" s="2">
        <v>223</v>
      </c>
      <c r="N44" s="2">
        <f t="shared" si="2"/>
        <v>190</v>
      </c>
      <c r="O44" s="2">
        <v>725</v>
      </c>
      <c r="P44" s="2">
        <v>0</v>
      </c>
      <c r="Q44" s="2">
        <v>72</v>
      </c>
      <c r="R44" s="2">
        <v>106</v>
      </c>
      <c r="S44" s="2">
        <f t="shared" si="3"/>
        <v>178</v>
      </c>
      <c r="T44" s="2">
        <v>0</v>
      </c>
      <c r="U44" s="2">
        <v>0</v>
      </c>
      <c r="V44" s="2">
        <f t="shared" si="4"/>
        <v>0</v>
      </c>
      <c r="W44" s="2">
        <v>252</v>
      </c>
      <c r="X44" s="2">
        <v>0</v>
      </c>
      <c r="Y44">
        <v>0</v>
      </c>
      <c r="Z44" s="2">
        <v>0</v>
      </c>
      <c r="AA44" s="2">
        <v>84</v>
      </c>
      <c r="AB44" s="2">
        <f t="shared" si="5"/>
        <v>84</v>
      </c>
      <c r="AC44" s="2">
        <v>0</v>
      </c>
      <c r="AD44" s="2">
        <v>0</v>
      </c>
      <c r="AE44" s="2">
        <v>0</v>
      </c>
      <c r="AF44" s="2">
        <v>0</v>
      </c>
      <c r="AG44" s="2">
        <f t="shared" si="6"/>
        <v>2527</v>
      </c>
      <c r="AH44" s="2">
        <f t="shared" si="7"/>
        <v>2527</v>
      </c>
      <c r="AI44" s="78">
        <v>10098</v>
      </c>
      <c r="AJ44" s="2">
        <v>10098</v>
      </c>
      <c r="AK44" s="2">
        <v>5289</v>
      </c>
      <c r="AL44" s="2">
        <v>0</v>
      </c>
      <c r="AM44" s="2">
        <v>0</v>
      </c>
      <c r="AN44" s="2">
        <v>0</v>
      </c>
      <c r="AO44" s="2">
        <v>0</v>
      </c>
      <c r="AP44" s="2">
        <v>864</v>
      </c>
      <c r="AQ44" s="2">
        <v>0</v>
      </c>
      <c r="AR44" s="2">
        <v>0</v>
      </c>
      <c r="AS44" s="2">
        <v>0</v>
      </c>
      <c r="AT44" s="2">
        <v>0</v>
      </c>
      <c r="AU44" s="2">
        <v>0</v>
      </c>
      <c r="AV44" s="78">
        <v>0</v>
      </c>
      <c r="AW44" s="2">
        <v>0</v>
      </c>
      <c r="AX44" s="2">
        <v>0</v>
      </c>
      <c r="AY44" s="2">
        <v>0</v>
      </c>
      <c r="AZ44" s="2">
        <v>0</v>
      </c>
      <c r="BA44" s="2">
        <f t="shared" si="8"/>
        <v>8680</v>
      </c>
      <c r="BB44" s="2">
        <f t="shared" si="9"/>
        <v>8680</v>
      </c>
      <c r="BC44" s="2">
        <v>30348</v>
      </c>
      <c r="BD44" s="2">
        <v>30348</v>
      </c>
      <c r="BE44" s="2">
        <v>0</v>
      </c>
      <c r="BF44" s="78">
        <v>0</v>
      </c>
      <c r="BG44" s="2">
        <v>0</v>
      </c>
      <c r="BH44" s="78">
        <v>0</v>
      </c>
      <c r="BI44" s="2">
        <v>0</v>
      </c>
      <c r="BJ44" s="78">
        <v>379</v>
      </c>
      <c r="BK44" s="2">
        <v>0</v>
      </c>
      <c r="BL44" s="78">
        <v>291.822</v>
      </c>
    </row>
    <row r="45" spans="1:65" x14ac:dyDescent="0.2">
      <c r="A45" s="1" t="s">
        <v>40</v>
      </c>
      <c r="B45" t="s">
        <v>486</v>
      </c>
      <c r="C45" t="s">
        <v>972</v>
      </c>
      <c r="D45" s="2">
        <v>93</v>
      </c>
      <c r="E45" s="2">
        <v>364</v>
      </c>
      <c r="F45" s="2">
        <f t="shared" si="0"/>
        <v>457</v>
      </c>
      <c r="G45" s="2">
        <v>26</v>
      </c>
      <c r="H45" s="2">
        <v>28</v>
      </c>
      <c r="I45" s="2">
        <v>0</v>
      </c>
      <c r="J45" s="2">
        <f t="shared" si="1"/>
        <v>28</v>
      </c>
      <c r="K45" s="2">
        <v>-35</v>
      </c>
      <c r="L45" s="2">
        <v>0</v>
      </c>
      <c r="M45" s="2">
        <v>262</v>
      </c>
      <c r="N45" s="2">
        <f t="shared" si="2"/>
        <v>227</v>
      </c>
      <c r="O45" s="2">
        <v>462</v>
      </c>
      <c r="P45" s="2">
        <v>0</v>
      </c>
      <c r="Q45" s="2">
        <v>76</v>
      </c>
      <c r="R45" s="2">
        <v>206</v>
      </c>
      <c r="S45" s="2">
        <f t="shared" si="3"/>
        <v>282</v>
      </c>
      <c r="T45" s="2">
        <v>0</v>
      </c>
      <c r="U45" s="2">
        <v>0</v>
      </c>
      <c r="V45" s="2">
        <f t="shared" si="4"/>
        <v>0</v>
      </c>
      <c r="W45" s="2">
        <v>201</v>
      </c>
      <c r="X45" s="2">
        <v>0</v>
      </c>
      <c r="Y45">
        <v>0</v>
      </c>
      <c r="Z45" s="2">
        <v>0</v>
      </c>
      <c r="AA45" s="2">
        <v>114</v>
      </c>
      <c r="AB45" s="2">
        <f t="shared" si="5"/>
        <v>114</v>
      </c>
      <c r="AC45" s="2">
        <v>35</v>
      </c>
      <c r="AD45" s="2">
        <v>0</v>
      </c>
      <c r="AE45" s="2">
        <v>0</v>
      </c>
      <c r="AF45" s="2">
        <v>0</v>
      </c>
      <c r="AG45" s="2">
        <f t="shared" si="6"/>
        <v>1832</v>
      </c>
      <c r="AH45" s="2">
        <f t="shared" si="7"/>
        <v>1832</v>
      </c>
      <c r="AI45" s="78">
        <v>9532</v>
      </c>
      <c r="AJ45" s="2">
        <v>9532</v>
      </c>
      <c r="AK45" s="2">
        <v>2882</v>
      </c>
      <c r="AL45" s="2">
        <v>0</v>
      </c>
      <c r="AM45" s="2">
        <v>0</v>
      </c>
      <c r="AN45" s="2">
        <v>0</v>
      </c>
      <c r="AO45" s="2">
        <v>0</v>
      </c>
      <c r="AP45" s="2">
        <v>117</v>
      </c>
      <c r="AQ45" s="2">
        <v>0</v>
      </c>
      <c r="AR45" s="2">
        <v>0</v>
      </c>
      <c r="AS45" s="2">
        <v>0</v>
      </c>
      <c r="AT45" s="2">
        <v>0</v>
      </c>
      <c r="AU45" s="2">
        <v>0</v>
      </c>
      <c r="AV45" s="78">
        <v>0</v>
      </c>
      <c r="AW45" s="2">
        <v>0</v>
      </c>
      <c r="AX45" s="2">
        <v>0</v>
      </c>
      <c r="AY45" s="2">
        <v>0</v>
      </c>
      <c r="AZ45" s="2">
        <v>0</v>
      </c>
      <c r="BA45" s="2">
        <f t="shared" si="8"/>
        <v>4831</v>
      </c>
      <c r="BB45" s="2">
        <f t="shared" si="9"/>
        <v>4831</v>
      </c>
      <c r="BC45" s="2">
        <v>18474</v>
      </c>
      <c r="BD45" s="2">
        <v>18474</v>
      </c>
      <c r="BE45" s="2">
        <v>0</v>
      </c>
      <c r="BF45" s="78">
        <v>0</v>
      </c>
      <c r="BG45" s="2">
        <v>0</v>
      </c>
      <c r="BH45" s="78">
        <v>0</v>
      </c>
      <c r="BI45" s="2">
        <v>4</v>
      </c>
      <c r="BJ45" s="78">
        <v>6</v>
      </c>
      <c r="BK45" s="2">
        <v>-128</v>
      </c>
      <c r="BL45" s="78">
        <v>-256</v>
      </c>
      <c r="BM45" s="219" t="s">
        <v>1058</v>
      </c>
    </row>
    <row r="46" spans="1:65" x14ac:dyDescent="0.2">
      <c r="A46" s="1" t="s">
        <v>41</v>
      </c>
      <c r="B46" t="s">
        <v>487</v>
      </c>
      <c r="C46" t="s">
        <v>972</v>
      </c>
      <c r="D46" s="2">
        <v>61</v>
      </c>
      <c r="E46" s="2">
        <v>776</v>
      </c>
      <c r="F46" s="2">
        <f t="shared" si="0"/>
        <v>837</v>
      </c>
      <c r="G46" s="2">
        <v>10</v>
      </c>
      <c r="H46" s="2">
        <v>16</v>
      </c>
      <c r="I46" s="2">
        <v>0</v>
      </c>
      <c r="J46" s="2">
        <f t="shared" si="1"/>
        <v>16</v>
      </c>
      <c r="K46" s="2">
        <v>-478</v>
      </c>
      <c r="L46" s="2">
        <v>0</v>
      </c>
      <c r="M46" s="2">
        <v>317</v>
      </c>
      <c r="N46" s="2">
        <f t="shared" si="2"/>
        <v>-161</v>
      </c>
      <c r="O46" s="2">
        <v>1145</v>
      </c>
      <c r="P46" s="2">
        <v>0</v>
      </c>
      <c r="Q46" s="2">
        <v>129</v>
      </c>
      <c r="R46" s="2">
        <v>408</v>
      </c>
      <c r="S46" s="2">
        <f t="shared" si="3"/>
        <v>537</v>
      </c>
      <c r="T46" s="2">
        <v>0</v>
      </c>
      <c r="U46" s="2">
        <v>0</v>
      </c>
      <c r="V46" s="2">
        <f t="shared" si="4"/>
        <v>0</v>
      </c>
      <c r="W46" s="2">
        <v>684</v>
      </c>
      <c r="X46" s="2">
        <v>0</v>
      </c>
      <c r="Y46">
        <v>0</v>
      </c>
      <c r="Z46" s="2">
        <v>0</v>
      </c>
      <c r="AA46" s="2">
        <v>260</v>
      </c>
      <c r="AB46" s="2">
        <f t="shared" si="5"/>
        <v>260</v>
      </c>
      <c r="AC46" s="2">
        <v>84</v>
      </c>
      <c r="AD46" s="2">
        <v>0</v>
      </c>
      <c r="AE46" s="2">
        <v>0</v>
      </c>
      <c r="AF46" s="2">
        <v>24</v>
      </c>
      <c r="AG46" s="2">
        <f t="shared" si="6"/>
        <v>3436</v>
      </c>
      <c r="AH46" s="2">
        <f t="shared" si="7"/>
        <v>3436</v>
      </c>
      <c r="AI46" s="78">
        <v>15468</v>
      </c>
      <c r="AJ46" s="2">
        <v>15468</v>
      </c>
      <c r="AK46" s="2">
        <v>4166</v>
      </c>
      <c r="AL46" s="2">
        <v>0</v>
      </c>
      <c r="AM46" s="2">
        <v>0</v>
      </c>
      <c r="AN46" s="2">
        <v>0</v>
      </c>
      <c r="AO46" s="2">
        <v>0</v>
      </c>
      <c r="AP46" s="2">
        <v>0</v>
      </c>
      <c r="AQ46" s="2">
        <v>0</v>
      </c>
      <c r="AR46" s="2">
        <v>0</v>
      </c>
      <c r="AS46" s="2">
        <v>0</v>
      </c>
      <c r="AT46" s="2">
        <v>0</v>
      </c>
      <c r="AU46" s="2">
        <v>36</v>
      </c>
      <c r="AV46" s="78">
        <v>72</v>
      </c>
      <c r="AW46" s="2">
        <v>-276</v>
      </c>
      <c r="AX46" s="2">
        <v>-558</v>
      </c>
      <c r="AY46" s="2">
        <v>0</v>
      </c>
      <c r="AZ46" s="2">
        <v>0</v>
      </c>
      <c r="BA46" s="2">
        <f t="shared" si="8"/>
        <v>7362</v>
      </c>
      <c r="BB46" s="2">
        <f t="shared" si="9"/>
        <v>7362</v>
      </c>
      <c r="BC46" s="2">
        <v>36574</v>
      </c>
      <c r="BD46" s="2">
        <v>36574</v>
      </c>
      <c r="BE46" s="2">
        <v>4</v>
      </c>
      <c r="BF46" s="78">
        <v>15</v>
      </c>
      <c r="BG46" s="2">
        <v>111</v>
      </c>
      <c r="BH46" s="78">
        <v>446</v>
      </c>
      <c r="BI46" s="2">
        <v>0</v>
      </c>
      <c r="BJ46" s="78">
        <v>719</v>
      </c>
      <c r="BK46" s="2">
        <v>-36</v>
      </c>
      <c r="BL46" s="78">
        <v>-90</v>
      </c>
    </row>
    <row r="47" spans="1:65" x14ac:dyDescent="0.25">
      <c r="A47" s="1" t="s">
        <v>42</v>
      </c>
      <c r="B47" t="s">
        <v>488</v>
      </c>
      <c r="C47" t="s">
        <v>970</v>
      </c>
      <c r="D47" s="2">
        <v>-111</v>
      </c>
      <c r="E47" s="2">
        <v>1793</v>
      </c>
      <c r="F47" s="2">
        <f t="shared" si="0"/>
        <v>1682</v>
      </c>
      <c r="G47" s="2">
        <v>43</v>
      </c>
      <c r="H47" s="2">
        <v>63</v>
      </c>
      <c r="I47" s="2">
        <v>86</v>
      </c>
      <c r="J47" s="2">
        <f t="shared" si="1"/>
        <v>149</v>
      </c>
      <c r="K47" s="2">
        <v>2439</v>
      </c>
      <c r="L47" s="2">
        <v>0</v>
      </c>
      <c r="M47" s="2">
        <v>819</v>
      </c>
      <c r="N47" s="2">
        <f t="shared" si="2"/>
        <v>3258</v>
      </c>
      <c r="O47" s="2">
        <v>3805</v>
      </c>
      <c r="P47" s="2">
        <v>1068</v>
      </c>
      <c r="Q47" s="2">
        <v>444</v>
      </c>
      <c r="R47" s="2">
        <v>370</v>
      </c>
      <c r="S47" s="2">
        <f t="shared" si="3"/>
        <v>1882</v>
      </c>
      <c r="T47" s="2">
        <v>969</v>
      </c>
      <c r="U47" s="2">
        <v>3622</v>
      </c>
      <c r="V47" s="2">
        <f t="shared" si="4"/>
        <v>4591</v>
      </c>
      <c r="W47" s="2">
        <v>3180</v>
      </c>
      <c r="X47" s="2">
        <v>34935</v>
      </c>
      <c r="Y47">
        <v>10116.84042600549</v>
      </c>
      <c r="Z47" s="2">
        <v>28086</v>
      </c>
      <c r="AA47" s="2">
        <v>1075</v>
      </c>
      <c r="AB47" s="2">
        <f t="shared" si="5"/>
        <v>29161</v>
      </c>
      <c r="AC47" s="2">
        <v>206</v>
      </c>
      <c r="AD47" s="2">
        <v>0</v>
      </c>
      <c r="AE47" s="2">
        <v>0</v>
      </c>
      <c r="AF47" s="2">
        <v>2174</v>
      </c>
      <c r="AG47" s="2">
        <f t="shared" si="6"/>
        <v>85066</v>
      </c>
      <c r="AH47" s="2">
        <f t="shared" si="7"/>
        <v>95182.840426005496</v>
      </c>
      <c r="AI47" s="78">
        <v>342101</v>
      </c>
      <c r="AJ47" s="2">
        <v>386014</v>
      </c>
      <c r="AK47" s="2">
        <v>12986</v>
      </c>
      <c r="AL47" s="2">
        <v>38</v>
      </c>
      <c r="AM47" s="2">
        <v>8690</v>
      </c>
      <c r="AN47" s="2">
        <v>0</v>
      </c>
      <c r="AO47" s="2">
        <v>0</v>
      </c>
      <c r="AP47" s="2">
        <v>0</v>
      </c>
      <c r="AQ47" s="2">
        <v>0</v>
      </c>
      <c r="AR47" s="2">
        <v>0</v>
      </c>
      <c r="AS47" s="2">
        <v>0</v>
      </c>
      <c r="AT47" s="2">
        <v>0</v>
      </c>
      <c r="AU47" s="2">
        <v>0</v>
      </c>
      <c r="AV47" s="78">
        <v>0</v>
      </c>
      <c r="AW47" s="2">
        <v>0</v>
      </c>
      <c r="AX47" s="2">
        <v>0</v>
      </c>
      <c r="AY47" s="2">
        <v>0</v>
      </c>
      <c r="AZ47" s="2">
        <v>0</v>
      </c>
      <c r="BA47" s="2">
        <f t="shared" si="8"/>
        <v>106780</v>
      </c>
      <c r="BB47" s="2">
        <f t="shared" si="9"/>
        <v>116896.8404260055</v>
      </c>
      <c r="BC47" s="2">
        <v>428957</v>
      </c>
      <c r="BD47" s="2">
        <v>472870</v>
      </c>
      <c r="BE47" s="2">
        <v>0</v>
      </c>
      <c r="BF47" s="78">
        <v>0</v>
      </c>
      <c r="BG47" s="2">
        <v>0</v>
      </c>
      <c r="BH47" s="78">
        <v>0</v>
      </c>
      <c r="BI47" s="2">
        <v>3755</v>
      </c>
      <c r="BJ47" s="78">
        <v>15020</v>
      </c>
      <c r="BK47" s="2">
        <v>-25</v>
      </c>
      <c r="BL47" s="78">
        <v>-149</v>
      </c>
    </row>
    <row r="48" spans="1:65" x14ac:dyDescent="0.25">
      <c r="A48" s="1" t="s">
        <v>43</v>
      </c>
      <c r="B48" t="s">
        <v>489</v>
      </c>
      <c r="C48" t="s">
        <v>971</v>
      </c>
      <c r="D48" s="2">
        <v>-27</v>
      </c>
      <c r="E48" s="2">
        <v>7807</v>
      </c>
      <c r="F48" s="2">
        <f t="shared" si="0"/>
        <v>7780</v>
      </c>
      <c r="G48" s="2">
        <v>38</v>
      </c>
      <c r="H48" s="2">
        <v>-67</v>
      </c>
      <c r="I48" s="2">
        <v>414</v>
      </c>
      <c r="J48" s="2">
        <f t="shared" si="1"/>
        <v>347</v>
      </c>
      <c r="K48" s="2">
        <v>10127</v>
      </c>
      <c r="L48" s="2">
        <v>0</v>
      </c>
      <c r="M48" s="2">
        <v>1307</v>
      </c>
      <c r="N48" s="2">
        <f t="shared" si="2"/>
        <v>11434</v>
      </c>
      <c r="O48" s="2">
        <v>8480</v>
      </c>
      <c r="P48" s="2">
        <v>1350</v>
      </c>
      <c r="Q48" s="2">
        <v>8</v>
      </c>
      <c r="R48" s="2">
        <v>358</v>
      </c>
      <c r="S48" s="2">
        <f t="shared" si="3"/>
        <v>1716</v>
      </c>
      <c r="T48" s="2">
        <v>1820</v>
      </c>
      <c r="U48" s="2">
        <v>6363</v>
      </c>
      <c r="V48" s="2">
        <f t="shared" si="4"/>
        <v>8183</v>
      </c>
      <c r="W48" s="2">
        <v>3114</v>
      </c>
      <c r="X48" s="2">
        <v>135879</v>
      </c>
      <c r="Y48">
        <v>39349.25319150422</v>
      </c>
      <c r="Z48" s="2">
        <v>64014</v>
      </c>
      <c r="AA48" s="2">
        <v>2495</v>
      </c>
      <c r="AB48" s="2">
        <f t="shared" si="5"/>
        <v>66509</v>
      </c>
      <c r="AC48" s="2">
        <v>0</v>
      </c>
      <c r="AD48" s="2">
        <v>0</v>
      </c>
      <c r="AE48" s="2">
        <v>0</v>
      </c>
      <c r="AF48" s="2">
        <v>0</v>
      </c>
      <c r="AG48" s="2">
        <f t="shared" si="6"/>
        <v>243480</v>
      </c>
      <c r="AH48" s="2">
        <f t="shared" si="7"/>
        <v>282829.25319150422</v>
      </c>
      <c r="AI48" s="78">
        <v>983400</v>
      </c>
      <c r="AJ48" s="2">
        <v>1134860.7824964551</v>
      </c>
      <c r="AK48" s="2">
        <v>0</v>
      </c>
      <c r="AL48" s="2">
        <v>0</v>
      </c>
      <c r="AM48" s="2">
        <v>0</v>
      </c>
      <c r="AN48" s="2">
        <v>0</v>
      </c>
      <c r="AO48" s="2">
        <v>0</v>
      </c>
      <c r="AP48" s="2">
        <v>0</v>
      </c>
      <c r="AQ48" s="2">
        <v>0</v>
      </c>
      <c r="AR48" s="2">
        <v>0</v>
      </c>
      <c r="AS48" s="2">
        <v>0</v>
      </c>
      <c r="AT48" s="2">
        <v>0</v>
      </c>
      <c r="AU48" s="2">
        <v>-822</v>
      </c>
      <c r="AV48" s="78">
        <v>-1801</v>
      </c>
      <c r="AW48" s="2">
        <v>0</v>
      </c>
      <c r="AX48" s="2">
        <v>0</v>
      </c>
      <c r="AY48" s="2">
        <v>0</v>
      </c>
      <c r="AZ48" s="2">
        <v>0</v>
      </c>
      <c r="BA48" s="2">
        <f t="shared" si="8"/>
        <v>242658</v>
      </c>
      <c r="BB48" s="2">
        <f t="shared" si="9"/>
        <v>282007.25319150422</v>
      </c>
      <c r="BC48" s="2">
        <v>981902</v>
      </c>
      <c r="BD48" s="2">
        <v>1133362.7824964551</v>
      </c>
      <c r="BE48" s="2">
        <v>0</v>
      </c>
      <c r="BF48" s="78">
        <v>0</v>
      </c>
      <c r="BG48" s="2">
        <v>0</v>
      </c>
      <c r="BH48" s="78">
        <v>0</v>
      </c>
      <c r="BI48" s="2">
        <v>5024</v>
      </c>
      <c r="BJ48" s="78">
        <v>29573</v>
      </c>
      <c r="BK48" s="2">
        <v>-739</v>
      </c>
      <c r="BL48" s="78">
        <v>-4260</v>
      </c>
    </row>
    <row r="49" spans="1:64" x14ac:dyDescent="0.25">
      <c r="A49" s="1" t="s">
        <v>44</v>
      </c>
      <c r="B49" t="s">
        <v>490</v>
      </c>
      <c r="C49" t="s">
        <v>972</v>
      </c>
      <c r="D49" s="2">
        <v>87</v>
      </c>
      <c r="E49" s="2">
        <v>587</v>
      </c>
      <c r="F49" s="2">
        <f t="shared" si="0"/>
        <v>674</v>
      </c>
      <c r="G49" s="2">
        <v>13</v>
      </c>
      <c r="H49" s="2">
        <v>50</v>
      </c>
      <c r="I49" s="2">
        <v>0</v>
      </c>
      <c r="J49" s="2">
        <f t="shared" si="1"/>
        <v>50</v>
      </c>
      <c r="K49" s="2">
        <v>-14</v>
      </c>
      <c r="L49" s="2">
        <v>0</v>
      </c>
      <c r="M49" s="2">
        <v>218</v>
      </c>
      <c r="N49" s="2">
        <f t="shared" si="2"/>
        <v>204</v>
      </c>
      <c r="O49" s="2">
        <v>791</v>
      </c>
      <c r="P49" s="2">
        <v>0</v>
      </c>
      <c r="Q49" s="2">
        <v>-3</v>
      </c>
      <c r="R49" s="2">
        <v>83</v>
      </c>
      <c r="S49" s="2">
        <f t="shared" si="3"/>
        <v>80</v>
      </c>
      <c r="T49" s="2">
        <v>0</v>
      </c>
      <c r="U49" s="2">
        <v>0</v>
      </c>
      <c r="V49" s="2">
        <f t="shared" si="4"/>
        <v>0</v>
      </c>
      <c r="W49" s="2">
        <v>787</v>
      </c>
      <c r="X49" s="2">
        <v>0</v>
      </c>
      <c r="Y49">
        <v>0</v>
      </c>
      <c r="Z49" s="2">
        <v>0</v>
      </c>
      <c r="AA49" s="2">
        <v>441</v>
      </c>
      <c r="AB49" s="2">
        <f t="shared" si="5"/>
        <v>441</v>
      </c>
      <c r="AC49" s="2">
        <v>311</v>
      </c>
      <c r="AD49" s="2">
        <v>37</v>
      </c>
      <c r="AE49" s="2">
        <v>0</v>
      </c>
      <c r="AF49" s="2">
        <v>51</v>
      </c>
      <c r="AG49" s="2">
        <f t="shared" si="6"/>
        <v>3439</v>
      </c>
      <c r="AH49" s="2">
        <f t="shared" si="7"/>
        <v>3439</v>
      </c>
      <c r="AI49" s="78">
        <v>14334</v>
      </c>
      <c r="AJ49" s="2">
        <v>14334</v>
      </c>
      <c r="AK49" s="2">
        <v>7950</v>
      </c>
      <c r="AL49" s="2">
        <v>0</v>
      </c>
      <c r="AM49" s="2">
        <v>0</v>
      </c>
      <c r="AN49" s="2">
        <v>0</v>
      </c>
      <c r="AO49" s="2">
        <v>0</v>
      </c>
      <c r="AP49" s="2">
        <v>400</v>
      </c>
      <c r="AQ49" s="2">
        <v>0</v>
      </c>
      <c r="AR49" s="2">
        <v>0</v>
      </c>
      <c r="AS49" s="2">
        <v>0</v>
      </c>
      <c r="AT49" s="2">
        <v>0</v>
      </c>
      <c r="AU49" s="2">
        <v>-18</v>
      </c>
      <c r="AV49" s="78">
        <v>-69</v>
      </c>
      <c r="AW49" s="2">
        <v>0</v>
      </c>
      <c r="AX49" s="2">
        <v>0</v>
      </c>
      <c r="AY49" s="2">
        <v>0</v>
      </c>
      <c r="AZ49" s="2">
        <v>0</v>
      </c>
      <c r="BA49" s="2">
        <f t="shared" si="8"/>
        <v>11771</v>
      </c>
      <c r="BB49" s="2">
        <f t="shared" si="9"/>
        <v>11771</v>
      </c>
      <c r="BC49" s="2">
        <v>47406</v>
      </c>
      <c r="BD49" s="2">
        <v>47406</v>
      </c>
      <c r="BE49" s="2">
        <v>0</v>
      </c>
      <c r="BF49" s="78">
        <v>1</v>
      </c>
      <c r="BG49" s="2">
        <v>0</v>
      </c>
      <c r="BH49" s="78">
        <v>0</v>
      </c>
      <c r="BI49" s="2">
        <v>23</v>
      </c>
      <c r="BJ49" s="78">
        <v>93</v>
      </c>
      <c r="BK49" s="2">
        <v>-34</v>
      </c>
      <c r="BL49" s="78">
        <v>-134</v>
      </c>
    </row>
    <row r="50" spans="1:64" x14ac:dyDescent="0.25">
      <c r="A50" s="1" t="s">
        <v>45</v>
      </c>
      <c r="B50" t="s">
        <v>491</v>
      </c>
      <c r="C50" t="s">
        <v>972</v>
      </c>
      <c r="D50" s="2">
        <v>39</v>
      </c>
      <c r="E50" s="2">
        <v>672</v>
      </c>
      <c r="F50" s="2">
        <f t="shared" si="0"/>
        <v>711</v>
      </c>
      <c r="G50" s="2">
        <v>15</v>
      </c>
      <c r="H50" s="2">
        <v>138</v>
      </c>
      <c r="I50" s="2">
        <v>0</v>
      </c>
      <c r="J50" s="2">
        <f t="shared" si="1"/>
        <v>138</v>
      </c>
      <c r="K50" s="2">
        <v>1</v>
      </c>
      <c r="L50" s="2">
        <v>0</v>
      </c>
      <c r="M50" s="2">
        <v>-5</v>
      </c>
      <c r="N50" s="2">
        <f t="shared" si="2"/>
        <v>-4</v>
      </c>
      <c r="O50" s="2">
        <v>655</v>
      </c>
      <c r="P50" s="2">
        <v>6</v>
      </c>
      <c r="Q50" s="2">
        <v>84</v>
      </c>
      <c r="R50" s="2">
        <v>171</v>
      </c>
      <c r="S50" s="2">
        <f t="shared" si="3"/>
        <v>261</v>
      </c>
      <c r="T50" s="2">
        <v>0</v>
      </c>
      <c r="U50" s="2">
        <v>0</v>
      </c>
      <c r="V50" s="2">
        <f t="shared" si="4"/>
        <v>0</v>
      </c>
      <c r="W50" s="2">
        <v>214</v>
      </c>
      <c r="X50" s="2">
        <v>0</v>
      </c>
      <c r="Y50">
        <v>0</v>
      </c>
      <c r="Z50" s="2">
        <v>0</v>
      </c>
      <c r="AA50" s="2">
        <v>121</v>
      </c>
      <c r="AB50" s="2">
        <f t="shared" si="5"/>
        <v>121</v>
      </c>
      <c r="AC50" s="2">
        <v>505</v>
      </c>
      <c r="AD50" s="2">
        <v>0</v>
      </c>
      <c r="AE50" s="2">
        <v>0</v>
      </c>
      <c r="AF50" s="2">
        <v>11</v>
      </c>
      <c r="AG50" s="2">
        <f t="shared" si="6"/>
        <v>2627</v>
      </c>
      <c r="AH50" s="2">
        <f t="shared" si="7"/>
        <v>2627</v>
      </c>
      <c r="AI50" s="78">
        <v>10120</v>
      </c>
      <c r="AJ50" s="2">
        <v>10120</v>
      </c>
      <c r="AK50" s="2">
        <v>2691</v>
      </c>
      <c r="AL50" s="2">
        <v>0</v>
      </c>
      <c r="AM50" s="2">
        <v>2527</v>
      </c>
      <c r="AN50" s="2">
        <v>0</v>
      </c>
      <c r="AO50" s="2">
        <v>0</v>
      </c>
      <c r="AP50" s="2">
        <v>657</v>
      </c>
      <c r="AQ50" s="2">
        <v>0</v>
      </c>
      <c r="AR50" s="2">
        <v>0</v>
      </c>
      <c r="AS50" s="2">
        <v>0</v>
      </c>
      <c r="AT50" s="2">
        <v>0</v>
      </c>
      <c r="AU50" s="2">
        <v>-68</v>
      </c>
      <c r="AV50" s="78">
        <v>-251</v>
      </c>
      <c r="AW50" s="2">
        <v>0</v>
      </c>
      <c r="AX50" s="2">
        <v>0</v>
      </c>
      <c r="AY50" s="2">
        <v>0</v>
      </c>
      <c r="AZ50" s="2">
        <v>0</v>
      </c>
      <c r="BA50" s="2">
        <f t="shared" si="8"/>
        <v>8434</v>
      </c>
      <c r="BB50" s="2">
        <f t="shared" si="9"/>
        <v>8434</v>
      </c>
      <c r="BC50" s="2">
        <v>34573</v>
      </c>
      <c r="BD50" s="2">
        <v>34573</v>
      </c>
      <c r="BE50" s="2">
        <v>0</v>
      </c>
      <c r="BF50" s="78">
        <v>0</v>
      </c>
      <c r="BG50" s="2">
        <v>0</v>
      </c>
      <c r="BH50" s="78">
        <v>0</v>
      </c>
      <c r="BI50" s="2">
        <v>929</v>
      </c>
      <c r="BJ50" s="78">
        <v>3715</v>
      </c>
      <c r="BK50" s="2">
        <v>-41</v>
      </c>
      <c r="BL50" s="78">
        <v>-164</v>
      </c>
    </row>
    <row r="51" spans="1:64" x14ac:dyDescent="0.25">
      <c r="A51" s="1" t="s">
        <v>46</v>
      </c>
      <c r="B51" t="s">
        <v>492</v>
      </c>
      <c r="C51" t="s">
        <v>972</v>
      </c>
      <c r="D51" s="2">
        <v>41</v>
      </c>
      <c r="E51" s="2">
        <v>1136</v>
      </c>
      <c r="F51" s="2">
        <f t="shared" si="0"/>
        <v>1177</v>
      </c>
      <c r="G51" s="2">
        <v>19</v>
      </c>
      <c r="H51" s="2">
        <v>24</v>
      </c>
      <c r="I51" s="2">
        <v>0</v>
      </c>
      <c r="J51" s="2">
        <f t="shared" si="1"/>
        <v>24</v>
      </c>
      <c r="K51" s="2">
        <v>-432</v>
      </c>
      <c r="L51" s="2">
        <v>0</v>
      </c>
      <c r="M51" s="2">
        <v>-56</v>
      </c>
      <c r="N51" s="2">
        <f t="shared" si="2"/>
        <v>-488</v>
      </c>
      <c r="O51" s="2">
        <v>877</v>
      </c>
      <c r="P51" s="2">
        <v>20</v>
      </c>
      <c r="Q51" s="2">
        <v>-77</v>
      </c>
      <c r="R51" s="2">
        <v>87</v>
      </c>
      <c r="S51" s="2">
        <f t="shared" si="3"/>
        <v>30</v>
      </c>
      <c r="T51" s="2">
        <v>0</v>
      </c>
      <c r="U51" s="2">
        <v>0</v>
      </c>
      <c r="V51" s="2">
        <f t="shared" si="4"/>
        <v>0</v>
      </c>
      <c r="W51" s="2">
        <v>445</v>
      </c>
      <c r="X51" s="2">
        <v>0</v>
      </c>
      <c r="Y51">
        <v>0</v>
      </c>
      <c r="Z51" s="2">
        <v>0</v>
      </c>
      <c r="AA51" s="2">
        <v>253</v>
      </c>
      <c r="AB51" s="2">
        <f t="shared" si="5"/>
        <v>253</v>
      </c>
      <c r="AC51" s="2">
        <v>503</v>
      </c>
      <c r="AD51" s="2">
        <v>0</v>
      </c>
      <c r="AE51" s="2">
        <v>0</v>
      </c>
      <c r="AF51" s="2">
        <v>0</v>
      </c>
      <c r="AG51" s="2">
        <f t="shared" si="6"/>
        <v>2840</v>
      </c>
      <c r="AH51" s="2">
        <f t="shared" si="7"/>
        <v>2840</v>
      </c>
      <c r="AI51" s="78">
        <v>14076</v>
      </c>
      <c r="AJ51" s="2">
        <v>14076</v>
      </c>
      <c r="AK51" s="2">
        <v>3649</v>
      </c>
      <c r="AL51" s="2">
        <v>8</v>
      </c>
      <c r="AM51" s="2">
        <v>5322</v>
      </c>
      <c r="AN51" s="2">
        <v>49</v>
      </c>
      <c r="AO51" s="2">
        <v>0</v>
      </c>
      <c r="AP51" s="2">
        <v>89</v>
      </c>
      <c r="AQ51" s="2">
        <v>0</v>
      </c>
      <c r="AR51" s="2">
        <v>0</v>
      </c>
      <c r="AS51" s="2">
        <v>0</v>
      </c>
      <c r="AT51" s="2">
        <v>0</v>
      </c>
      <c r="AU51" s="2">
        <v>-514</v>
      </c>
      <c r="AV51" s="78">
        <v>-3772</v>
      </c>
      <c r="AW51" s="2">
        <v>-9</v>
      </c>
      <c r="AX51" s="2">
        <v>-36</v>
      </c>
      <c r="AY51" s="2">
        <v>0</v>
      </c>
      <c r="AZ51" s="2">
        <v>0</v>
      </c>
      <c r="BA51" s="2">
        <f t="shared" si="8"/>
        <v>11434</v>
      </c>
      <c r="BB51" s="2">
        <f t="shared" si="9"/>
        <v>11434</v>
      </c>
      <c r="BC51" s="2">
        <v>48272</v>
      </c>
      <c r="BD51" s="2">
        <v>48272</v>
      </c>
      <c r="BE51" s="2">
        <v>12</v>
      </c>
      <c r="BF51" s="78">
        <v>47</v>
      </c>
      <c r="BG51" s="2">
        <v>50</v>
      </c>
      <c r="BH51" s="78">
        <v>199</v>
      </c>
      <c r="BI51" s="2">
        <v>1363</v>
      </c>
      <c r="BJ51" s="78">
        <v>5453</v>
      </c>
      <c r="BK51" s="2">
        <v>-85</v>
      </c>
      <c r="BL51" s="78">
        <v>-338</v>
      </c>
    </row>
    <row r="52" spans="1:64" x14ac:dyDescent="0.25">
      <c r="A52" s="1" t="s">
        <v>47</v>
      </c>
      <c r="B52" t="s">
        <v>493</v>
      </c>
      <c r="C52" t="s">
        <v>972</v>
      </c>
      <c r="D52" s="2">
        <v>48</v>
      </c>
      <c r="E52" s="2">
        <v>163</v>
      </c>
      <c r="F52" s="2">
        <f t="shared" si="0"/>
        <v>211</v>
      </c>
      <c r="G52" s="2">
        <v>16</v>
      </c>
      <c r="H52" s="2">
        <v>24</v>
      </c>
      <c r="I52" s="2">
        <v>0</v>
      </c>
      <c r="J52" s="2">
        <f t="shared" si="1"/>
        <v>24</v>
      </c>
      <c r="K52" s="2">
        <v>-140</v>
      </c>
      <c r="L52" s="2">
        <v>0</v>
      </c>
      <c r="M52" s="2">
        <v>248</v>
      </c>
      <c r="N52" s="2">
        <f t="shared" si="2"/>
        <v>108</v>
      </c>
      <c r="O52" s="2">
        <v>874</v>
      </c>
      <c r="P52" s="2">
        <v>0</v>
      </c>
      <c r="Q52" s="2">
        <v>49</v>
      </c>
      <c r="R52" s="2">
        <v>146</v>
      </c>
      <c r="S52" s="2">
        <f t="shared" si="3"/>
        <v>195</v>
      </c>
      <c r="T52" s="2">
        <v>0</v>
      </c>
      <c r="U52" s="2">
        <v>0</v>
      </c>
      <c r="V52" s="2">
        <f t="shared" si="4"/>
        <v>0</v>
      </c>
      <c r="W52" s="2">
        <v>484</v>
      </c>
      <c r="X52" s="2">
        <v>0</v>
      </c>
      <c r="Y52">
        <v>0</v>
      </c>
      <c r="Z52" s="2">
        <v>0</v>
      </c>
      <c r="AA52" s="2">
        <v>239</v>
      </c>
      <c r="AB52" s="2">
        <f t="shared" si="5"/>
        <v>239</v>
      </c>
      <c r="AC52" s="2">
        <v>173</v>
      </c>
      <c r="AD52" s="2">
        <v>0</v>
      </c>
      <c r="AE52" s="2">
        <v>0</v>
      </c>
      <c r="AF52" s="2">
        <v>0</v>
      </c>
      <c r="AG52" s="2">
        <f t="shared" si="6"/>
        <v>2324</v>
      </c>
      <c r="AH52" s="2">
        <f t="shared" si="7"/>
        <v>2324</v>
      </c>
      <c r="AI52" s="78">
        <v>8957</v>
      </c>
      <c r="AJ52" s="2">
        <v>8957</v>
      </c>
      <c r="AK52" s="2">
        <v>3478</v>
      </c>
      <c r="AL52" s="2">
        <v>0</v>
      </c>
      <c r="AM52" s="2">
        <v>0</v>
      </c>
      <c r="AN52" s="2">
        <v>0</v>
      </c>
      <c r="AO52" s="2">
        <v>0</v>
      </c>
      <c r="AP52" s="2">
        <v>329</v>
      </c>
      <c r="AQ52" s="2">
        <v>0</v>
      </c>
      <c r="AR52" s="2">
        <v>0</v>
      </c>
      <c r="AS52" s="2">
        <v>0</v>
      </c>
      <c r="AT52" s="2">
        <v>0</v>
      </c>
      <c r="AU52" s="2">
        <v>0</v>
      </c>
      <c r="AV52" s="78">
        <v>0</v>
      </c>
      <c r="AW52" s="2">
        <v>0</v>
      </c>
      <c r="AX52" s="2">
        <v>0</v>
      </c>
      <c r="AY52" s="2">
        <v>0</v>
      </c>
      <c r="AZ52" s="2">
        <v>0</v>
      </c>
      <c r="BA52" s="2">
        <f t="shared" si="8"/>
        <v>6131</v>
      </c>
      <c r="BB52" s="2">
        <f t="shared" si="9"/>
        <v>6131</v>
      </c>
      <c r="BC52" s="2">
        <v>24265</v>
      </c>
      <c r="BD52" s="2">
        <v>24265</v>
      </c>
      <c r="BE52" s="2">
        <v>0</v>
      </c>
      <c r="BF52" s="78">
        <v>0</v>
      </c>
      <c r="BG52" s="2">
        <v>0</v>
      </c>
      <c r="BH52" s="78">
        <v>0</v>
      </c>
      <c r="BI52" s="2">
        <v>57</v>
      </c>
      <c r="BJ52" s="78">
        <v>227</v>
      </c>
      <c r="BK52" s="2">
        <v>-12</v>
      </c>
      <c r="BL52" s="78">
        <v>-46</v>
      </c>
    </row>
    <row r="53" spans="1:64" x14ac:dyDescent="0.25">
      <c r="A53" s="1" t="s">
        <v>48</v>
      </c>
      <c r="B53" t="s">
        <v>494</v>
      </c>
      <c r="C53" t="s">
        <v>972</v>
      </c>
      <c r="D53" s="2">
        <v>34</v>
      </c>
      <c r="E53" s="2">
        <v>681</v>
      </c>
      <c r="F53" s="2">
        <f t="shared" si="0"/>
        <v>715</v>
      </c>
      <c r="G53" s="2">
        <v>25</v>
      </c>
      <c r="H53" s="2">
        <v>93</v>
      </c>
      <c r="I53" s="2">
        <v>0</v>
      </c>
      <c r="J53" s="2">
        <f t="shared" si="1"/>
        <v>93</v>
      </c>
      <c r="K53" s="2">
        <v>-16</v>
      </c>
      <c r="L53" s="2">
        <v>0</v>
      </c>
      <c r="M53" s="2">
        <v>134</v>
      </c>
      <c r="N53" s="2">
        <f t="shared" si="2"/>
        <v>118</v>
      </c>
      <c r="O53" s="2">
        <v>666</v>
      </c>
      <c r="P53" s="2">
        <v>17</v>
      </c>
      <c r="Q53" s="2">
        <v>59</v>
      </c>
      <c r="R53" s="2">
        <v>252</v>
      </c>
      <c r="S53" s="2">
        <f t="shared" si="3"/>
        <v>328</v>
      </c>
      <c r="T53" s="2">
        <v>0</v>
      </c>
      <c r="U53" s="2">
        <v>0</v>
      </c>
      <c r="V53" s="2">
        <f t="shared" si="4"/>
        <v>0</v>
      </c>
      <c r="W53" s="2">
        <v>1075</v>
      </c>
      <c r="X53" s="2">
        <v>0</v>
      </c>
      <c r="Y53">
        <v>0</v>
      </c>
      <c r="Z53" s="2">
        <v>0</v>
      </c>
      <c r="AA53" s="2">
        <v>205</v>
      </c>
      <c r="AB53" s="2">
        <f t="shared" si="5"/>
        <v>205</v>
      </c>
      <c r="AC53" s="2">
        <v>23</v>
      </c>
      <c r="AD53" s="2">
        <v>0</v>
      </c>
      <c r="AE53" s="2">
        <v>0</v>
      </c>
      <c r="AF53" s="2">
        <v>0</v>
      </c>
      <c r="AG53" s="2">
        <f t="shared" si="6"/>
        <v>3248</v>
      </c>
      <c r="AH53" s="2">
        <f t="shared" si="7"/>
        <v>3248</v>
      </c>
      <c r="AI53" s="78">
        <v>14285</v>
      </c>
      <c r="AJ53" s="2">
        <v>14285</v>
      </c>
      <c r="AK53" s="2">
        <v>7540</v>
      </c>
      <c r="AL53" s="2">
        <v>0</v>
      </c>
      <c r="AM53" s="2">
        <v>0</v>
      </c>
      <c r="AN53" s="2">
        <v>0</v>
      </c>
      <c r="AO53" s="2">
        <v>0</v>
      </c>
      <c r="AP53" s="2">
        <v>0</v>
      </c>
      <c r="AQ53" s="2">
        <v>0</v>
      </c>
      <c r="AR53" s="2">
        <v>0</v>
      </c>
      <c r="AS53" s="2">
        <v>0</v>
      </c>
      <c r="AT53" s="2">
        <v>0</v>
      </c>
      <c r="AU53" s="2">
        <v>0</v>
      </c>
      <c r="AV53" s="78">
        <v>0</v>
      </c>
      <c r="AW53" s="2">
        <v>0</v>
      </c>
      <c r="AX53" s="2">
        <v>0</v>
      </c>
      <c r="AY53" s="2">
        <v>0</v>
      </c>
      <c r="AZ53" s="2">
        <v>0</v>
      </c>
      <c r="BA53" s="2">
        <f t="shared" si="8"/>
        <v>10788</v>
      </c>
      <c r="BB53" s="2">
        <f t="shared" si="9"/>
        <v>10788</v>
      </c>
      <c r="BC53" s="2">
        <v>45611</v>
      </c>
      <c r="BD53" s="2">
        <v>45611</v>
      </c>
      <c r="BE53" s="2">
        <v>0</v>
      </c>
      <c r="BF53" s="78">
        <v>0</v>
      </c>
      <c r="BG53" s="2">
        <v>0</v>
      </c>
      <c r="BH53" s="78">
        <v>0</v>
      </c>
      <c r="BI53" s="2">
        <v>0</v>
      </c>
      <c r="BJ53" s="78">
        <v>0</v>
      </c>
      <c r="BK53" s="2">
        <v>-75</v>
      </c>
      <c r="BL53" s="78">
        <v>-180</v>
      </c>
    </row>
    <row r="54" spans="1:64" x14ac:dyDescent="0.25">
      <c r="A54" s="1" t="s">
        <v>49</v>
      </c>
      <c r="B54" t="s">
        <v>495</v>
      </c>
      <c r="C54" t="s">
        <v>972</v>
      </c>
      <c r="D54" s="2">
        <v>-4</v>
      </c>
      <c r="E54" s="2">
        <v>336</v>
      </c>
      <c r="F54" s="2">
        <f t="shared" si="0"/>
        <v>332</v>
      </c>
      <c r="G54" s="2">
        <v>17</v>
      </c>
      <c r="H54" s="2">
        <v>61</v>
      </c>
      <c r="I54" s="2">
        <v>0</v>
      </c>
      <c r="J54" s="2">
        <f t="shared" si="1"/>
        <v>61</v>
      </c>
      <c r="K54" s="2">
        <v>-223</v>
      </c>
      <c r="L54" s="2">
        <v>0</v>
      </c>
      <c r="M54" s="2">
        <v>372</v>
      </c>
      <c r="N54" s="2">
        <f t="shared" si="2"/>
        <v>149</v>
      </c>
      <c r="O54" s="2">
        <v>912</v>
      </c>
      <c r="P54" s="2">
        <v>0</v>
      </c>
      <c r="Q54" s="2">
        <v>27</v>
      </c>
      <c r="R54" s="2">
        <v>232</v>
      </c>
      <c r="S54" s="2">
        <f t="shared" si="3"/>
        <v>259</v>
      </c>
      <c r="T54" s="2">
        <v>0</v>
      </c>
      <c r="U54" s="2">
        <v>0</v>
      </c>
      <c r="V54" s="2">
        <f t="shared" si="4"/>
        <v>0</v>
      </c>
      <c r="W54" s="2">
        <v>473</v>
      </c>
      <c r="X54" s="2">
        <v>0</v>
      </c>
      <c r="Y54">
        <v>0</v>
      </c>
      <c r="Z54" s="2">
        <v>0</v>
      </c>
      <c r="AA54" s="2">
        <v>87</v>
      </c>
      <c r="AB54" s="2">
        <f t="shared" si="5"/>
        <v>87</v>
      </c>
      <c r="AC54" s="2">
        <v>458</v>
      </c>
      <c r="AD54" s="2">
        <v>0</v>
      </c>
      <c r="AE54" s="2">
        <v>0</v>
      </c>
      <c r="AF54" s="2">
        <v>0</v>
      </c>
      <c r="AG54" s="2">
        <f t="shared" si="6"/>
        <v>2748</v>
      </c>
      <c r="AH54" s="2">
        <f t="shared" si="7"/>
        <v>2748</v>
      </c>
      <c r="AI54" s="78">
        <v>10997</v>
      </c>
      <c r="AJ54" s="2">
        <v>10997</v>
      </c>
      <c r="AK54" s="2">
        <v>3550</v>
      </c>
      <c r="AL54" s="2">
        <v>0</v>
      </c>
      <c r="AM54" s="2">
        <v>2150</v>
      </c>
      <c r="AN54" s="2">
        <v>0</v>
      </c>
      <c r="AO54" s="2">
        <v>0</v>
      </c>
      <c r="AP54" s="2">
        <v>0</v>
      </c>
      <c r="AQ54" s="2">
        <v>0</v>
      </c>
      <c r="AR54" s="2">
        <v>0</v>
      </c>
      <c r="AS54" s="2">
        <v>0</v>
      </c>
      <c r="AT54" s="2">
        <v>0</v>
      </c>
      <c r="AU54" s="2">
        <v>0</v>
      </c>
      <c r="AV54" s="78">
        <v>0</v>
      </c>
      <c r="AW54" s="2">
        <v>0</v>
      </c>
      <c r="AX54" s="2">
        <v>0</v>
      </c>
      <c r="AY54" s="2">
        <v>0</v>
      </c>
      <c r="AZ54" s="2">
        <v>0</v>
      </c>
      <c r="BA54" s="2">
        <f t="shared" si="8"/>
        <v>8448</v>
      </c>
      <c r="BB54" s="2">
        <f t="shared" si="9"/>
        <v>8448</v>
      </c>
      <c r="BC54" s="2">
        <v>34319</v>
      </c>
      <c r="BD54" s="2">
        <v>34319</v>
      </c>
      <c r="BE54" s="2">
        <v>0</v>
      </c>
      <c r="BF54" s="78">
        <v>0</v>
      </c>
      <c r="BG54" s="2">
        <v>0</v>
      </c>
      <c r="BH54" s="78">
        <v>0</v>
      </c>
      <c r="BI54" s="2">
        <v>393</v>
      </c>
      <c r="BJ54" s="78">
        <v>1586</v>
      </c>
      <c r="BK54" s="2">
        <v>-39</v>
      </c>
      <c r="BL54" s="78">
        <v>-137</v>
      </c>
    </row>
    <row r="55" spans="1:64" x14ac:dyDescent="0.25">
      <c r="A55" s="1" t="s">
        <v>50</v>
      </c>
      <c r="B55" t="s">
        <v>496</v>
      </c>
      <c r="C55" t="s">
        <v>972</v>
      </c>
      <c r="D55" s="2">
        <v>-34</v>
      </c>
      <c r="E55" s="2">
        <v>638</v>
      </c>
      <c r="F55" s="2">
        <f t="shared" si="0"/>
        <v>604</v>
      </c>
      <c r="G55" s="2">
        <v>23</v>
      </c>
      <c r="H55" s="2">
        <v>45</v>
      </c>
      <c r="I55" s="2">
        <v>0</v>
      </c>
      <c r="J55" s="2">
        <f t="shared" si="1"/>
        <v>45</v>
      </c>
      <c r="K55" s="2">
        <v>-414</v>
      </c>
      <c r="L55" s="2">
        <v>0</v>
      </c>
      <c r="M55" s="2">
        <v>-169</v>
      </c>
      <c r="N55" s="2">
        <f t="shared" si="2"/>
        <v>-583</v>
      </c>
      <c r="O55" s="2">
        <v>1547</v>
      </c>
      <c r="P55" s="2">
        <v>0</v>
      </c>
      <c r="Q55" s="2">
        <v>-83</v>
      </c>
      <c r="R55" s="2">
        <v>-185</v>
      </c>
      <c r="S55" s="2">
        <f t="shared" si="3"/>
        <v>-268</v>
      </c>
      <c r="T55" s="2">
        <v>0</v>
      </c>
      <c r="U55" s="2">
        <v>0</v>
      </c>
      <c r="V55" s="2">
        <f t="shared" si="4"/>
        <v>0</v>
      </c>
      <c r="W55" s="2">
        <v>444</v>
      </c>
      <c r="X55" s="2">
        <v>0</v>
      </c>
      <c r="Y55">
        <v>0</v>
      </c>
      <c r="Z55" s="2">
        <v>0</v>
      </c>
      <c r="AA55" s="2">
        <v>314</v>
      </c>
      <c r="AB55" s="2">
        <f t="shared" si="5"/>
        <v>314</v>
      </c>
      <c r="AC55" s="2">
        <v>430</v>
      </c>
      <c r="AD55" s="2">
        <v>0</v>
      </c>
      <c r="AE55" s="2">
        <v>0</v>
      </c>
      <c r="AF55" s="2">
        <v>0</v>
      </c>
      <c r="AG55" s="2">
        <f t="shared" si="6"/>
        <v>2556</v>
      </c>
      <c r="AH55" s="2">
        <f t="shared" si="7"/>
        <v>2556</v>
      </c>
      <c r="AI55" s="78">
        <v>11601</v>
      </c>
      <c r="AJ55" s="2">
        <v>11601</v>
      </c>
      <c r="AK55" s="2">
        <v>1894</v>
      </c>
      <c r="AL55" s="2">
        <v>0</v>
      </c>
      <c r="AM55" s="2">
        <v>3830</v>
      </c>
      <c r="AN55" s="2">
        <v>0</v>
      </c>
      <c r="AO55" s="2">
        <v>0</v>
      </c>
      <c r="AP55" s="2">
        <v>786</v>
      </c>
      <c r="AQ55" s="2">
        <v>0</v>
      </c>
      <c r="AR55" s="2">
        <v>0</v>
      </c>
      <c r="AS55" s="2">
        <v>0</v>
      </c>
      <c r="AT55" s="2">
        <v>0</v>
      </c>
      <c r="AU55" s="2">
        <v>-99</v>
      </c>
      <c r="AV55" s="78">
        <v>-353</v>
      </c>
      <c r="AW55" s="2">
        <v>0</v>
      </c>
      <c r="AX55" s="2">
        <v>0</v>
      </c>
      <c r="AY55" s="2">
        <v>0</v>
      </c>
      <c r="AZ55" s="2">
        <v>0</v>
      </c>
      <c r="BA55" s="2">
        <f t="shared" si="8"/>
        <v>8967</v>
      </c>
      <c r="BB55" s="2">
        <f t="shared" si="9"/>
        <v>8967</v>
      </c>
      <c r="BC55" s="2">
        <v>38584</v>
      </c>
      <c r="BD55" s="2">
        <v>38584</v>
      </c>
      <c r="BE55" s="2">
        <v>0</v>
      </c>
      <c r="BF55" s="78">
        <v>0</v>
      </c>
      <c r="BG55" s="2">
        <v>0</v>
      </c>
      <c r="BH55" s="78">
        <v>0</v>
      </c>
      <c r="BI55" s="2">
        <v>1418</v>
      </c>
      <c r="BJ55" s="78">
        <v>5675</v>
      </c>
      <c r="BK55" s="2">
        <v>-1</v>
      </c>
      <c r="BL55" s="78">
        <v>-6</v>
      </c>
    </row>
    <row r="56" spans="1:64" x14ac:dyDescent="0.25">
      <c r="A56" s="1" t="s">
        <v>51</v>
      </c>
      <c r="B56" t="s">
        <v>497</v>
      </c>
      <c r="C56" t="s">
        <v>972</v>
      </c>
      <c r="D56" s="2">
        <v>8</v>
      </c>
      <c r="E56" s="2">
        <v>1578</v>
      </c>
      <c r="F56" s="2">
        <f t="shared" si="0"/>
        <v>1586</v>
      </c>
      <c r="G56" s="2">
        <v>0</v>
      </c>
      <c r="H56" s="2">
        <v>84</v>
      </c>
      <c r="I56" s="2">
        <v>0</v>
      </c>
      <c r="J56" s="2">
        <f t="shared" si="1"/>
        <v>84</v>
      </c>
      <c r="K56" s="2">
        <v>-20</v>
      </c>
      <c r="L56" s="2">
        <v>0</v>
      </c>
      <c r="M56" s="2">
        <v>56</v>
      </c>
      <c r="N56" s="2">
        <f t="shared" si="2"/>
        <v>36</v>
      </c>
      <c r="O56" s="2">
        <v>579</v>
      </c>
      <c r="P56" s="2">
        <v>0</v>
      </c>
      <c r="Q56" s="2">
        <v>84</v>
      </c>
      <c r="R56" s="2">
        <v>109</v>
      </c>
      <c r="S56" s="2">
        <f t="shared" si="3"/>
        <v>193</v>
      </c>
      <c r="T56" s="2">
        <v>0</v>
      </c>
      <c r="U56" s="2">
        <v>0</v>
      </c>
      <c r="V56" s="2">
        <f t="shared" si="4"/>
        <v>0</v>
      </c>
      <c r="W56" s="2">
        <v>539</v>
      </c>
      <c r="X56" s="2">
        <v>0</v>
      </c>
      <c r="Y56">
        <v>0</v>
      </c>
      <c r="Z56" s="2">
        <v>0</v>
      </c>
      <c r="AA56" s="2">
        <v>136</v>
      </c>
      <c r="AB56" s="2">
        <f t="shared" si="5"/>
        <v>136</v>
      </c>
      <c r="AC56" s="2">
        <v>38</v>
      </c>
      <c r="AD56" s="2">
        <v>0</v>
      </c>
      <c r="AE56" s="2">
        <v>0</v>
      </c>
      <c r="AF56" s="2">
        <v>0</v>
      </c>
      <c r="AG56" s="2">
        <f t="shared" si="6"/>
        <v>3191</v>
      </c>
      <c r="AH56" s="2">
        <f t="shared" si="7"/>
        <v>3191</v>
      </c>
      <c r="AI56" s="78">
        <v>10069</v>
      </c>
      <c r="AJ56" s="2">
        <v>10069</v>
      </c>
      <c r="AK56" s="2">
        <v>2871</v>
      </c>
      <c r="AL56" s="2">
        <v>0</v>
      </c>
      <c r="AM56" s="2">
        <v>1759</v>
      </c>
      <c r="AN56" s="2">
        <v>0</v>
      </c>
      <c r="AO56" s="2">
        <v>0</v>
      </c>
      <c r="AP56" s="2">
        <v>0</v>
      </c>
      <c r="AQ56" s="2">
        <v>0</v>
      </c>
      <c r="AR56" s="2">
        <v>0</v>
      </c>
      <c r="AS56" s="2">
        <v>0</v>
      </c>
      <c r="AT56" s="2">
        <v>0</v>
      </c>
      <c r="AU56" s="2">
        <v>-37</v>
      </c>
      <c r="AV56" s="78">
        <v>-10</v>
      </c>
      <c r="AW56" s="2">
        <v>0</v>
      </c>
      <c r="AX56" s="2">
        <v>0</v>
      </c>
      <c r="AY56" s="2">
        <v>0</v>
      </c>
      <c r="AZ56" s="2">
        <v>0</v>
      </c>
      <c r="BA56" s="2">
        <f t="shared" si="8"/>
        <v>7784</v>
      </c>
      <c r="BB56" s="2">
        <f t="shared" si="9"/>
        <v>7784</v>
      </c>
      <c r="BC56" s="2">
        <v>29074</v>
      </c>
      <c r="BD56" s="2">
        <v>29074</v>
      </c>
      <c r="BE56" s="2">
        <v>0</v>
      </c>
      <c r="BF56" s="78">
        <v>0</v>
      </c>
      <c r="BG56" s="2">
        <v>0</v>
      </c>
      <c r="BH56" s="78">
        <v>0</v>
      </c>
      <c r="BI56" s="2">
        <v>0</v>
      </c>
      <c r="BJ56" s="78">
        <v>0</v>
      </c>
      <c r="BK56" s="2">
        <v>-9</v>
      </c>
      <c r="BL56" s="78">
        <v>-54</v>
      </c>
    </row>
    <row r="57" spans="1:64" x14ac:dyDescent="0.25">
      <c r="A57" s="1" t="s">
        <v>52</v>
      </c>
      <c r="B57" t="s">
        <v>498</v>
      </c>
      <c r="C57" t="s">
        <v>970</v>
      </c>
      <c r="D57" s="2">
        <v>-47</v>
      </c>
      <c r="E57" s="2">
        <v>3620</v>
      </c>
      <c r="F57" s="2">
        <f t="shared" si="0"/>
        <v>3573</v>
      </c>
      <c r="G57" s="2">
        <v>53</v>
      </c>
      <c r="H57" s="2">
        <v>336</v>
      </c>
      <c r="I57" s="2">
        <v>199</v>
      </c>
      <c r="J57" s="2">
        <f t="shared" si="1"/>
        <v>535</v>
      </c>
      <c r="K57" s="2">
        <v>3219</v>
      </c>
      <c r="L57" s="2">
        <v>0</v>
      </c>
      <c r="M57" s="2">
        <v>245</v>
      </c>
      <c r="N57" s="2">
        <f t="shared" si="2"/>
        <v>3464</v>
      </c>
      <c r="O57" s="2">
        <v>4149</v>
      </c>
      <c r="P57" s="2">
        <v>416</v>
      </c>
      <c r="Q57" s="2">
        <v>271</v>
      </c>
      <c r="R57" s="2">
        <v>811</v>
      </c>
      <c r="S57" s="2">
        <f t="shared" si="3"/>
        <v>1498</v>
      </c>
      <c r="T57" s="2">
        <v>2117</v>
      </c>
      <c r="U57" s="2">
        <v>1773</v>
      </c>
      <c r="V57" s="2">
        <f t="shared" si="4"/>
        <v>3890</v>
      </c>
      <c r="W57" s="2">
        <v>2241</v>
      </c>
      <c r="X57" s="2">
        <v>27048</v>
      </c>
      <c r="Y57">
        <v>7832.8409859051526</v>
      </c>
      <c r="Z57" s="2">
        <v>25000</v>
      </c>
      <c r="AA57" s="2">
        <v>679</v>
      </c>
      <c r="AB57" s="2">
        <f t="shared" si="5"/>
        <v>25679</v>
      </c>
      <c r="AC57" s="2">
        <v>0</v>
      </c>
      <c r="AD57" s="2">
        <v>0</v>
      </c>
      <c r="AE57" s="2">
        <v>36</v>
      </c>
      <c r="AF57" s="2">
        <v>50</v>
      </c>
      <c r="AG57" s="2">
        <f t="shared" si="6"/>
        <v>72216</v>
      </c>
      <c r="AH57" s="2">
        <f t="shared" si="7"/>
        <v>80048.840985905146</v>
      </c>
      <c r="AI57" s="78">
        <v>338219</v>
      </c>
      <c r="AJ57" s="2">
        <v>368487.05146806478</v>
      </c>
      <c r="AK57" s="2">
        <v>27034</v>
      </c>
      <c r="AL57" s="2">
        <v>94</v>
      </c>
      <c r="AM57" s="2">
        <v>-10</v>
      </c>
      <c r="AN57" s="2">
        <v>0</v>
      </c>
      <c r="AO57" s="2">
        <v>0</v>
      </c>
      <c r="AP57" s="2">
        <v>0</v>
      </c>
      <c r="AQ57" s="2">
        <v>0</v>
      </c>
      <c r="AR57" s="2">
        <v>0</v>
      </c>
      <c r="AS57" s="2">
        <v>0</v>
      </c>
      <c r="AT57" s="2">
        <v>0</v>
      </c>
      <c r="AU57" s="2">
        <v>-173</v>
      </c>
      <c r="AV57" s="78">
        <v>-359</v>
      </c>
      <c r="AW57" s="2">
        <v>3652</v>
      </c>
      <c r="AX57" s="2">
        <v>5839</v>
      </c>
      <c r="AY57" s="2">
        <v>0</v>
      </c>
      <c r="AZ57" s="2">
        <v>0</v>
      </c>
      <c r="BA57" s="2">
        <f t="shared" si="8"/>
        <v>102813</v>
      </c>
      <c r="BB57" s="2">
        <f t="shared" si="9"/>
        <v>110645.84098590515</v>
      </c>
      <c r="BC57" s="2">
        <v>440664</v>
      </c>
      <c r="BD57" s="2">
        <v>470932.05146806478</v>
      </c>
      <c r="BE57" s="2">
        <v>-537</v>
      </c>
      <c r="BF57" s="78">
        <v>-2148</v>
      </c>
      <c r="BG57" s="2">
        <v>-243</v>
      </c>
      <c r="BH57" s="78">
        <v>-972</v>
      </c>
      <c r="BI57" s="2">
        <v>-496</v>
      </c>
      <c r="BJ57" s="78">
        <v>7597</v>
      </c>
      <c r="BK57" s="2">
        <v>154</v>
      </c>
      <c r="BL57" s="78">
        <v>-1257</v>
      </c>
    </row>
    <row r="58" spans="1:64" x14ac:dyDescent="0.25">
      <c r="A58" s="1" t="s">
        <v>53</v>
      </c>
      <c r="B58" t="s">
        <v>499</v>
      </c>
      <c r="C58" t="s">
        <v>970</v>
      </c>
      <c r="D58" s="2">
        <v>-133</v>
      </c>
      <c r="E58" s="2">
        <v>875</v>
      </c>
      <c r="F58" s="2">
        <f t="shared" si="0"/>
        <v>742</v>
      </c>
      <c r="G58" s="2">
        <v>32</v>
      </c>
      <c r="H58" s="2">
        <v>186</v>
      </c>
      <c r="I58" s="2">
        <v>61</v>
      </c>
      <c r="J58" s="2">
        <f t="shared" si="1"/>
        <v>247</v>
      </c>
      <c r="K58" s="2">
        <v>982</v>
      </c>
      <c r="L58" s="2">
        <v>0</v>
      </c>
      <c r="M58" s="2">
        <v>1003</v>
      </c>
      <c r="N58" s="2">
        <f t="shared" si="2"/>
        <v>1985</v>
      </c>
      <c r="O58" s="2">
        <v>3047</v>
      </c>
      <c r="P58" s="2">
        <v>271</v>
      </c>
      <c r="Q58" s="2">
        <v>26</v>
      </c>
      <c r="R58" s="2">
        <v>607</v>
      </c>
      <c r="S58" s="2">
        <f t="shared" si="3"/>
        <v>904</v>
      </c>
      <c r="T58" s="2">
        <v>573</v>
      </c>
      <c r="U58" s="2">
        <v>1238</v>
      </c>
      <c r="V58" s="2">
        <f t="shared" si="4"/>
        <v>1811</v>
      </c>
      <c r="W58" s="2">
        <v>1250</v>
      </c>
      <c r="X58" s="2">
        <v>7980</v>
      </c>
      <c r="Y58">
        <v>2310.9313467732591</v>
      </c>
      <c r="Z58" s="2">
        <v>18496</v>
      </c>
      <c r="AA58" s="2">
        <v>804</v>
      </c>
      <c r="AB58" s="2">
        <f t="shared" si="5"/>
        <v>19300</v>
      </c>
      <c r="AC58" s="2">
        <v>734</v>
      </c>
      <c r="AD58" s="2">
        <v>18</v>
      </c>
      <c r="AE58" s="2">
        <v>30</v>
      </c>
      <c r="AF58" s="2">
        <v>173</v>
      </c>
      <c r="AG58" s="2">
        <f t="shared" si="6"/>
        <v>38253</v>
      </c>
      <c r="AH58" s="2">
        <f t="shared" si="7"/>
        <v>40563.931346773257</v>
      </c>
      <c r="AI58" s="78">
        <v>155642</v>
      </c>
      <c r="AJ58" s="2">
        <v>165409.8577152174</v>
      </c>
      <c r="AK58" s="2">
        <v>16242</v>
      </c>
      <c r="AL58" s="2">
        <v>67</v>
      </c>
      <c r="AM58" s="2">
        <v>0</v>
      </c>
      <c r="AN58" s="2">
        <v>0</v>
      </c>
      <c r="AO58" s="2">
        <v>0</v>
      </c>
      <c r="AP58" s="2">
        <v>56</v>
      </c>
      <c r="AQ58" s="2">
        <v>0</v>
      </c>
      <c r="AR58" s="2">
        <v>0</v>
      </c>
      <c r="AS58" s="2">
        <v>0</v>
      </c>
      <c r="AT58" s="2">
        <v>0</v>
      </c>
      <c r="AU58" s="2">
        <v>0</v>
      </c>
      <c r="AV58" s="78">
        <v>0</v>
      </c>
      <c r="AW58" s="2">
        <v>0</v>
      </c>
      <c r="AX58" s="2">
        <v>0</v>
      </c>
      <c r="AY58" s="2">
        <v>0</v>
      </c>
      <c r="AZ58" s="2">
        <v>0</v>
      </c>
      <c r="BA58" s="2">
        <f t="shared" si="8"/>
        <v>54618</v>
      </c>
      <c r="BB58" s="2">
        <f t="shared" si="9"/>
        <v>56928.931346773257</v>
      </c>
      <c r="BC58" s="2">
        <v>221098</v>
      </c>
      <c r="BD58" s="2">
        <v>230865.8577152174</v>
      </c>
      <c r="BE58" s="2">
        <v>0</v>
      </c>
      <c r="BF58" s="78">
        <v>0</v>
      </c>
      <c r="BG58" s="2">
        <v>0</v>
      </c>
      <c r="BH58" s="78">
        <v>0</v>
      </c>
      <c r="BI58" s="2">
        <v>1518</v>
      </c>
      <c r="BJ58" s="78">
        <v>6072</v>
      </c>
      <c r="BK58" s="2">
        <v>-322</v>
      </c>
      <c r="BL58" s="78">
        <v>-1095</v>
      </c>
    </row>
    <row r="59" spans="1:64" x14ac:dyDescent="0.25">
      <c r="A59" s="1" t="s">
        <v>54</v>
      </c>
      <c r="B59" t="s">
        <v>500</v>
      </c>
      <c r="C59" t="s">
        <v>971</v>
      </c>
      <c r="D59" s="2">
        <v>435</v>
      </c>
      <c r="E59" s="2">
        <v>906</v>
      </c>
      <c r="F59" s="2">
        <f t="shared" si="0"/>
        <v>1341</v>
      </c>
      <c r="G59" s="2">
        <v>47</v>
      </c>
      <c r="H59" s="2">
        <v>0</v>
      </c>
      <c r="I59" s="2">
        <v>354</v>
      </c>
      <c r="J59" s="2">
        <f t="shared" si="1"/>
        <v>354</v>
      </c>
      <c r="K59" s="2">
        <v>10126</v>
      </c>
      <c r="L59" s="2">
        <v>0</v>
      </c>
      <c r="M59" s="2">
        <v>773</v>
      </c>
      <c r="N59" s="2">
        <f t="shared" si="2"/>
        <v>10899</v>
      </c>
      <c r="O59" s="2">
        <v>9001</v>
      </c>
      <c r="P59" s="2">
        <v>2010</v>
      </c>
      <c r="Q59" s="2">
        <v>11</v>
      </c>
      <c r="R59" s="2">
        <v>926</v>
      </c>
      <c r="S59" s="2">
        <f t="shared" si="3"/>
        <v>2947</v>
      </c>
      <c r="T59" s="2">
        <v>1595</v>
      </c>
      <c r="U59" s="2">
        <v>3112</v>
      </c>
      <c r="V59" s="2">
        <f t="shared" si="4"/>
        <v>4707</v>
      </c>
      <c r="W59" s="2">
        <v>1832</v>
      </c>
      <c r="X59" s="2">
        <v>66224</v>
      </c>
      <c r="Y59">
        <v>33487</v>
      </c>
      <c r="Z59" s="2">
        <v>84794</v>
      </c>
      <c r="AA59" s="2">
        <v>716</v>
      </c>
      <c r="AB59" s="2">
        <f t="shared" si="5"/>
        <v>85510</v>
      </c>
      <c r="AC59" s="2">
        <v>1980</v>
      </c>
      <c r="AD59" s="2">
        <v>1</v>
      </c>
      <c r="AE59" s="2">
        <v>-6</v>
      </c>
      <c r="AF59" s="2">
        <v>0</v>
      </c>
      <c r="AG59" s="2">
        <f t="shared" si="6"/>
        <v>184837</v>
      </c>
      <c r="AH59" s="2">
        <f t="shared" si="7"/>
        <v>218324</v>
      </c>
      <c r="AI59" s="78">
        <v>729343</v>
      </c>
      <c r="AJ59" s="2">
        <v>867288</v>
      </c>
      <c r="AK59" s="2">
        <v>0</v>
      </c>
      <c r="AL59" s="2">
        <v>0</v>
      </c>
      <c r="AM59" s="2">
        <v>0</v>
      </c>
      <c r="AN59" s="2">
        <v>0</v>
      </c>
      <c r="AO59" s="2">
        <v>0</v>
      </c>
      <c r="AP59" s="2">
        <v>0</v>
      </c>
      <c r="AQ59" s="2">
        <v>0</v>
      </c>
      <c r="AR59" s="2">
        <v>0</v>
      </c>
      <c r="AS59" s="2">
        <v>0</v>
      </c>
      <c r="AT59" s="2">
        <v>83</v>
      </c>
      <c r="AU59" s="2">
        <v>0</v>
      </c>
      <c r="AV59" s="78">
        <v>0</v>
      </c>
      <c r="AW59" s="2">
        <v>0</v>
      </c>
      <c r="AX59" s="2">
        <v>0</v>
      </c>
      <c r="AY59" s="2">
        <v>0</v>
      </c>
      <c r="AZ59" s="2">
        <v>0</v>
      </c>
      <c r="BA59" s="2">
        <f t="shared" si="8"/>
        <v>184920</v>
      </c>
      <c r="BB59" s="2">
        <f t="shared" si="9"/>
        <v>218407</v>
      </c>
      <c r="BC59" s="2">
        <v>729675</v>
      </c>
      <c r="BD59" s="2">
        <v>867620</v>
      </c>
      <c r="BE59" s="2">
        <v>0</v>
      </c>
      <c r="BF59" s="78">
        <v>0</v>
      </c>
      <c r="BG59" s="2">
        <v>0</v>
      </c>
      <c r="BH59" s="78">
        <v>0</v>
      </c>
      <c r="BI59" s="2">
        <v>6514</v>
      </c>
      <c r="BJ59" s="78">
        <v>26057</v>
      </c>
      <c r="BK59" s="2">
        <v>-336</v>
      </c>
      <c r="BL59" s="78">
        <v>-1170</v>
      </c>
    </row>
    <row r="60" spans="1:64" x14ac:dyDescent="0.25">
      <c r="A60" s="1" t="s">
        <v>55</v>
      </c>
      <c r="B60" t="s">
        <v>501</v>
      </c>
      <c r="C60" t="s">
        <v>972</v>
      </c>
      <c r="D60" s="2">
        <v>27</v>
      </c>
      <c r="E60" s="2">
        <v>781</v>
      </c>
      <c r="F60" s="2">
        <f t="shared" si="0"/>
        <v>808</v>
      </c>
      <c r="G60" s="2">
        <v>9</v>
      </c>
      <c r="H60" s="2">
        <v>46</v>
      </c>
      <c r="I60" s="2">
        <v>0</v>
      </c>
      <c r="J60" s="2">
        <f t="shared" si="1"/>
        <v>46</v>
      </c>
      <c r="K60" s="2">
        <v>-423</v>
      </c>
      <c r="L60" s="2">
        <v>0</v>
      </c>
      <c r="M60" s="2">
        <v>244</v>
      </c>
      <c r="N60" s="2">
        <f t="shared" si="2"/>
        <v>-179</v>
      </c>
      <c r="O60" s="2">
        <v>1894</v>
      </c>
      <c r="P60" s="2">
        <v>0</v>
      </c>
      <c r="Q60" s="2">
        <v>6</v>
      </c>
      <c r="R60" s="2">
        <v>702</v>
      </c>
      <c r="S60" s="2">
        <f t="shared" si="3"/>
        <v>708</v>
      </c>
      <c r="T60" s="2">
        <v>0</v>
      </c>
      <c r="U60" s="2">
        <v>0</v>
      </c>
      <c r="V60" s="2">
        <f t="shared" si="4"/>
        <v>0</v>
      </c>
      <c r="W60" s="2">
        <v>802</v>
      </c>
      <c r="X60" s="2">
        <v>0</v>
      </c>
      <c r="Y60">
        <v>0</v>
      </c>
      <c r="Z60" s="2">
        <v>0</v>
      </c>
      <c r="AA60" s="2">
        <v>345</v>
      </c>
      <c r="AB60" s="2">
        <f t="shared" si="5"/>
        <v>345</v>
      </c>
      <c r="AC60" s="2">
        <v>50</v>
      </c>
      <c r="AD60" s="2">
        <v>0</v>
      </c>
      <c r="AE60" s="2">
        <v>0</v>
      </c>
      <c r="AF60" s="2">
        <v>0</v>
      </c>
      <c r="AG60" s="2">
        <f t="shared" si="6"/>
        <v>4483</v>
      </c>
      <c r="AH60" s="2">
        <f t="shared" si="7"/>
        <v>4483</v>
      </c>
      <c r="AI60" s="78">
        <v>16452</v>
      </c>
      <c r="AJ60" s="2">
        <v>16452</v>
      </c>
      <c r="AK60" s="2">
        <v>5049</v>
      </c>
      <c r="AL60" s="2">
        <v>0</v>
      </c>
      <c r="AM60" s="2">
        <v>2286</v>
      </c>
      <c r="AN60" s="2">
        <v>0</v>
      </c>
      <c r="AO60" s="2">
        <v>0</v>
      </c>
      <c r="AP60" s="2">
        <v>582</v>
      </c>
      <c r="AQ60" s="2">
        <v>0</v>
      </c>
      <c r="AR60" s="2">
        <v>0</v>
      </c>
      <c r="AS60" s="2">
        <v>0</v>
      </c>
      <c r="AT60" s="2">
        <v>0</v>
      </c>
      <c r="AU60" s="2">
        <v>-167</v>
      </c>
      <c r="AV60" s="78">
        <v>-483</v>
      </c>
      <c r="AW60" s="2">
        <v>0</v>
      </c>
      <c r="AX60" s="2">
        <v>0</v>
      </c>
      <c r="AY60" s="2">
        <v>0</v>
      </c>
      <c r="AZ60" s="2">
        <v>0</v>
      </c>
      <c r="BA60" s="2">
        <f t="shared" si="8"/>
        <v>12233</v>
      </c>
      <c r="BB60" s="2">
        <f t="shared" si="9"/>
        <v>12233</v>
      </c>
      <c r="BC60" s="2">
        <v>49649</v>
      </c>
      <c r="BD60" s="2">
        <v>49649</v>
      </c>
      <c r="BE60" s="2">
        <v>7</v>
      </c>
      <c r="BF60" s="78">
        <v>30</v>
      </c>
      <c r="BG60" s="2">
        <v>0</v>
      </c>
      <c r="BH60" s="78">
        <v>0</v>
      </c>
      <c r="BI60" s="2">
        <v>83</v>
      </c>
      <c r="BJ60" s="78">
        <v>95</v>
      </c>
      <c r="BK60" s="2">
        <v>-103</v>
      </c>
      <c r="BL60" s="78">
        <v>-510</v>
      </c>
    </row>
    <row r="61" spans="1:64" x14ac:dyDescent="0.25">
      <c r="A61" s="1" t="s">
        <v>56</v>
      </c>
      <c r="B61" t="s">
        <v>502</v>
      </c>
      <c r="C61" t="s">
        <v>972</v>
      </c>
      <c r="D61" s="2">
        <v>72</v>
      </c>
      <c r="E61" s="2">
        <v>3231</v>
      </c>
      <c r="F61" s="2">
        <f t="shared" si="0"/>
        <v>3303</v>
      </c>
      <c r="G61" s="2">
        <v>3</v>
      </c>
      <c r="H61" s="2">
        <v>110</v>
      </c>
      <c r="I61" s="2">
        <v>0</v>
      </c>
      <c r="J61" s="2">
        <f t="shared" si="1"/>
        <v>110</v>
      </c>
      <c r="K61" s="2">
        <v>-1616</v>
      </c>
      <c r="L61" s="2">
        <v>0</v>
      </c>
      <c r="M61" s="2">
        <v>473</v>
      </c>
      <c r="N61" s="2">
        <f t="shared" si="2"/>
        <v>-1143</v>
      </c>
      <c r="O61" s="2">
        <v>1121</v>
      </c>
      <c r="P61" s="2">
        <v>0</v>
      </c>
      <c r="Q61" s="2">
        <v>299</v>
      </c>
      <c r="R61" s="2">
        <v>181</v>
      </c>
      <c r="S61" s="2">
        <f t="shared" si="3"/>
        <v>480</v>
      </c>
      <c r="T61" s="2">
        <v>0</v>
      </c>
      <c r="U61" s="2">
        <v>0</v>
      </c>
      <c r="V61" s="2">
        <f t="shared" si="4"/>
        <v>0</v>
      </c>
      <c r="W61" s="2">
        <v>1035</v>
      </c>
      <c r="X61" s="2">
        <v>0</v>
      </c>
      <c r="Y61">
        <v>0</v>
      </c>
      <c r="Z61" s="2">
        <v>0</v>
      </c>
      <c r="AA61" s="2">
        <v>383</v>
      </c>
      <c r="AB61" s="2">
        <f t="shared" si="5"/>
        <v>383</v>
      </c>
      <c r="AC61" s="2">
        <v>0</v>
      </c>
      <c r="AD61" s="2">
        <v>0</v>
      </c>
      <c r="AE61" s="2">
        <v>0</v>
      </c>
      <c r="AF61" s="2">
        <v>0</v>
      </c>
      <c r="AG61" s="2">
        <f t="shared" si="6"/>
        <v>5292</v>
      </c>
      <c r="AH61" s="2">
        <f t="shared" si="7"/>
        <v>5292</v>
      </c>
      <c r="AI61" s="78">
        <v>14602</v>
      </c>
      <c r="AJ61" s="2">
        <v>14602</v>
      </c>
      <c r="AK61" s="2">
        <v>6995</v>
      </c>
      <c r="AL61" s="2">
        <v>356</v>
      </c>
      <c r="AM61" s="2">
        <v>2700</v>
      </c>
      <c r="AN61" s="2">
        <v>0</v>
      </c>
      <c r="AO61" s="2">
        <v>0</v>
      </c>
      <c r="AP61" s="2">
        <v>0</v>
      </c>
      <c r="AQ61" s="2">
        <v>0</v>
      </c>
      <c r="AR61" s="2">
        <v>0</v>
      </c>
      <c r="AS61" s="2">
        <v>0</v>
      </c>
      <c r="AT61" s="2">
        <v>0</v>
      </c>
      <c r="AU61" s="2">
        <v>-860</v>
      </c>
      <c r="AV61" s="78">
        <v>-2494</v>
      </c>
      <c r="AW61" s="2">
        <v>0</v>
      </c>
      <c r="AX61" s="2">
        <v>0</v>
      </c>
      <c r="AY61" s="2">
        <v>0</v>
      </c>
      <c r="AZ61" s="2">
        <v>0</v>
      </c>
      <c r="BA61" s="2">
        <f t="shared" si="8"/>
        <v>14483</v>
      </c>
      <c r="BB61" s="2">
        <f t="shared" si="9"/>
        <v>14483</v>
      </c>
      <c r="BC61" s="2">
        <v>55895</v>
      </c>
      <c r="BD61" s="2">
        <v>55895</v>
      </c>
      <c r="BE61" s="2">
        <v>0</v>
      </c>
      <c r="BF61" s="78">
        <v>457</v>
      </c>
      <c r="BG61" s="2">
        <v>0</v>
      </c>
      <c r="BH61" s="78">
        <v>0</v>
      </c>
      <c r="BI61" s="2">
        <v>30</v>
      </c>
      <c r="BJ61" s="78">
        <v>150</v>
      </c>
      <c r="BK61" s="2">
        <v>-8</v>
      </c>
      <c r="BL61" s="78">
        <v>-64</v>
      </c>
    </row>
    <row r="62" spans="1:64" x14ac:dyDescent="0.25">
      <c r="A62" s="1" t="s">
        <v>57</v>
      </c>
      <c r="B62" t="s">
        <v>503</v>
      </c>
      <c r="C62" t="s">
        <v>972</v>
      </c>
      <c r="D62" s="2">
        <v>35</v>
      </c>
      <c r="E62" s="2">
        <v>325</v>
      </c>
      <c r="F62" s="2">
        <f t="shared" si="0"/>
        <v>360</v>
      </c>
      <c r="G62" s="2">
        <v>0</v>
      </c>
      <c r="H62" s="2">
        <v>22</v>
      </c>
      <c r="I62" s="2">
        <v>0</v>
      </c>
      <c r="J62" s="2">
        <f t="shared" si="1"/>
        <v>22</v>
      </c>
      <c r="K62" s="2">
        <v>-128</v>
      </c>
      <c r="L62" s="2">
        <v>0</v>
      </c>
      <c r="M62" s="2">
        <v>45</v>
      </c>
      <c r="N62" s="2">
        <f t="shared" si="2"/>
        <v>-83</v>
      </c>
      <c r="O62" s="2">
        <v>785</v>
      </c>
      <c r="P62" s="2">
        <v>0</v>
      </c>
      <c r="Q62" s="2">
        <v>20</v>
      </c>
      <c r="R62" s="2">
        <v>477</v>
      </c>
      <c r="S62" s="2">
        <f t="shared" si="3"/>
        <v>497</v>
      </c>
      <c r="T62" s="2">
        <v>0</v>
      </c>
      <c r="U62" s="2">
        <v>0</v>
      </c>
      <c r="V62" s="2">
        <f t="shared" si="4"/>
        <v>0</v>
      </c>
      <c r="W62" s="2">
        <v>342</v>
      </c>
      <c r="X62" s="2">
        <v>0</v>
      </c>
      <c r="Y62">
        <v>0</v>
      </c>
      <c r="Z62" s="2">
        <v>0</v>
      </c>
      <c r="AA62" s="2">
        <v>0</v>
      </c>
      <c r="AB62" s="2">
        <f t="shared" si="5"/>
        <v>0</v>
      </c>
      <c r="AC62" s="2">
        <v>197</v>
      </c>
      <c r="AD62" s="2">
        <v>0</v>
      </c>
      <c r="AE62" s="2">
        <v>0</v>
      </c>
      <c r="AF62" s="2">
        <v>0</v>
      </c>
      <c r="AG62" s="2">
        <f t="shared" si="6"/>
        <v>2120</v>
      </c>
      <c r="AH62" s="2">
        <f t="shared" si="7"/>
        <v>2120</v>
      </c>
      <c r="AI62" s="78">
        <v>8415</v>
      </c>
      <c r="AJ62" s="2">
        <v>8415</v>
      </c>
      <c r="AK62" s="2">
        <v>3315</v>
      </c>
      <c r="AL62" s="2">
        <v>8</v>
      </c>
      <c r="AM62" s="2">
        <v>1614</v>
      </c>
      <c r="AN62" s="2">
        <v>0</v>
      </c>
      <c r="AO62" s="2">
        <v>0</v>
      </c>
      <c r="AP62" s="2">
        <v>284</v>
      </c>
      <c r="AQ62" s="2">
        <v>0</v>
      </c>
      <c r="AR62" s="2">
        <v>0</v>
      </c>
      <c r="AS62" s="2">
        <v>0</v>
      </c>
      <c r="AT62" s="2">
        <v>0</v>
      </c>
      <c r="AU62" s="2">
        <v>0</v>
      </c>
      <c r="AV62" s="78">
        <v>0</v>
      </c>
      <c r="AW62" s="2">
        <v>0</v>
      </c>
      <c r="AX62" s="2">
        <v>0</v>
      </c>
      <c r="AY62" s="2">
        <v>0</v>
      </c>
      <c r="AZ62" s="2">
        <v>0</v>
      </c>
      <c r="BA62" s="2">
        <f t="shared" si="8"/>
        <v>7341</v>
      </c>
      <c r="BB62" s="2">
        <f t="shared" si="9"/>
        <v>7341</v>
      </c>
      <c r="BC62" s="2">
        <v>29298</v>
      </c>
      <c r="BD62" s="2">
        <v>29298</v>
      </c>
      <c r="BE62" s="2">
        <v>0</v>
      </c>
      <c r="BF62" s="78">
        <v>0</v>
      </c>
      <c r="BG62" s="2">
        <v>0</v>
      </c>
      <c r="BH62" s="78">
        <v>0</v>
      </c>
      <c r="BI62" s="2">
        <v>37</v>
      </c>
      <c r="BJ62" s="78">
        <v>147</v>
      </c>
      <c r="BK62" s="2">
        <v>-11</v>
      </c>
      <c r="BL62" s="78">
        <v>-140</v>
      </c>
    </row>
    <row r="63" spans="1:64" x14ac:dyDescent="0.25">
      <c r="A63" s="1" t="s">
        <v>58</v>
      </c>
      <c r="B63" t="s">
        <v>504</v>
      </c>
      <c r="C63" t="s">
        <v>972</v>
      </c>
      <c r="D63" s="2">
        <v>11</v>
      </c>
      <c r="E63" s="2">
        <v>611</v>
      </c>
      <c r="F63" s="2">
        <f t="shared" si="0"/>
        <v>622</v>
      </c>
      <c r="G63" s="2">
        <v>16</v>
      </c>
      <c r="H63" s="2">
        <v>95</v>
      </c>
      <c r="I63" s="2">
        <v>0</v>
      </c>
      <c r="J63" s="2">
        <f t="shared" si="1"/>
        <v>95</v>
      </c>
      <c r="K63" s="2">
        <v>-447</v>
      </c>
      <c r="L63" s="2">
        <v>0</v>
      </c>
      <c r="M63" s="2">
        <v>-127</v>
      </c>
      <c r="N63" s="2">
        <f t="shared" si="2"/>
        <v>-574</v>
      </c>
      <c r="O63" s="2">
        <v>1015</v>
      </c>
      <c r="P63" s="2">
        <v>0</v>
      </c>
      <c r="Q63" s="2">
        <v>287</v>
      </c>
      <c r="R63" s="2">
        <v>41</v>
      </c>
      <c r="S63" s="2">
        <f t="shared" si="3"/>
        <v>328</v>
      </c>
      <c r="T63" s="2">
        <v>0</v>
      </c>
      <c r="U63" s="2">
        <v>0</v>
      </c>
      <c r="V63" s="2">
        <f t="shared" si="4"/>
        <v>0</v>
      </c>
      <c r="W63" s="2">
        <v>250</v>
      </c>
      <c r="X63" s="2">
        <v>0</v>
      </c>
      <c r="Y63">
        <v>0</v>
      </c>
      <c r="Z63" s="2">
        <v>0</v>
      </c>
      <c r="AA63" s="2">
        <v>209</v>
      </c>
      <c r="AB63" s="2">
        <f t="shared" si="5"/>
        <v>209</v>
      </c>
      <c r="AC63" s="2">
        <v>252</v>
      </c>
      <c r="AD63" s="2">
        <v>82</v>
      </c>
      <c r="AE63" s="2">
        <v>0</v>
      </c>
      <c r="AF63" s="2">
        <v>0</v>
      </c>
      <c r="AG63" s="2">
        <f t="shared" si="6"/>
        <v>2295</v>
      </c>
      <c r="AH63" s="2">
        <f t="shared" si="7"/>
        <v>2295</v>
      </c>
      <c r="AI63" s="78">
        <v>11391</v>
      </c>
      <c r="AJ63" s="2">
        <v>11391</v>
      </c>
      <c r="AK63" s="2">
        <v>6805</v>
      </c>
      <c r="AL63" s="2">
        <v>0</v>
      </c>
      <c r="AM63" s="2">
        <v>0</v>
      </c>
      <c r="AN63" s="2">
        <v>0</v>
      </c>
      <c r="AO63" s="2">
        <v>0</v>
      </c>
      <c r="AP63" s="2">
        <v>422</v>
      </c>
      <c r="AQ63" s="2">
        <v>0</v>
      </c>
      <c r="AR63" s="2">
        <v>0</v>
      </c>
      <c r="AS63" s="2">
        <v>0</v>
      </c>
      <c r="AT63" s="2">
        <v>3</v>
      </c>
      <c r="AU63" s="2">
        <v>75</v>
      </c>
      <c r="AV63" s="78">
        <v>336</v>
      </c>
      <c r="AW63" s="2">
        <v>0</v>
      </c>
      <c r="AX63" s="2">
        <v>0</v>
      </c>
      <c r="AY63" s="2">
        <v>0</v>
      </c>
      <c r="AZ63" s="2">
        <v>0</v>
      </c>
      <c r="BA63" s="2">
        <f t="shared" si="8"/>
        <v>9600</v>
      </c>
      <c r="BB63" s="2">
        <f t="shared" si="9"/>
        <v>9600</v>
      </c>
      <c r="BC63" s="2">
        <v>40007</v>
      </c>
      <c r="BD63" s="2">
        <v>40007</v>
      </c>
      <c r="BE63" s="2">
        <v>0</v>
      </c>
      <c r="BF63" s="78">
        <v>0</v>
      </c>
      <c r="BG63" s="2">
        <v>0</v>
      </c>
      <c r="BH63" s="78">
        <v>0</v>
      </c>
      <c r="BI63" s="2">
        <v>114</v>
      </c>
      <c r="BJ63" s="78">
        <v>384</v>
      </c>
      <c r="BK63" s="2">
        <v>-13</v>
      </c>
      <c r="BL63" s="78">
        <v>-50</v>
      </c>
    </row>
    <row r="64" spans="1:64" x14ac:dyDescent="0.25">
      <c r="A64" s="1" t="s">
        <v>59</v>
      </c>
      <c r="B64" t="s">
        <v>505</v>
      </c>
      <c r="C64" t="s">
        <v>972</v>
      </c>
      <c r="D64" s="2">
        <v>17</v>
      </c>
      <c r="E64" s="2">
        <v>356</v>
      </c>
      <c r="F64" s="2">
        <f t="shared" si="0"/>
        <v>373</v>
      </c>
      <c r="G64" s="2">
        <v>7</v>
      </c>
      <c r="H64" s="2">
        <v>9</v>
      </c>
      <c r="I64" s="2">
        <v>0</v>
      </c>
      <c r="J64" s="2">
        <f t="shared" si="1"/>
        <v>9</v>
      </c>
      <c r="K64" s="2">
        <v>-411</v>
      </c>
      <c r="L64" s="2">
        <v>0</v>
      </c>
      <c r="M64" s="2">
        <v>-13</v>
      </c>
      <c r="N64" s="2">
        <f t="shared" si="2"/>
        <v>-424</v>
      </c>
      <c r="O64" s="2">
        <v>1039</v>
      </c>
      <c r="P64" s="2">
        <v>0</v>
      </c>
      <c r="Q64" s="2">
        <v>128</v>
      </c>
      <c r="R64" s="2">
        <v>175</v>
      </c>
      <c r="S64" s="2">
        <f t="shared" si="3"/>
        <v>303</v>
      </c>
      <c r="T64" s="2">
        <v>0</v>
      </c>
      <c r="U64" s="2">
        <v>0</v>
      </c>
      <c r="V64" s="2">
        <f t="shared" si="4"/>
        <v>0</v>
      </c>
      <c r="W64" s="2">
        <v>356</v>
      </c>
      <c r="X64" s="2">
        <v>0</v>
      </c>
      <c r="Y64">
        <v>0</v>
      </c>
      <c r="Z64" s="2">
        <v>0</v>
      </c>
      <c r="AA64" s="2">
        <v>164</v>
      </c>
      <c r="AB64" s="2">
        <f t="shared" si="5"/>
        <v>164</v>
      </c>
      <c r="AC64" s="2">
        <v>95</v>
      </c>
      <c r="AD64" s="2">
        <v>0</v>
      </c>
      <c r="AE64" s="2">
        <v>0</v>
      </c>
      <c r="AF64" s="2">
        <v>0</v>
      </c>
      <c r="AG64" s="2">
        <f t="shared" si="6"/>
        <v>1922</v>
      </c>
      <c r="AH64" s="2">
        <f t="shared" si="7"/>
        <v>1922</v>
      </c>
      <c r="AI64" s="78">
        <v>7680</v>
      </c>
      <c r="AJ64" s="2">
        <v>7680</v>
      </c>
      <c r="AK64" s="2">
        <v>5181</v>
      </c>
      <c r="AL64" s="2">
        <v>32</v>
      </c>
      <c r="AM64" s="2">
        <v>0</v>
      </c>
      <c r="AN64" s="2">
        <v>0</v>
      </c>
      <c r="AO64" s="2">
        <v>0</v>
      </c>
      <c r="AP64" s="2">
        <v>420</v>
      </c>
      <c r="AQ64" s="2">
        <v>0</v>
      </c>
      <c r="AR64" s="2">
        <v>0</v>
      </c>
      <c r="AS64" s="2">
        <v>0</v>
      </c>
      <c r="AT64" s="2">
        <v>0</v>
      </c>
      <c r="AU64" s="2">
        <v>0</v>
      </c>
      <c r="AV64" s="78">
        <v>0</v>
      </c>
      <c r="AW64" s="2">
        <v>0</v>
      </c>
      <c r="AX64" s="2">
        <v>0</v>
      </c>
      <c r="AY64" s="2">
        <v>0</v>
      </c>
      <c r="AZ64" s="2">
        <v>0</v>
      </c>
      <c r="BA64" s="2">
        <f t="shared" si="8"/>
        <v>7555</v>
      </c>
      <c r="BB64" s="2">
        <f t="shared" si="9"/>
        <v>7555</v>
      </c>
      <c r="BC64" s="2">
        <v>30212</v>
      </c>
      <c r="BD64" s="2">
        <v>30212</v>
      </c>
      <c r="BE64" s="2">
        <v>0</v>
      </c>
      <c r="BF64" s="78">
        <v>0</v>
      </c>
      <c r="BG64" s="2">
        <v>0</v>
      </c>
      <c r="BH64" s="78">
        <v>0</v>
      </c>
      <c r="BI64" s="2">
        <v>0</v>
      </c>
      <c r="BJ64" s="78">
        <v>0</v>
      </c>
      <c r="BK64" s="2">
        <v>-31</v>
      </c>
      <c r="BL64" s="78">
        <v>-124</v>
      </c>
    </row>
    <row r="65" spans="1:64" x14ac:dyDescent="0.25">
      <c r="A65" s="1" t="s">
        <v>60</v>
      </c>
      <c r="B65" t="s">
        <v>506</v>
      </c>
      <c r="C65" t="s">
        <v>972</v>
      </c>
      <c r="D65" s="2">
        <v>35</v>
      </c>
      <c r="E65" s="2">
        <v>1166</v>
      </c>
      <c r="F65" s="2">
        <f t="shared" si="0"/>
        <v>1201</v>
      </c>
      <c r="G65" s="2">
        <v>14</v>
      </c>
      <c r="H65" s="2">
        <v>30</v>
      </c>
      <c r="I65" s="2">
        <v>0</v>
      </c>
      <c r="J65" s="2">
        <f t="shared" si="1"/>
        <v>30</v>
      </c>
      <c r="K65" s="2">
        <v>-338</v>
      </c>
      <c r="L65" s="2">
        <v>0</v>
      </c>
      <c r="M65" s="2">
        <v>438</v>
      </c>
      <c r="N65" s="2">
        <f t="shared" si="2"/>
        <v>100</v>
      </c>
      <c r="O65" s="2">
        <v>1749</v>
      </c>
      <c r="P65" s="2">
        <v>0</v>
      </c>
      <c r="Q65" s="2">
        <v>292</v>
      </c>
      <c r="R65" s="2">
        <v>765</v>
      </c>
      <c r="S65" s="2">
        <f t="shared" si="3"/>
        <v>1057</v>
      </c>
      <c r="T65" s="2">
        <v>0</v>
      </c>
      <c r="U65" s="2">
        <v>0</v>
      </c>
      <c r="V65" s="2">
        <f t="shared" si="4"/>
        <v>0</v>
      </c>
      <c r="W65" s="2">
        <v>899</v>
      </c>
      <c r="X65" s="2">
        <v>0</v>
      </c>
      <c r="Y65">
        <v>0</v>
      </c>
      <c r="Z65" s="2">
        <v>0</v>
      </c>
      <c r="AA65" s="2">
        <v>270</v>
      </c>
      <c r="AB65" s="2">
        <f t="shared" si="5"/>
        <v>270</v>
      </c>
      <c r="AC65" s="2">
        <v>110</v>
      </c>
      <c r="AD65" s="2">
        <v>0</v>
      </c>
      <c r="AE65" s="2">
        <v>4</v>
      </c>
      <c r="AF65" s="2">
        <v>208</v>
      </c>
      <c r="AG65" s="2">
        <f t="shared" si="6"/>
        <v>5642</v>
      </c>
      <c r="AH65" s="2">
        <f t="shared" si="7"/>
        <v>5642</v>
      </c>
      <c r="AI65" s="78">
        <v>17513</v>
      </c>
      <c r="AJ65" s="2">
        <v>17513</v>
      </c>
      <c r="AK65" s="2">
        <v>9626</v>
      </c>
      <c r="AL65" s="2">
        <v>52</v>
      </c>
      <c r="AM65" s="2">
        <v>0</v>
      </c>
      <c r="AN65" s="2">
        <v>0</v>
      </c>
      <c r="AO65" s="2">
        <v>0</v>
      </c>
      <c r="AP65" s="2">
        <v>611</v>
      </c>
      <c r="AQ65" s="2">
        <v>0</v>
      </c>
      <c r="AR65" s="2">
        <v>0</v>
      </c>
      <c r="AS65" s="2">
        <v>0</v>
      </c>
      <c r="AT65" s="2">
        <v>0</v>
      </c>
      <c r="AU65" s="2">
        <v>-1</v>
      </c>
      <c r="AV65" s="78">
        <v>-53</v>
      </c>
      <c r="AW65" s="2">
        <v>0</v>
      </c>
      <c r="AX65" s="2">
        <v>0</v>
      </c>
      <c r="AY65" s="2">
        <v>0</v>
      </c>
      <c r="AZ65" s="2">
        <v>0</v>
      </c>
      <c r="BA65" s="2">
        <f t="shared" si="8"/>
        <v>15930</v>
      </c>
      <c r="BB65" s="2">
        <f t="shared" si="9"/>
        <v>15930</v>
      </c>
      <c r="BC65" s="2">
        <v>54724</v>
      </c>
      <c r="BD65" s="2">
        <v>54724</v>
      </c>
      <c r="BE65" s="2">
        <v>15</v>
      </c>
      <c r="BF65" s="78">
        <v>59</v>
      </c>
      <c r="BG65" s="2">
        <v>0</v>
      </c>
      <c r="BH65" s="78">
        <v>0</v>
      </c>
      <c r="BI65" s="2">
        <v>0</v>
      </c>
      <c r="BJ65" s="78">
        <v>1</v>
      </c>
      <c r="BK65" s="2">
        <v>-66</v>
      </c>
      <c r="BL65" s="78">
        <v>-118</v>
      </c>
    </row>
    <row r="66" spans="1:64" x14ac:dyDescent="0.25">
      <c r="A66" s="1" t="s">
        <v>61</v>
      </c>
      <c r="B66" t="s">
        <v>507</v>
      </c>
      <c r="C66" t="s">
        <v>972</v>
      </c>
      <c r="D66" s="2">
        <v>6</v>
      </c>
      <c r="E66" s="2">
        <v>386</v>
      </c>
      <c r="F66" s="2">
        <f t="shared" si="0"/>
        <v>392</v>
      </c>
      <c r="G66" s="2">
        <v>3</v>
      </c>
      <c r="H66" s="2">
        <v>40</v>
      </c>
      <c r="I66" s="2">
        <v>0</v>
      </c>
      <c r="J66" s="2">
        <f t="shared" si="1"/>
        <v>40</v>
      </c>
      <c r="K66" s="2">
        <v>-150</v>
      </c>
      <c r="L66" s="2">
        <v>0</v>
      </c>
      <c r="M66" s="2">
        <v>154</v>
      </c>
      <c r="N66" s="2">
        <f t="shared" si="2"/>
        <v>4</v>
      </c>
      <c r="O66" s="2">
        <v>695</v>
      </c>
      <c r="P66" s="2">
        <v>0</v>
      </c>
      <c r="Q66" s="2">
        <v>94</v>
      </c>
      <c r="R66" s="2">
        <v>181</v>
      </c>
      <c r="S66" s="2">
        <f t="shared" si="3"/>
        <v>275</v>
      </c>
      <c r="T66" s="2">
        <v>0</v>
      </c>
      <c r="U66" s="2">
        <v>0</v>
      </c>
      <c r="V66" s="2">
        <f t="shared" si="4"/>
        <v>0</v>
      </c>
      <c r="W66" s="2">
        <v>194</v>
      </c>
      <c r="X66" s="2">
        <v>0</v>
      </c>
      <c r="Y66">
        <v>0</v>
      </c>
      <c r="Z66" s="2">
        <v>0</v>
      </c>
      <c r="AA66" s="2">
        <v>252</v>
      </c>
      <c r="AB66" s="2">
        <f t="shared" si="5"/>
        <v>252</v>
      </c>
      <c r="AC66" s="2">
        <v>191</v>
      </c>
      <c r="AD66" s="2">
        <v>0</v>
      </c>
      <c r="AE66" s="2">
        <v>0</v>
      </c>
      <c r="AF66" s="2">
        <v>0</v>
      </c>
      <c r="AG66" s="2">
        <f t="shared" si="6"/>
        <v>2046</v>
      </c>
      <c r="AH66" s="2">
        <f t="shared" si="7"/>
        <v>2046</v>
      </c>
      <c r="AI66" s="78">
        <v>6958</v>
      </c>
      <c r="AJ66" s="2">
        <v>6958</v>
      </c>
      <c r="AK66" s="2">
        <v>4240</v>
      </c>
      <c r="AL66" s="2">
        <v>0</v>
      </c>
      <c r="AM66" s="2">
        <v>0</v>
      </c>
      <c r="AN66" s="2">
        <v>0</v>
      </c>
      <c r="AO66" s="2">
        <v>0</v>
      </c>
      <c r="AP66" s="2">
        <v>255</v>
      </c>
      <c r="AQ66" s="2">
        <v>0</v>
      </c>
      <c r="AR66" s="2">
        <v>0</v>
      </c>
      <c r="AS66" s="2">
        <v>0</v>
      </c>
      <c r="AT66" s="2">
        <v>0</v>
      </c>
      <c r="AU66" s="2">
        <v>0</v>
      </c>
      <c r="AV66" s="78">
        <v>0</v>
      </c>
      <c r="AW66" s="2">
        <v>0</v>
      </c>
      <c r="AX66" s="2">
        <v>0</v>
      </c>
      <c r="AY66" s="2">
        <v>0</v>
      </c>
      <c r="AZ66" s="2">
        <v>0</v>
      </c>
      <c r="BA66" s="2">
        <f t="shared" si="8"/>
        <v>6541</v>
      </c>
      <c r="BB66" s="2">
        <f t="shared" si="9"/>
        <v>6541</v>
      </c>
      <c r="BC66" s="2">
        <v>26057</v>
      </c>
      <c r="BD66" s="2">
        <v>26057</v>
      </c>
      <c r="BE66" s="2">
        <v>0</v>
      </c>
      <c r="BF66" s="78">
        <v>0</v>
      </c>
      <c r="BG66" s="2">
        <v>0</v>
      </c>
      <c r="BH66" s="78">
        <v>0</v>
      </c>
      <c r="BI66" s="2">
        <v>37</v>
      </c>
      <c r="BJ66" s="78">
        <v>73</v>
      </c>
      <c r="BK66" s="2">
        <v>-22</v>
      </c>
      <c r="BL66" s="78">
        <v>-96</v>
      </c>
    </row>
    <row r="67" spans="1:64" x14ac:dyDescent="0.25">
      <c r="A67" s="1" t="s">
        <v>62</v>
      </c>
      <c r="B67" t="s">
        <v>508</v>
      </c>
      <c r="C67" t="s">
        <v>972</v>
      </c>
      <c r="D67" s="2">
        <v>3</v>
      </c>
      <c r="E67" s="2">
        <v>2084</v>
      </c>
      <c r="F67" s="2">
        <f t="shared" si="0"/>
        <v>2087</v>
      </c>
      <c r="G67" s="2">
        <v>0</v>
      </c>
      <c r="H67" s="2">
        <v>-10</v>
      </c>
      <c r="I67" s="2">
        <v>0</v>
      </c>
      <c r="J67" s="2">
        <f t="shared" si="1"/>
        <v>-10</v>
      </c>
      <c r="K67" s="2">
        <v>-292</v>
      </c>
      <c r="L67" s="2">
        <v>0</v>
      </c>
      <c r="M67" s="2">
        <v>-90</v>
      </c>
      <c r="N67" s="2">
        <f t="shared" si="2"/>
        <v>-382</v>
      </c>
      <c r="O67" s="2">
        <v>298</v>
      </c>
      <c r="P67" s="2">
        <v>0</v>
      </c>
      <c r="Q67" s="2">
        <v>-25</v>
      </c>
      <c r="R67" s="2">
        <v>-15</v>
      </c>
      <c r="S67" s="2">
        <f t="shared" si="3"/>
        <v>-40</v>
      </c>
      <c r="T67" s="2">
        <v>0</v>
      </c>
      <c r="U67" s="2">
        <v>0</v>
      </c>
      <c r="V67" s="2">
        <f t="shared" si="4"/>
        <v>0</v>
      </c>
      <c r="W67" s="2">
        <v>98</v>
      </c>
      <c r="X67" s="2">
        <v>0</v>
      </c>
      <c r="Y67">
        <v>0</v>
      </c>
      <c r="Z67" s="2">
        <v>0</v>
      </c>
      <c r="AA67" s="2">
        <v>57</v>
      </c>
      <c r="AB67" s="2">
        <f t="shared" si="5"/>
        <v>57</v>
      </c>
      <c r="AC67" s="2">
        <v>317</v>
      </c>
      <c r="AD67" s="2">
        <v>0</v>
      </c>
      <c r="AE67" s="2">
        <v>0</v>
      </c>
      <c r="AF67" s="2">
        <v>0</v>
      </c>
      <c r="AG67" s="2">
        <f t="shared" si="6"/>
        <v>2425</v>
      </c>
      <c r="AH67" s="2">
        <f t="shared" si="7"/>
        <v>2425</v>
      </c>
      <c r="AI67" s="78">
        <v>8983</v>
      </c>
      <c r="AJ67" s="2">
        <v>8983</v>
      </c>
      <c r="AK67" s="2">
        <v>3230</v>
      </c>
      <c r="AL67" s="2">
        <v>0</v>
      </c>
      <c r="AM67" s="2">
        <v>0</v>
      </c>
      <c r="AN67" s="2">
        <v>0</v>
      </c>
      <c r="AO67" s="2">
        <v>0</v>
      </c>
      <c r="AP67" s="2">
        <v>0</v>
      </c>
      <c r="AQ67" s="2">
        <v>0</v>
      </c>
      <c r="AR67" s="2">
        <v>0</v>
      </c>
      <c r="AS67" s="2">
        <v>0</v>
      </c>
      <c r="AT67" s="2">
        <v>0</v>
      </c>
      <c r="AU67" s="2">
        <v>0</v>
      </c>
      <c r="AV67" s="78">
        <v>0</v>
      </c>
      <c r="AW67" s="2">
        <v>0</v>
      </c>
      <c r="AX67" s="2">
        <v>0</v>
      </c>
      <c r="AY67" s="2">
        <v>0</v>
      </c>
      <c r="AZ67" s="2">
        <v>0</v>
      </c>
      <c r="BA67" s="2">
        <f t="shared" si="8"/>
        <v>5655</v>
      </c>
      <c r="BB67" s="2">
        <f t="shared" si="9"/>
        <v>5655</v>
      </c>
      <c r="BC67" s="2">
        <v>21430</v>
      </c>
      <c r="BD67" s="2">
        <v>21430</v>
      </c>
      <c r="BE67" s="2">
        <v>0</v>
      </c>
      <c r="BF67" s="78">
        <v>0</v>
      </c>
      <c r="BG67" s="2">
        <v>0</v>
      </c>
      <c r="BH67" s="78">
        <v>0</v>
      </c>
      <c r="BI67" s="2">
        <v>0</v>
      </c>
      <c r="BJ67" s="78">
        <v>95</v>
      </c>
      <c r="BK67" s="2">
        <v>-13</v>
      </c>
      <c r="BL67" s="78">
        <v>-40</v>
      </c>
    </row>
    <row r="68" spans="1:64" x14ac:dyDescent="0.25">
      <c r="A68" s="1" t="s">
        <v>63</v>
      </c>
      <c r="B68" t="s">
        <v>509</v>
      </c>
      <c r="C68" t="s">
        <v>970</v>
      </c>
      <c r="D68" s="2">
        <v>-308</v>
      </c>
      <c r="E68" s="2">
        <v>1090</v>
      </c>
      <c r="F68" s="2">
        <f t="shared" si="0"/>
        <v>782</v>
      </c>
      <c r="G68" s="2">
        <v>38</v>
      </c>
      <c r="H68" s="2">
        <v>268</v>
      </c>
      <c r="I68" s="2">
        <v>53</v>
      </c>
      <c r="J68" s="2">
        <f t="shared" si="1"/>
        <v>321</v>
      </c>
      <c r="K68" s="2">
        <v>1410</v>
      </c>
      <c r="L68" s="2">
        <v>0</v>
      </c>
      <c r="M68" s="2">
        <v>621</v>
      </c>
      <c r="N68" s="2">
        <f t="shared" si="2"/>
        <v>2031</v>
      </c>
      <c r="O68" s="2">
        <v>2621</v>
      </c>
      <c r="P68" s="2">
        <v>266</v>
      </c>
      <c r="Q68" s="2">
        <v>211</v>
      </c>
      <c r="R68" s="2">
        <v>479</v>
      </c>
      <c r="S68" s="2">
        <f t="shared" si="3"/>
        <v>956</v>
      </c>
      <c r="T68" s="2">
        <v>421</v>
      </c>
      <c r="U68" s="2">
        <v>1329</v>
      </c>
      <c r="V68" s="2">
        <f t="shared" si="4"/>
        <v>1750</v>
      </c>
      <c r="W68" s="2">
        <v>1802</v>
      </c>
      <c r="X68" s="2">
        <v>14591</v>
      </c>
      <c r="Y68">
        <v>4225.4134437053417</v>
      </c>
      <c r="Z68" s="2">
        <v>15652</v>
      </c>
      <c r="AA68" s="2">
        <v>754</v>
      </c>
      <c r="AB68" s="2">
        <f t="shared" si="5"/>
        <v>16406</v>
      </c>
      <c r="AC68" s="2">
        <v>613</v>
      </c>
      <c r="AD68" s="2">
        <v>0</v>
      </c>
      <c r="AE68" s="2">
        <v>43</v>
      </c>
      <c r="AF68" s="2">
        <v>0</v>
      </c>
      <c r="AG68" s="2">
        <f t="shared" si="6"/>
        <v>41954</v>
      </c>
      <c r="AH68" s="2">
        <f t="shared" si="7"/>
        <v>46179.413443705344</v>
      </c>
      <c r="AI68" s="78">
        <v>167466</v>
      </c>
      <c r="AJ68" s="2">
        <v>183939.05574186036</v>
      </c>
      <c r="AK68" s="2">
        <v>8895</v>
      </c>
      <c r="AL68" s="2">
        <v>124</v>
      </c>
      <c r="AM68" s="2">
        <v>2980</v>
      </c>
      <c r="AN68" s="2">
        <v>0</v>
      </c>
      <c r="AO68" s="2">
        <v>0</v>
      </c>
      <c r="AP68" s="2">
        <v>0</v>
      </c>
      <c r="AQ68" s="2">
        <v>0</v>
      </c>
      <c r="AR68" s="2">
        <v>0</v>
      </c>
      <c r="AS68" s="2">
        <v>0</v>
      </c>
      <c r="AT68" s="2">
        <v>0</v>
      </c>
      <c r="AU68" s="2">
        <v>0</v>
      </c>
      <c r="AV68" s="78">
        <v>0</v>
      </c>
      <c r="AW68" s="2">
        <v>0</v>
      </c>
      <c r="AX68" s="2">
        <v>0</v>
      </c>
      <c r="AY68" s="2">
        <v>0</v>
      </c>
      <c r="AZ68" s="2">
        <v>0</v>
      </c>
      <c r="BA68" s="2">
        <f t="shared" si="8"/>
        <v>53953</v>
      </c>
      <c r="BB68" s="2">
        <f t="shared" si="9"/>
        <v>58178.413443705344</v>
      </c>
      <c r="BC68" s="2">
        <v>215689</v>
      </c>
      <c r="BD68" s="2">
        <v>232162.05574186036</v>
      </c>
      <c r="BE68" s="2">
        <v>0</v>
      </c>
      <c r="BF68" s="78">
        <v>0</v>
      </c>
      <c r="BG68" s="2">
        <v>0</v>
      </c>
      <c r="BH68" s="78">
        <v>0</v>
      </c>
      <c r="BI68" s="2">
        <v>0</v>
      </c>
      <c r="BJ68" s="78">
        <v>0</v>
      </c>
      <c r="BK68" s="2">
        <v>-83</v>
      </c>
      <c r="BL68" s="78">
        <v>-325</v>
      </c>
    </row>
    <row r="69" spans="1:64" x14ac:dyDescent="0.25">
      <c r="A69" s="1" t="s">
        <v>64</v>
      </c>
      <c r="B69" t="s">
        <v>510</v>
      </c>
      <c r="C69" t="s">
        <v>970</v>
      </c>
      <c r="D69" s="2">
        <v>-297</v>
      </c>
      <c r="E69" s="2">
        <v>2233</v>
      </c>
      <c r="F69" s="2">
        <f t="shared" si="0"/>
        <v>1936</v>
      </c>
      <c r="G69" s="2">
        <v>114</v>
      </c>
      <c r="H69" s="2">
        <v>278</v>
      </c>
      <c r="I69" s="2">
        <v>-46</v>
      </c>
      <c r="J69" s="2">
        <f t="shared" si="1"/>
        <v>232</v>
      </c>
      <c r="K69" s="2">
        <v>1089</v>
      </c>
      <c r="L69" s="2">
        <v>0</v>
      </c>
      <c r="M69" s="2">
        <v>887</v>
      </c>
      <c r="N69" s="2">
        <f t="shared" si="2"/>
        <v>1976</v>
      </c>
      <c r="O69" s="2">
        <v>2737</v>
      </c>
      <c r="P69" s="2">
        <v>528</v>
      </c>
      <c r="Q69" s="2">
        <v>465</v>
      </c>
      <c r="R69" s="2">
        <v>873</v>
      </c>
      <c r="S69" s="2">
        <f t="shared" si="3"/>
        <v>1866</v>
      </c>
      <c r="T69" s="2">
        <v>1030</v>
      </c>
      <c r="U69" s="2">
        <v>500</v>
      </c>
      <c r="V69" s="2">
        <f t="shared" si="4"/>
        <v>1530</v>
      </c>
      <c r="W69" s="2">
        <v>1171</v>
      </c>
      <c r="X69" s="2">
        <v>3924</v>
      </c>
      <c r="Y69">
        <v>1136.3527073606854</v>
      </c>
      <c r="Z69" s="2">
        <v>18016</v>
      </c>
      <c r="AA69" s="2">
        <v>3306</v>
      </c>
      <c r="AB69" s="2">
        <f t="shared" si="5"/>
        <v>21322</v>
      </c>
      <c r="AC69" s="2">
        <v>0</v>
      </c>
      <c r="AD69" s="2">
        <v>0</v>
      </c>
      <c r="AE69" s="2">
        <v>0</v>
      </c>
      <c r="AF69" s="2">
        <v>2113</v>
      </c>
      <c r="AG69" s="2">
        <f t="shared" si="6"/>
        <v>38921</v>
      </c>
      <c r="AH69" s="2">
        <f t="shared" si="7"/>
        <v>40057.352707360682</v>
      </c>
      <c r="AI69" s="78">
        <v>172000</v>
      </c>
      <c r="AJ69" s="2">
        <v>179291.54090382167</v>
      </c>
      <c r="AK69" s="2">
        <v>18123</v>
      </c>
      <c r="AL69" s="2">
        <v>352</v>
      </c>
      <c r="AM69" s="2">
        <v>3778</v>
      </c>
      <c r="AN69" s="2">
        <v>0</v>
      </c>
      <c r="AO69" s="2">
        <v>0</v>
      </c>
      <c r="AP69" s="2">
        <v>0</v>
      </c>
      <c r="AQ69" s="2">
        <v>0</v>
      </c>
      <c r="AR69" s="2">
        <v>0</v>
      </c>
      <c r="AS69" s="2">
        <v>0</v>
      </c>
      <c r="AT69" s="2">
        <v>58</v>
      </c>
      <c r="AU69" s="2">
        <v>0</v>
      </c>
      <c r="AV69" s="78">
        <v>0</v>
      </c>
      <c r="AW69" s="2">
        <v>-977</v>
      </c>
      <c r="AX69" s="2">
        <v>-700</v>
      </c>
      <c r="AY69" s="2">
        <v>0</v>
      </c>
      <c r="AZ69" s="2">
        <v>0</v>
      </c>
      <c r="BA69" s="2">
        <f t="shared" si="8"/>
        <v>60255</v>
      </c>
      <c r="BB69" s="2">
        <f t="shared" si="9"/>
        <v>61391.352707360682</v>
      </c>
      <c r="BC69" s="2">
        <v>264000</v>
      </c>
      <c r="BD69" s="2">
        <v>271291.54090382165</v>
      </c>
      <c r="BE69" s="2">
        <v>0</v>
      </c>
      <c r="BF69" s="78">
        <v>0</v>
      </c>
      <c r="BG69" s="2">
        <v>0</v>
      </c>
      <c r="BH69" s="78">
        <v>0</v>
      </c>
      <c r="BI69" s="2">
        <v>236</v>
      </c>
      <c r="BJ69" s="78">
        <v>944</v>
      </c>
      <c r="BK69" s="2">
        <v>-791</v>
      </c>
      <c r="BL69" s="78">
        <v>-3163</v>
      </c>
    </row>
    <row r="70" spans="1:64" x14ac:dyDescent="0.25">
      <c r="A70" s="1" t="s">
        <v>65</v>
      </c>
      <c r="B70" t="s">
        <v>511</v>
      </c>
      <c r="C70" t="s">
        <v>971</v>
      </c>
      <c r="D70" s="2">
        <v>68</v>
      </c>
      <c r="E70" s="2">
        <v>569</v>
      </c>
      <c r="F70" s="2">
        <f t="shared" ref="F70:F133" si="10">SUM(D70:E70)</f>
        <v>637</v>
      </c>
      <c r="G70" s="2">
        <v>83</v>
      </c>
      <c r="H70" s="2">
        <v>0</v>
      </c>
      <c r="I70" s="2">
        <v>153</v>
      </c>
      <c r="J70" s="2">
        <f t="shared" ref="J70:J133" si="11">SUM(H70:I70)</f>
        <v>153</v>
      </c>
      <c r="K70" s="2">
        <v>5875</v>
      </c>
      <c r="L70" s="2">
        <v>0</v>
      </c>
      <c r="M70" s="2">
        <v>387</v>
      </c>
      <c r="N70" s="2">
        <f t="shared" ref="N70:N133" si="12">SUM(K70:M70)</f>
        <v>6262</v>
      </c>
      <c r="O70" s="2">
        <v>5569</v>
      </c>
      <c r="P70" s="2">
        <v>1529</v>
      </c>
      <c r="Q70" s="2">
        <v>38</v>
      </c>
      <c r="R70" s="2">
        <v>522</v>
      </c>
      <c r="S70" s="2">
        <f t="shared" ref="S70:S133" si="13">SUM(P70:R70)</f>
        <v>2089</v>
      </c>
      <c r="T70" s="2">
        <v>962</v>
      </c>
      <c r="U70" s="2">
        <v>2302</v>
      </c>
      <c r="V70" s="2">
        <f t="shared" ref="V70:V133" si="14">SUM(T70:U70)</f>
        <v>3264</v>
      </c>
      <c r="W70" s="2">
        <v>1910</v>
      </c>
      <c r="X70" s="2">
        <v>52244</v>
      </c>
      <c r="Y70">
        <v>15129.360561506535</v>
      </c>
      <c r="Z70" s="2">
        <v>43398</v>
      </c>
      <c r="AA70" s="2">
        <v>0</v>
      </c>
      <c r="AB70" s="2">
        <f t="shared" ref="AB70:AB133" si="15">SUM(Z70:AA70)</f>
        <v>43398</v>
      </c>
      <c r="AC70" s="2">
        <v>389</v>
      </c>
      <c r="AD70" s="2">
        <v>0</v>
      </c>
      <c r="AE70" s="2">
        <v>42</v>
      </c>
      <c r="AF70" s="2">
        <v>0</v>
      </c>
      <c r="AG70" s="2">
        <f t="shared" ref="AG70:AG133" si="16">AF70+AE70+AD70+AC70+AB70+X70+W70+V70+S70+O70+N70+J70+G70+F70</f>
        <v>116040</v>
      </c>
      <c r="AH70" s="2">
        <f t="shared" ref="AH70:AH133" si="17">AF70+AE70+AD70+AC70+AB70+X70+W70+V70+S70+O70+N70+J70+G70+F70+Y70</f>
        <v>131169.36056150653</v>
      </c>
      <c r="AI70" s="78">
        <v>432495</v>
      </c>
      <c r="AJ70" s="2">
        <v>486431.75511785387</v>
      </c>
      <c r="AK70" s="2">
        <v>0</v>
      </c>
      <c r="AL70" s="2">
        <v>0</v>
      </c>
      <c r="AM70" s="2">
        <v>0</v>
      </c>
      <c r="AN70" s="2">
        <v>0</v>
      </c>
      <c r="AO70" s="2">
        <v>0</v>
      </c>
      <c r="AP70" s="2">
        <v>0</v>
      </c>
      <c r="AQ70" s="2">
        <v>0</v>
      </c>
      <c r="AR70" s="2">
        <v>0</v>
      </c>
      <c r="AS70" s="2">
        <v>0</v>
      </c>
      <c r="AT70" s="2">
        <v>197</v>
      </c>
      <c r="AU70" s="2">
        <v>0</v>
      </c>
      <c r="AV70" s="78">
        <v>0</v>
      </c>
      <c r="AW70" s="2">
        <v>16</v>
      </c>
      <c r="AX70" s="2">
        <v>-40</v>
      </c>
      <c r="AY70" s="2">
        <v>0</v>
      </c>
      <c r="AZ70" s="2">
        <v>0</v>
      </c>
      <c r="BA70" s="2">
        <f t="shared" ref="BA70:BA133" si="18">AG70+AK70+AL70+AM70+AN70+AO70+AP70+AQ70+AR70+AS70+AT70+AY70+AZ70+AW70+AU70</f>
        <v>116253</v>
      </c>
      <c r="BB70" s="2">
        <f t="shared" ref="BB70:BB133" si="19">AH70+AK70+AL70+AM70+AN70+AO70+AP70+AQ70+AR70+AS70+AT70+AY70+AZ70+AU70+AW70</f>
        <v>131382.36056150653</v>
      </c>
      <c r="BC70" s="2">
        <v>433245</v>
      </c>
      <c r="BD70" s="2">
        <v>487181.75511785387</v>
      </c>
      <c r="BE70" s="2">
        <v>0</v>
      </c>
      <c r="BF70" s="78">
        <v>0</v>
      </c>
      <c r="BG70" s="2">
        <v>0</v>
      </c>
      <c r="BH70" s="78">
        <v>0</v>
      </c>
      <c r="BI70" s="2">
        <v>1768</v>
      </c>
      <c r="BJ70" s="78">
        <v>6999</v>
      </c>
      <c r="BK70" s="2">
        <v>-155</v>
      </c>
      <c r="BL70" s="78">
        <v>-545</v>
      </c>
    </row>
    <row r="71" spans="1:64" x14ac:dyDescent="0.25">
      <c r="A71" s="1" t="s">
        <v>66</v>
      </c>
      <c r="B71" t="s">
        <v>512</v>
      </c>
      <c r="C71" t="s">
        <v>972</v>
      </c>
      <c r="D71" s="2">
        <v>3</v>
      </c>
      <c r="E71" s="2">
        <v>586</v>
      </c>
      <c r="F71" s="2">
        <f t="shared" si="10"/>
        <v>589</v>
      </c>
      <c r="G71" s="2">
        <v>8</v>
      </c>
      <c r="H71" s="2">
        <v>36</v>
      </c>
      <c r="I71" s="2">
        <v>0</v>
      </c>
      <c r="J71" s="2">
        <f t="shared" si="11"/>
        <v>36</v>
      </c>
      <c r="K71" s="2">
        <v>-303</v>
      </c>
      <c r="L71" s="2">
        <v>0</v>
      </c>
      <c r="M71" s="2">
        <v>64</v>
      </c>
      <c r="N71" s="2">
        <f t="shared" si="12"/>
        <v>-239</v>
      </c>
      <c r="O71" s="2">
        <v>507</v>
      </c>
      <c r="P71" s="2">
        <v>1</v>
      </c>
      <c r="Q71" s="2">
        <v>119</v>
      </c>
      <c r="R71" s="2">
        <v>257</v>
      </c>
      <c r="S71" s="2">
        <f t="shared" si="13"/>
        <v>377</v>
      </c>
      <c r="T71" s="2">
        <v>0</v>
      </c>
      <c r="U71" s="2">
        <v>0</v>
      </c>
      <c r="V71" s="2">
        <f t="shared" si="14"/>
        <v>0</v>
      </c>
      <c r="W71" s="2">
        <v>345</v>
      </c>
      <c r="X71" s="2">
        <v>0</v>
      </c>
      <c r="Y71">
        <v>0</v>
      </c>
      <c r="Z71" s="2">
        <v>0</v>
      </c>
      <c r="AA71" s="2">
        <v>77</v>
      </c>
      <c r="AB71" s="2">
        <f t="shared" si="15"/>
        <v>77</v>
      </c>
      <c r="AC71" s="2">
        <v>31</v>
      </c>
      <c r="AD71" s="2">
        <v>0</v>
      </c>
      <c r="AE71" s="2">
        <v>0</v>
      </c>
      <c r="AF71" s="2">
        <v>-19</v>
      </c>
      <c r="AG71" s="2">
        <f t="shared" si="16"/>
        <v>1712</v>
      </c>
      <c r="AH71" s="2">
        <f t="shared" si="17"/>
        <v>1712</v>
      </c>
      <c r="AI71" s="78">
        <v>6245</v>
      </c>
      <c r="AJ71" s="2">
        <v>6245</v>
      </c>
      <c r="AK71" s="2">
        <v>3531</v>
      </c>
      <c r="AL71" s="2">
        <v>0</v>
      </c>
      <c r="AM71" s="2">
        <v>0</v>
      </c>
      <c r="AN71" s="2">
        <v>0</v>
      </c>
      <c r="AO71" s="2">
        <v>0</v>
      </c>
      <c r="AP71" s="2">
        <v>6</v>
      </c>
      <c r="AQ71" s="2">
        <v>0</v>
      </c>
      <c r="AR71" s="2">
        <v>0</v>
      </c>
      <c r="AS71" s="2">
        <v>0</v>
      </c>
      <c r="AT71" s="2">
        <v>0</v>
      </c>
      <c r="AU71" s="2">
        <v>-126</v>
      </c>
      <c r="AV71" s="78">
        <v>-1040</v>
      </c>
      <c r="AW71" s="2">
        <v>0</v>
      </c>
      <c r="AX71" s="2">
        <v>0</v>
      </c>
      <c r="AY71" s="2">
        <v>0</v>
      </c>
      <c r="AZ71" s="2">
        <v>0</v>
      </c>
      <c r="BA71" s="2">
        <f t="shared" si="18"/>
        <v>5123</v>
      </c>
      <c r="BB71" s="2">
        <f t="shared" si="19"/>
        <v>5123</v>
      </c>
      <c r="BC71" s="2">
        <v>21418</v>
      </c>
      <c r="BD71" s="2">
        <v>21418</v>
      </c>
      <c r="BE71" s="2">
        <v>0</v>
      </c>
      <c r="BF71" s="78">
        <v>0</v>
      </c>
      <c r="BG71" s="2">
        <v>0</v>
      </c>
      <c r="BH71" s="78">
        <v>0</v>
      </c>
      <c r="BI71" s="2">
        <v>0</v>
      </c>
      <c r="BJ71" s="78">
        <v>0</v>
      </c>
      <c r="BK71" s="2">
        <v>-10</v>
      </c>
      <c r="BL71" s="78">
        <v>-60</v>
      </c>
    </row>
    <row r="72" spans="1:64" x14ac:dyDescent="0.25">
      <c r="A72" s="1" t="s">
        <v>67</v>
      </c>
      <c r="B72" t="s">
        <v>513</v>
      </c>
      <c r="C72" t="s">
        <v>972</v>
      </c>
      <c r="D72" s="2">
        <v>15</v>
      </c>
      <c r="E72" s="2">
        <v>606</v>
      </c>
      <c r="F72" s="2">
        <f t="shared" si="10"/>
        <v>621</v>
      </c>
      <c r="G72" s="2">
        <v>4</v>
      </c>
      <c r="H72" s="2">
        <v>12</v>
      </c>
      <c r="I72" s="2">
        <v>0</v>
      </c>
      <c r="J72" s="2">
        <f t="shared" si="11"/>
        <v>12</v>
      </c>
      <c r="K72" s="2">
        <v>-11</v>
      </c>
      <c r="L72" s="2">
        <v>0</v>
      </c>
      <c r="M72" s="2">
        <v>208</v>
      </c>
      <c r="N72" s="2">
        <f t="shared" si="12"/>
        <v>197</v>
      </c>
      <c r="O72" s="2">
        <v>685</v>
      </c>
      <c r="P72" s="2">
        <v>0</v>
      </c>
      <c r="Q72" s="2">
        <v>188</v>
      </c>
      <c r="R72" s="2">
        <v>257</v>
      </c>
      <c r="S72" s="2">
        <f t="shared" si="13"/>
        <v>445</v>
      </c>
      <c r="T72" s="2">
        <v>0</v>
      </c>
      <c r="U72" s="2">
        <v>0</v>
      </c>
      <c r="V72" s="2">
        <f t="shared" si="14"/>
        <v>0</v>
      </c>
      <c r="W72" s="2">
        <v>440</v>
      </c>
      <c r="X72" s="2">
        <v>0</v>
      </c>
      <c r="Y72">
        <v>0</v>
      </c>
      <c r="Z72" s="2">
        <v>0</v>
      </c>
      <c r="AA72" s="2">
        <v>81</v>
      </c>
      <c r="AB72" s="2">
        <f t="shared" si="15"/>
        <v>81</v>
      </c>
      <c r="AC72" s="2">
        <v>31</v>
      </c>
      <c r="AD72" s="2">
        <v>0</v>
      </c>
      <c r="AE72" s="2">
        <v>0</v>
      </c>
      <c r="AF72" s="2">
        <v>0</v>
      </c>
      <c r="AG72" s="2">
        <f t="shared" si="16"/>
        <v>2516</v>
      </c>
      <c r="AH72" s="2">
        <f t="shared" si="17"/>
        <v>2516</v>
      </c>
      <c r="AI72" s="78">
        <v>9403</v>
      </c>
      <c r="AJ72" s="2">
        <v>9403</v>
      </c>
      <c r="AK72" s="2">
        <v>3982</v>
      </c>
      <c r="AL72" s="2">
        <v>48</v>
      </c>
      <c r="AM72" s="2">
        <v>0</v>
      </c>
      <c r="AN72" s="2">
        <v>0</v>
      </c>
      <c r="AO72" s="2">
        <v>0</v>
      </c>
      <c r="AP72" s="2">
        <v>435</v>
      </c>
      <c r="AQ72" s="2">
        <v>0</v>
      </c>
      <c r="AR72" s="2">
        <v>0</v>
      </c>
      <c r="AS72" s="2">
        <v>0</v>
      </c>
      <c r="AT72" s="2">
        <v>0</v>
      </c>
      <c r="AU72" s="2">
        <v>0</v>
      </c>
      <c r="AV72" s="78">
        <v>0</v>
      </c>
      <c r="AW72" s="2">
        <v>0</v>
      </c>
      <c r="AX72" s="2">
        <v>0</v>
      </c>
      <c r="AY72" s="2">
        <v>0</v>
      </c>
      <c r="AZ72" s="2">
        <v>0</v>
      </c>
      <c r="BA72" s="2">
        <f t="shared" si="18"/>
        <v>6981</v>
      </c>
      <c r="BB72" s="2">
        <f t="shared" si="19"/>
        <v>6981</v>
      </c>
      <c r="BC72" s="2">
        <v>28909</v>
      </c>
      <c r="BD72" s="2">
        <v>28909</v>
      </c>
      <c r="BE72" s="2">
        <v>0</v>
      </c>
      <c r="BF72" s="78">
        <v>0</v>
      </c>
      <c r="BG72" s="2">
        <v>0</v>
      </c>
      <c r="BH72" s="78">
        <v>0</v>
      </c>
      <c r="BI72" s="2">
        <v>0</v>
      </c>
      <c r="BJ72" s="78">
        <v>0</v>
      </c>
      <c r="BK72" s="2">
        <v>-68</v>
      </c>
      <c r="BL72" s="78">
        <v>-90</v>
      </c>
    </row>
    <row r="73" spans="1:64" x14ac:dyDescent="0.25">
      <c r="A73" s="1" t="s">
        <v>68</v>
      </c>
      <c r="B73" t="s">
        <v>514</v>
      </c>
      <c r="C73" t="s">
        <v>972</v>
      </c>
      <c r="D73" s="2">
        <v>6</v>
      </c>
      <c r="E73" s="2">
        <v>531</v>
      </c>
      <c r="F73" s="2">
        <f t="shared" si="10"/>
        <v>537</v>
      </c>
      <c r="G73" s="2">
        <v>7</v>
      </c>
      <c r="H73" s="2">
        <v>26</v>
      </c>
      <c r="I73" s="2">
        <v>0</v>
      </c>
      <c r="J73" s="2">
        <f t="shared" si="11"/>
        <v>26</v>
      </c>
      <c r="K73" s="2">
        <v>-100</v>
      </c>
      <c r="L73" s="2">
        <v>0</v>
      </c>
      <c r="M73" s="2">
        <v>132</v>
      </c>
      <c r="N73" s="2">
        <f t="shared" si="12"/>
        <v>32</v>
      </c>
      <c r="O73" s="2">
        <v>646</v>
      </c>
      <c r="P73" s="2">
        <v>0</v>
      </c>
      <c r="Q73" s="2">
        <v>97</v>
      </c>
      <c r="R73" s="2">
        <v>383</v>
      </c>
      <c r="S73" s="2">
        <f t="shared" si="13"/>
        <v>480</v>
      </c>
      <c r="T73" s="2">
        <v>0</v>
      </c>
      <c r="U73" s="2">
        <v>0</v>
      </c>
      <c r="V73" s="2">
        <f t="shared" si="14"/>
        <v>0</v>
      </c>
      <c r="W73" s="2">
        <v>67</v>
      </c>
      <c r="X73" s="2">
        <v>0</v>
      </c>
      <c r="Y73">
        <v>0</v>
      </c>
      <c r="Z73" s="2">
        <v>0</v>
      </c>
      <c r="AA73" s="2">
        <v>143</v>
      </c>
      <c r="AB73" s="2">
        <f t="shared" si="15"/>
        <v>143</v>
      </c>
      <c r="AC73" s="2">
        <v>0</v>
      </c>
      <c r="AD73" s="2">
        <v>0</v>
      </c>
      <c r="AE73" s="2">
        <v>0</v>
      </c>
      <c r="AF73" s="2">
        <v>22</v>
      </c>
      <c r="AG73" s="2">
        <f t="shared" si="16"/>
        <v>1960</v>
      </c>
      <c r="AH73" s="2">
        <f t="shared" si="17"/>
        <v>1960</v>
      </c>
      <c r="AI73" s="78">
        <v>5673</v>
      </c>
      <c r="AJ73" s="2">
        <v>5673</v>
      </c>
      <c r="AK73" s="2">
        <v>4193</v>
      </c>
      <c r="AL73" s="2">
        <v>0</v>
      </c>
      <c r="AM73" s="2">
        <v>0</v>
      </c>
      <c r="AN73" s="2">
        <v>0</v>
      </c>
      <c r="AO73" s="2">
        <v>0</v>
      </c>
      <c r="AP73" s="2">
        <v>616</v>
      </c>
      <c r="AQ73" s="2">
        <v>0</v>
      </c>
      <c r="AR73" s="2">
        <v>0</v>
      </c>
      <c r="AS73" s="2">
        <v>0</v>
      </c>
      <c r="AT73" s="2">
        <v>0</v>
      </c>
      <c r="AU73" s="2">
        <v>-39</v>
      </c>
      <c r="AV73" s="78">
        <v>-27</v>
      </c>
      <c r="AW73" s="2">
        <v>0</v>
      </c>
      <c r="AX73" s="2">
        <v>0</v>
      </c>
      <c r="AY73" s="2">
        <v>0</v>
      </c>
      <c r="AZ73" s="2">
        <v>0</v>
      </c>
      <c r="BA73" s="2">
        <f t="shared" si="18"/>
        <v>6730</v>
      </c>
      <c r="BB73" s="2">
        <f t="shared" si="19"/>
        <v>6730</v>
      </c>
      <c r="BC73" s="2">
        <v>25091</v>
      </c>
      <c r="BD73" s="2">
        <v>25091</v>
      </c>
      <c r="BE73" s="2">
        <v>0</v>
      </c>
      <c r="BF73" s="78">
        <v>0</v>
      </c>
      <c r="BG73" s="2">
        <v>0</v>
      </c>
      <c r="BH73" s="78">
        <v>0</v>
      </c>
      <c r="BI73" s="2">
        <v>0</v>
      </c>
      <c r="BJ73" s="78">
        <v>0</v>
      </c>
      <c r="BK73" s="2">
        <v>-14</v>
      </c>
      <c r="BL73" s="78">
        <v>-125</v>
      </c>
    </row>
    <row r="74" spans="1:64" x14ac:dyDescent="0.25">
      <c r="A74" s="1" t="s">
        <v>69</v>
      </c>
      <c r="B74" t="s">
        <v>515</v>
      </c>
      <c r="C74" t="s">
        <v>972</v>
      </c>
      <c r="D74" s="2">
        <v>0</v>
      </c>
      <c r="E74" s="2">
        <v>303</v>
      </c>
      <c r="F74" s="2">
        <f t="shared" si="10"/>
        <v>303</v>
      </c>
      <c r="G74" s="2">
        <v>2</v>
      </c>
      <c r="H74" s="2">
        <v>11</v>
      </c>
      <c r="I74" s="2">
        <v>0</v>
      </c>
      <c r="J74" s="2">
        <f t="shared" si="11"/>
        <v>11</v>
      </c>
      <c r="K74" s="2">
        <v>-40</v>
      </c>
      <c r="L74" s="2">
        <v>0</v>
      </c>
      <c r="M74" s="2">
        <v>38</v>
      </c>
      <c r="N74" s="2">
        <f t="shared" si="12"/>
        <v>-2</v>
      </c>
      <c r="O74" s="2">
        <v>687</v>
      </c>
      <c r="P74" s="2">
        <v>0</v>
      </c>
      <c r="Q74" s="2">
        <v>20</v>
      </c>
      <c r="R74" s="2">
        <v>139</v>
      </c>
      <c r="S74" s="2">
        <f t="shared" si="13"/>
        <v>159</v>
      </c>
      <c r="T74" s="2">
        <v>0</v>
      </c>
      <c r="U74" s="2">
        <v>0</v>
      </c>
      <c r="V74" s="2">
        <f t="shared" si="14"/>
        <v>0</v>
      </c>
      <c r="W74" s="2">
        <v>97</v>
      </c>
      <c r="X74" s="2">
        <v>0</v>
      </c>
      <c r="Y74">
        <v>0</v>
      </c>
      <c r="Z74" s="2">
        <v>4</v>
      </c>
      <c r="AA74" s="2">
        <v>18</v>
      </c>
      <c r="AB74" s="2">
        <f t="shared" si="15"/>
        <v>22</v>
      </c>
      <c r="AC74" s="2">
        <v>20</v>
      </c>
      <c r="AD74" s="2">
        <v>0</v>
      </c>
      <c r="AE74" s="2">
        <v>0</v>
      </c>
      <c r="AF74" s="2">
        <v>241</v>
      </c>
      <c r="AG74" s="2">
        <f t="shared" si="16"/>
        <v>1540</v>
      </c>
      <c r="AH74" s="2">
        <f t="shared" si="17"/>
        <v>1540</v>
      </c>
      <c r="AI74" s="78">
        <v>5557</v>
      </c>
      <c r="AJ74" s="2">
        <v>5557</v>
      </c>
      <c r="AK74" s="2">
        <v>3139</v>
      </c>
      <c r="AL74" s="2">
        <v>27</v>
      </c>
      <c r="AM74" s="2">
        <v>0</v>
      </c>
      <c r="AN74" s="2">
        <v>0</v>
      </c>
      <c r="AO74" s="2">
        <v>0</v>
      </c>
      <c r="AP74" s="2">
        <v>324</v>
      </c>
      <c r="AQ74" s="2">
        <v>0</v>
      </c>
      <c r="AR74" s="2">
        <v>0</v>
      </c>
      <c r="AS74" s="2">
        <v>0</v>
      </c>
      <c r="AT74" s="2">
        <v>0</v>
      </c>
      <c r="AU74" s="2">
        <v>-27</v>
      </c>
      <c r="AV74" s="78">
        <v>-109</v>
      </c>
      <c r="AW74" s="2">
        <v>0</v>
      </c>
      <c r="AX74" s="2">
        <v>0</v>
      </c>
      <c r="AY74" s="2">
        <v>0</v>
      </c>
      <c r="AZ74" s="2">
        <v>0</v>
      </c>
      <c r="BA74" s="2">
        <f t="shared" si="18"/>
        <v>5003</v>
      </c>
      <c r="BB74" s="2">
        <f t="shared" si="19"/>
        <v>5003</v>
      </c>
      <c r="BC74" s="2">
        <v>20477</v>
      </c>
      <c r="BD74" s="2">
        <v>20477</v>
      </c>
      <c r="BE74" s="2">
        <v>0</v>
      </c>
      <c r="BF74" s="78">
        <v>0</v>
      </c>
      <c r="BG74" s="2">
        <v>0</v>
      </c>
      <c r="BH74" s="78">
        <v>0</v>
      </c>
      <c r="BI74" s="2">
        <v>0</v>
      </c>
      <c r="BJ74" s="78">
        <v>0</v>
      </c>
      <c r="BK74" s="2">
        <v>-21</v>
      </c>
      <c r="BL74" s="78">
        <v>-65</v>
      </c>
    </row>
    <row r="75" spans="1:64" x14ac:dyDescent="0.25">
      <c r="A75" s="1" t="s">
        <v>70</v>
      </c>
      <c r="B75" t="s">
        <v>516</v>
      </c>
      <c r="C75" t="s">
        <v>972</v>
      </c>
      <c r="D75" s="2">
        <v>19</v>
      </c>
      <c r="E75" s="2">
        <v>590</v>
      </c>
      <c r="F75" s="2">
        <f t="shared" si="10"/>
        <v>609</v>
      </c>
      <c r="G75" s="2">
        <v>36</v>
      </c>
      <c r="H75" s="2">
        <v>37</v>
      </c>
      <c r="I75" s="2">
        <v>0</v>
      </c>
      <c r="J75" s="2">
        <f t="shared" si="11"/>
        <v>37</v>
      </c>
      <c r="K75" s="2">
        <v>-325</v>
      </c>
      <c r="L75" s="2">
        <v>0</v>
      </c>
      <c r="M75" s="2">
        <v>484</v>
      </c>
      <c r="N75" s="2">
        <f t="shared" si="12"/>
        <v>159</v>
      </c>
      <c r="O75" s="2">
        <v>963</v>
      </c>
      <c r="P75" s="2">
        <v>0</v>
      </c>
      <c r="Q75" s="2">
        <v>77</v>
      </c>
      <c r="R75" s="2">
        <v>508</v>
      </c>
      <c r="S75" s="2">
        <f t="shared" si="13"/>
        <v>585</v>
      </c>
      <c r="T75" s="2">
        <v>0</v>
      </c>
      <c r="U75" s="2">
        <v>0</v>
      </c>
      <c r="V75" s="2">
        <f t="shared" si="14"/>
        <v>0</v>
      </c>
      <c r="W75" s="2">
        <v>250</v>
      </c>
      <c r="X75" s="2">
        <v>0</v>
      </c>
      <c r="Y75">
        <v>0</v>
      </c>
      <c r="Z75" s="2">
        <v>1</v>
      </c>
      <c r="AA75" s="2">
        <v>358</v>
      </c>
      <c r="AB75" s="2">
        <f t="shared" si="15"/>
        <v>359</v>
      </c>
      <c r="AC75" s="2">
        <v>142</v>
      </c>
      <c r="AD75" s="2">
        <v>0</v>
      </c>
      <c r="AE75" s="2">
        <v>0</v>
      </c>
      <c r="AF75" s="2">
        <v>0</v>
      </c>
      <c r="AG75" s="2">
        <f t="shared" si="16"/>
        <v>3140</v>
      </c>
      <c r="AH75" s="2">
        <f t="shared" si="17"/>
        <v>3140</v>
      </c>
      <c r="AI75" s="78">
        <v>12560</v>
      </c>
      <c r="AJ75" s="2">
        <v>12560</v>
      </c>
      <c r="AK75" s="2">
        <v>7512</v>
      </c>
      <c r="AL75" s="2">
        <v>0</v>
      </c>
      <c r="AM75" s="2">
        <v>0</v>
      </c>
      <c r="AN75" s="2">
        <v>0</v>
      </c>
      <c r="AO75" s="2">
        <v>0</v>
      </c>
      <c r="AP75" s="2">
        <v>815</v>
      </c>
      <c r="AQ75" s="2">
        <v>0</v>
      </c>
      <c r="AR75" s="2">
        <v>0</v>
      </c>
      <c r="AS75" s="2">
        <v>0</v>
      </c>
      <c r="AT75" s="2">
        <v>0</v>
      </c>
      <c r="AU75" s="2">
        <v>-256</v>
      </c>
      <c r="AV75" s="78">
        <v>-1024</v>
      </c>
      <c r="AW75" s="2">
        <v>0</v>
      </c>
      <c r="AX75" s="2">
        <v>0</v>
      </c>
      <c r="AY75" s="2">
        <v>0</v>
      </c>
      <c r="AZ75" s="2">
        <v>0</v>
      </c>
      <c r="BA75" s="2">
        <f t="shared" si="18"/>
        <v>11211</v>
      </c>
      <c r="BB75" s="2">
        <f t="shared" si="19"/>
        <v>11211</v>
      </c>
      <c r="BC75" s="2">
        <v>44834</v>
      </c>
      <c r="BD75" s="2">
        <v>44834</v>
      </c>
      <c r="BE75" s="2">
        <v>0</v>
      </c>
      <c r="BF75" s="78">
        <v>0</v>
      </c>
      <c r="BG75" s="2">
        <v>0</v>
      </c>
      <c r="BH75" s="78">
        <v>0</v>
      </c>
      <c r="BI75" s="2">
        <v>29</v>
      </c>
      <c r="BJ75" s="78">
        <v>116</v>
      </c>
      <c r="BK75" s="2">
        <v>-131</v>
      </c>
      <c r="BL75" s="78">
        <v>-524</v>
      </c>
    </row>
    <row r="76" spans="1:64" x14ac:dyDescent="0.25">
      <c r="A76" s="1" t="s">
        <v>71</v>
      </c>
      <c r="B76" t="s">
        <v>517</v>
      </c>
      <c r="C76" t="s">
        <v>972</v>
      </c>
      <c r="D76" s="2">
        <v>-156</v>
      </c>
      <c r="E76" s="2">
        <v>429</v>
      </c>
      <c r="F76" s="2">
        <f t="shared" si="10"/>
        <v>273</v>
      </c>
      <c r="G76" s="2">
        <v>21</v>
      </c>
      <c r="H76" s="2">
        <v>69</v>
      </c>
      <c r="I76" s="2">
        <v>0</v>
      </c>
      <c r="J76" s="2">
        <f t="shared" si="11"/>
        <v>69</v>
      </c>
      <c r="K76" s="2">
        <v>-249</v>
      </c>
      <c r="L76" s="2">
        <v>0</v>
      </c>
      <c r="M76" s="2">
        <v>82</v>
      </c>
      <c r="N76" s="2">
        <f t="shared" si="12"/>
        <v>-167</v>
      </c>
      <c r="O76" s="2">
        <v>899</v>
      </c>
      <c r="P76" s="2">
        <v>0</v>
      </c>
      <c r="Q76" s="2">
        <v>145</v>
      </c>
      <c r="R76" s="2">
        <v>295</v>
      </c>
      <c r="S76" s="2">
        <f t="shared" si="13"/>
        <v>440</v>
      </c>
      <c r="T76" s="2">
        <v>0</v>
      </c>
      <c r="U76" s="2">
        <v>0</v>
      </c>
      <c r="V76" s="2">
        <f t="shared" si="14"/>
        <v>0</v>
      </c>
      <c r="W76" s="2">
        <v>411</v>
      </c>
      <c r="X76" s="2">
        <v>0</v>
      </c>
      <c r="Y76">
        <v>0</v>
      </c>
      <c r="Z76" s="2">
        <v>1</v>
      </c>
      <c r="AA76" s="2">
        <v>281</v>
      </c>
      <c r="AB76" s="2">
        <f t="shared" si="15"/>
        <v>282</v>
      </c>
      <c r="AC76" s="2">
        <v>230</v>
      </c>
      <c r="AD76" s="2">
        <v>0</v>
      </c>
      <c r="AE76" s="2">
        <v>0</v>
      </c>
      <c r="AF76" s="2">
        <v>0</v>
      </c>
      <c r="AG76" s="2">
        <f t="shared" si="16"/>
        <v>2458</v>
      </c>
      <c r="AH76" s="2">
        <f t="shared" si="17"/>
        <v>2458</v>
      </c>
      <c r="AI76" s="78">
        <v>9824</v>
      </c>
      <c r="AJ76" s="2">
        <v>9824</v>
      </c>
      <c r="AK76" s="2">
        <v>7386</v>
      </c>
      <c r="AL76" s="2">
        <v>0</v>
      </c>
      <c r="AM76" s="2">
        <v>0</v>
      </c>
      <c r="AN76" s="2">
        <v>0</v>
      </c>
      <c r="AO76" s="2">
        <v>0</v>
      </c>
      <c r="AP76" s="2">
        <v>13</v>
      </c>
      <c r="AQ76" s="2">
        <v>0</v>
      </c>
      <c r="AR76" s="2">
        <v>0</v>
      </c>
      <c r="AS76" s="2">
        <v>0</v>
      </c>
      <c r="AT76" s="2">
        <v>0</v>
      </c>
      <c r="AU76" s="2">
        <v>0</v>
      </c>
      <c r="AV76" s="78">
        <v>0</v>
      </c>
      <c r="AW76" s="2">
        <v>0</v>
      </c>
      <c r="AX76" s="2">
        <v>0</v>
      </c>
      <c r="AY76" s="2">
        <v>0</v>
      </c>
      <c r="AZ76" s="2">
        <v>0</v>
      </c>
      <c r="BA76" s="2">
        <f t="shared" si="18"/>
        <v>9857</v>
      </c>
      <c r="BB76" s="2">
        <f t="shared" si="19"/>
        <v>9857</v>
      </c>
      <c r="BC76" s="2">
        <v>39420</v>
      </c>
      <c r="BD76" s="2">
        <v>39420</v>
      </c>
      <c r="BE76" s="2">
        <v>0</v>
      </c>
      <c r="BF76" s="78">
        <v>0</v>
      </c>
      <c r="BG76" s="2">
        <v>0</v>
      </c>
      <c r="BH76" s="78">
        <v>0</v>
      </c>
      <c r="BI76" s="2">
        <v>309</v>
      </c>
      <c r="BJ76" s="78">
        <v>1239</v>
      </c>
      <c r="BK76" s="2">
        <v>-136</v>
      </c>
      <c r="BL76" s="78">
        <v>-544</v>
      </c>
    </row>
    <row r="77" spans="1:64" x14ac:dyDescent="0.25">
      <c r="A77" s="1" t="s">
        <v>72</v>
      </c>
      <c r="B77" t="s">
        <v>518</v>
      </c>
      <c r="C77" t="s">
        <v>970</v>
      </c>
      <c r="D77" s="2">
        <v>-130</v>
      </c>
      <c r="E77" s="2">
        <v>1073</v>
      </c>
      <c r="F77" s="2">
        <f t="shared" si="10"/>
        <v>943</v>
      </c>
      <c r="G77" s="2">
        <v>31</v>
      </c>
      <c r="H77" s="2">
        <v>133</v>
      </c>
      <c r="I77" s="2">
        <v>45</v>
      </c>
      <c r="J77" s="2">
        <f t="shared" si="11"/>
        <v>178</v>
      </c>
      <c r="K77" s="2">
        <v>1370</v>
      </c>
      <c r="L77" s="2">
        <v>0</v>
      </c>
      <c r="M77" s="2">
        <v>307</v>
      </c>
      <c r="N77" s="2">
        <f t="shared" si="12"/>
        <v>1677</v>
      </c>
      <c r="O77" s="2">
        <v>1836</v>
      </c>
      <c r="P77" s="2">
        <v>283</v>
      </c>
      <c r="Q77" s="2">
        <v>14</v>
      </c>
      <c r="R77" s="2">
        <v>315</v>
      </c>
      <c r="S77" s="2">
        <f t="shared" si="13"/>
        <v>612</v>
      </c>
      <c r="T77" s="2">
        <v>921</v>
      </c>
      <c r="U77" s="2">
        <v>1250</v>
      </c>
      <c r="V77" s="2">
        <f t="shared" si="14"/>
        <v>2171</v>
      </c>
      <c r="W77" s="2">
        <v>1232</v>
      </c>
      <c r="X77" s="2">
        <v>4884</v>
      </c>
      <c r="Y77">
        <v>891</v>
      </c>
      <c r="Z77" s="2">
        <v>12577</v>
      </c>
      <c r="AA77" s="2">
        <v>791</v>
      </c>
      <c r="AB77" s="2">
        <f t="shared" si="15"/>
        <v>13368</v>
      </c>
      <c r="AC77" s="2">
        <v>308</v>
      </c>
      <c r="AD77" s="2">
        <v>0</v>
      </c>
      <c r="AE77" s="2">
        <v>0</v>
      </c>
      <c r="AF77" s="2">
        <v>30</v>
      </c>
      <c r="AG77" s="2">
        <f t="shared" si="16"/>
        <v>27270</v>
      </c>
      <c r="AH77" s="2">
        <f t="shared" si="17"/>
        <v>28161</v>
      </c>
      <c r="AI77" s="78">
        <v>109076</v>
      </c>
      <c r="AJ77" s="2">
        <v>113976</v>
      </c>
      <c r="AK77" s="2">
        <v>6409</v>
      </c>
      <c r="AL77" s="2">
        <v>28</v>
      </c>
      <c r="AM77" s="2">
        <v>3691</v>
      </c>
      <c r="AN77" s="2">
        <v>0</v>
      </c>
      <c r="AO77" s="2">
        <v>63</v>
      </c>
      <c r="AP77" s="2">
        <v>35</v>
      </c>
      <c r="AQ77" s="2">
        <v>0</v>
      </c>
      <c r="AR77" s="2">
        <v>0</v>
      </c>
      <c r="AS77" s="2">
        <v>0</v>
      </c>
      <c r="AT77" s="2">
        <v>0</v>
      </c>
      <c r="AU77" s="2">
        <v>-17</v>
      </c>
      <c r="AV77" s="78">
        <v>-68</v>
      </c>
      <c r="AW77" s="2">
        <v>-37</v>
      </c>
      <c r="AX77" s="2">
        <v>-148</v>
      </c>
      <c r="AY77" s="2">
        <v>0</v>
      </c>
      <c r="AZ77" s="2">
        <v>0</v>
      </c>
      <c r="BA77" s="2">
        <f t="shared" si="18"/>
        <v>37442</v>
      </c>
      <c r="BB77" s="2">
        <f t="shared" si="19"/>
        <v>38333</v>
      </c>
      <c r="BC77" s="2">
        <v>149768</v>
      </c>
      <c r="BD77" s="2">
        <v>154668</v>
      </c>
      <c r="BE77" s="2">
        <v>0</v>
      </c>
      <c r="BF77" s="78">
        <v>0</v>
      </c>
      <c r="BG77" s="2">
        <v>0</v>
      </c>
      <c r="BH77" s="78">
        <v>0</v>
      </c>
      <c r="BI77" s="2">
        <v>1353</v>
      </c>
      <c r="BJ77" s="78">
        <v>5408</v>
      </c>
      <c r="BK77" s="2">
        <v>-63</v>
      </c>
      <c r="BL77" s="78">
        <v>-252</v>
      </c>
    </row>
    <row r="78" spans="1:64" x14ac:dyDescent="0.25">
      <c r="A78" s="1" t="s">
        <v>73</v>
      </c>
      <c r="B78" t="s">
        <v>519</v>
      </c>
      <c r="C78" t="s">
        <v>970</v>
      </c>
      <c r="D78" s="2">
        <v>-139</v>
      </c>
      <c r="E78" s="2">
        <v>12303</v>
      </c>
      <c r="F78" s="2">
        <f t="shared" si="10"/>
        <v>12164</v>
      </c>
      <c r="G78" s="2">
        <v>24</v>
      </c>
      <c r="H78" s="2">
        <v>591</v>
      </c>
      <c r="I78" s="2">
        <v>196</v>
      </c>
      <c r="J78" s="2">
        <f t="shared" si="11"/>
        <v>787</v>
      </c>
      <c r="K78" s="2">
        <v>1316</v>
      </c>
      <c r="L78" s="2">
        <v>0</v>
      </c>
      <c r="M78" s="2">
        <v>1730</v>
      </c>
      <c r="N78" s="2">
        <f t="shared" si="12"/>
        <v>3046</v>
      </c>
      <c r="O78" s="2">
        <v>9062</v>
      </c>
      <c r="P78" s="2">
        <v>1020</v>
      </c>
      <c r="Q78" s="2">
        <v>71</v>
      </c>
      <c r="R78" s="2">
        <v>2328</v>
      </c>
      <c r="S78" s="2">
        <f t="shared" si="13"/>
        <v>3419</v>
      </c>
      <c r="T78" s="2">
        <v>3664</v>
      </c>
      <c r="U78" s="2">
        <v>5661</v>
      </c>
      <c r="V78" s="2">
        <f t="shared" si="14"/>
        <v>9325</v>
      </c>
      <c r="W78" s="2">
        <v>4771</v>
      </c>
      <c r="X78" s="2">
        <v>72599</v>
      </c>
      <c r="Y78">
        <v>19374</v>
      </c>
      <c r="Z78" s="2">
        <v>60736</v>
      </c>
      <c r="AA78" s="2">
        <v>3189</v>
      </c>
      <c r="AB78" s="2">
        <f t="shared" si="15"/>
        <v>63925</v>
      </c>
      <c r="AC78" s="2">
        <v>0</v>
      </c>
      <c r="AD78" s="2">
        <v>0</v>
      </c>
      <c r="AE78" s="2">
        <v>35</v>
      </c>
      <c r="AF78" s="2">
        <v>1149</v>
      </c>
      <c r="AG78" s="2">
        <f t="shared" si="16"/>
        <v>180306</v>
      </c>
      <c r="AH78" s="2">
        <f t="shared" si="17"/>
        <v>199680</v>
      </c>
      <c r="AI78" s="78">
        <v>637002</v>
      </c>
      <c r="AJ78" s="2">
        <v>737730</v>
      </c>
      <c r="AK78" s="2">
        <v>44545</v>
      </c>
      <c r="AL78" s="2">
        <v>0</v>
      </c>
      <c r="AM78" s="2">
        <v>15</v>
      </c>
      <c r="AN78" s="2">
        <v>0</v>
      </c>
      <c r="AO78" s="2">
        <v>0</v>
      </c>
      <c r="AP78" s="2">
        <v>0</v>
      </c>
      <c r="AQ78" s="2">
        <v>4019</v>
      </c>
      <c r="AR78" s="2">
        <v>0</v>
      </c>
      <c r="AS78" s="2">
        <v>0</v>
      </c>
      <c r="AT78" s="2">
        <v>0</v>
      </c>
      <c r="AU78" s="2">
        <v>0</v>
      </c>
      <c r="AV78" s="78">
        <v>0</v>
      </c>
      <c r="AW78" s="2">
        <v>-1100</v>
      </c>
      <c r="AX78" s="2">
        <v>925</v>
      </c>
      <c r="AY78" s="2">
        <v>0</v>
      </c>
      <c r="AZ78" s="2">
        <v>0</v>
      </c>
      <c r="BA78" s="2">
        <f t="shared" si="18"/>
        <v>227785</v>
      </c>
      <c r="BB78" s="2">
        <f t="shared" si="19"/>
        <v>247159</v>
      </c>
      <c r="BC78" s="2">
        <v>849517</v>
      </c>
      <c r="BD78" s="2">
        <v>950245</v>
      </c>
      <c r="BE78" s="2">
        <v>0</v>
      </c>
      <c r="BF78" s="78">
        <v>0</v>
      </c>
      <c r="BG78" s="2">
        <v>0</v>
      </c>
      <c r="BH78" s="78">
        <v>-6070</v>
      </c>
      <c r="BI78" s="2">
        <v>2491</v>
      </c>
      <c r="BJ78" s="78">
        <v>17309</v>
      </c>
      <c r="BK78" s="2">
        <v>-582</v>
      </c>
      <c r="BL78" s="78">
        <v>-4153</v>
      </c>
    </row>
    <row r="79" spans="1:64" x14ac:dyDescent="0.25">
      <c r="A79" s="1" t="s">
        <v>74</v>
      </c>
      <c r="B79" t="s">
        <v>520</v>
      </c>
      <c r="C79" t="s">
        <v>970</v>
      </c>
      <c r="D79" s="2">
        <v>-94</v>
      </c>
      <c r="E79" s="2">
        <v>4390</v>
      </c>
      <c r="F79" s="2">
        <f t="shared" si="10"/>
        <v>4296</v>
      </c>
      <c r="G79" s="2">
        <v>41</v>
      </c>
      <c r="H79" s="2">
        <v>0</v>
      </c>
      <c r="I79" s="2">
        <v>104</v>
      </c>
      <c r="J79" s="2">
        <f t="shared" si="11"/>
        <v>104</v>
      </c>
      <c r="K79" s="2">
        <v>973</v>
      </c>
      <c r="L79" s="2">
        <v>0</v>
      </c>
      <c r="M79" s="2">
        <v>1268</v>
      </c>
      <c r="N79" s="2">
        <f t="shared" si="12"/>
        <v>2241</v>
      </c>
      <c r="O79" s="2">
        <v>6416</v>
      </c>
      <c r="P79" s="2">
        <v>722</v>
      </c>
      <c r="Q79" s="2">
        <v>725</v>
      </c>
      <c r="R79" s="2">
        <v>895</v>
      </c>
      <c r="S79" s="2">
        <f t="shared" si="13"/>
        <v>2342</v>
      </c>
      <c r="T79" s="2">
        <v>1982</v>
      </c>
      <c r="U79" s="2">
        <v>5249</v>
      </c>
      <c r="V79" s="2">
        <f t="shared" si="14"/>
        <v>7231</v>
      </c>
      <c r="W79" s="2">
        <v>3030</v>
      </c>
      <c r="X79" s="2">
        <v>37815</v>
      </c>
      <c r="Y79">
        <v>9839</v>
      </c>
      <c r="Z79" s="2">
        <v>32439</v>
      </c>
      <c r="AA79" s="2">
        <v>3646</v>
      </c>
      <c r="AB79" s="2">
        <f t="shared" si="15"/>
        <v>36085</v>
      </c>
      <c r="AC79" s="2">
        <v>650</v>
      </c>
      <c r="AD79" s="2">
        <v>0</v>
      </c>
      <c r="AE79" s="2">
        <v>0</v>
      </c>
      <c r="AF79" s="2">
        <v>64</v>
      </c>
      <c r="AG79" s="2">
        <f t="shared" si="16"/>
        <v>100315</v>
      </c>
      <c r="AH79" s="2">
        <f t="shared" si="17"/>
        <v>110154</v>
      </c>
      <c r="AI79" s="78">
        <v>421297</v>
      </c>
      <c r="AJ79" s="2">
        <v>464577</v>
      </c>
      <c r="AK79" s="2">
        <v>28606</v>
      </c>
      <c r="AL79" s="2">
        <v>4267</v>
      </c>
      <c r="AM79" s="2">
        <v>8451</v>
      </c>
      <c r="AN79" s="2">
        <v>0</v>
      </c>
      <c r="AO79" s="2">
        <v>0</v>
      </c>
      <c r="AP79" s="2">
        <v>11</v>
      </c>
      <c r="AQ79" s="2">
        <v>0</v>
      </c>
      <c r="AR79" s="2">
        <v>0</v>
      </c>
      <c r="AS79" s="2">
        <v>0</v>
      </c>
      <c r="AT79" s="2">
        <v>24</v>
      </c>
      <c r="AU79" s="2">
        <v>-1305</v>
      </c>
      <c r="AV79" s="78">
        <v>-6240</v>
      </c>
      <c r="AW79" s="2">
        <v>0</v>
      </c>
      <c r="AX79" s="2">
        <v>0</v>
      </c>
      <c r="AY79" s="2">
        <v>0</v>
      </c>
      <c r="AZ79" s="2">
        <v>0</v>
      </c>
      <c r="BA79" s="2">
        <f t="shared" si="18"/>
        <v>140369</v>
      </c>
      <c r="BB79" s="2">
        <f t="shared" si="19"/>
        <v>150208</v>
      </c>
      <c r="BC79" s="2">
        <v>578188</v>
      </c>
      <c r="BD79" s="2">
        <v>621468</v>
      </c>
      <c r="BE79" s="2">
        <v>0</v>
      </c>
      <c r="BF79" s="78">
        <v>0</v>
      </c>
      <c r="BG79" s="2">
        <v>0</v>
      </c>
      <c r="BH79" s="78">
        <v>0</v>
      </c>
      <c r="BI79" s="2">
        <v>1280</v>
      </c>
      <c r="BJ79" s="78">
        <v>5120</v>
      </c>
      <c r="BK79" s="2">
        <v>-152</v>
      </c>
      <c r="BL79" s="78">
        <v>-608</v>
      </c>
    </row>
    <row r="80" spans="1:64" x14ac:dyDescent="0.25">
      <c r="A80" s="1" t="s">
        <v>75</v>
      </c>
      <c r="B80" t="s">
        <v>521</v>
      </c>
      <c r="C80" t="s">
        <v>971</v>
      </c>
      <c r="D80" s="2">
        <v>297</v>
      </c>
      <c r="E80" s="2">
        <v>517</v>
      </c>
      <c r="F80" s="2">
        <f t="shared" si="10"/>
        <v>814</v>
      </c>
      <c r="G80" s="2">
        <v>64</v>
      </c>
      <c r="H80" s="2">
        <v>71</v>
      </c>
      <c r="I80" s="2">
        <v>255</v>
      </c>
      <c r="J80" s="2">
        <f t="shared" si="11"/>
        <v>326</v>
      </c>
      <c r="K80" s="2">
        <v>4746</v>
      </c>
      <c r="L80" s="2">
        <v>0</v>
      </c>
      <c r="M80" s="2">
        <v>371</v>
      </c>
      <c r="N80" s="2">
        <f t="shared" si="12"/>
        <v>5117</v>
      </c>
      <c r="O80" s="2">
        <v>8036</v>
      </c>
      <c r="P80" s="2">
        <v>987</v>
      </c>
      <c r="Q80" s="2">
        <v>29</v>
      </c>
      <c r="R80" s="2">
        <v>486</v>
      </c>
      <c r="S80" s="2">
        <f t="shared" si="13"/>
        <v>1502</v>
      </c>
      <c r="T80" s="2">
        <v>1901</v>
      </c>
      <c r="U80" s="2">
        <v>1763</v>
      </c>
      <c r="V80" s="2">
        <f t="shared" si="14"/>
        <v>3664</v>
      </c>
      <c r="W80" s="2">
        <v>1940</v>
      </c>
      <c r="X80" s="2">
        <v>57478</v>
      </c>
      <c r="Y80">
        <v>16645.076685442782</v>
      </c>
      <c r="Z80" s="2">
        <v>63026</v>
      </c>
      <c r="AA80" s="2">
        <v>2368</v>
      </c>
      <c r="AB80" s="2">
        <f t="shared" si="15"/>
        <v>65394</v>
      </c>
      <c r="AC80" s="2">
        <v>1072</v>
      </c>
      <c r="AD80" s="2">
        <v>0</v>
      </c>
      <c r="AE80" s="2">
        <v>0</v>
      </c>
      <c r="AF80" s="2">
        <v>0</v>
      </c>
      <c r="AG80" s="2">
        <f t="shared" si="16"/>
        <v>145407</v>
      </c>
      <c r="AH80" s="2">
        <f t="shared" si="17"/>
        <v>162052.07668544279</v>
      </c>
      <c r="AI80" s="78">
        <v>464017</v>
      </c>
      <c r="AJ80" s="2">
        <v>570261.52404193836</v>
      </c>
      <c r="AK80" s="2">
        <v>0</v>
      </c>
      <c r="AL80" s="2">
        <v>0</v>
      </c>
      <c r="AM80" s="2">
        <v>0</v>
      </c>
      <c r="AN80" s="2">
        <v>0</v>
      </c>
      <c r="AO80" s="2">
        <v>0</v>
      </c>
      <c r="AP80" s="2">
        <v>0</v>
      </c>
      <c r="AQ80" s="2">
        <v>0</v>
      </c>
      <c r="AR80" s="2">
        <v>0</v>
      </c>
      <c r="AS80" s="2">
        <v>0</v>
      </c>
      <c r="AT80" s="2">
        <v>0</v>
      </c>
      <c r="AU80" s="2">
        <v>0</v>
      </c>
      <c r="AV80" s="78">
        <v>0</v>
      </c>
      <c r="AW80" s="2">
        <v>-101</v>
      </c>
      <c r="AX80" s="2">
        <v>-190</v>
      </c>
      <c r="AY80" s="2">
        <v>0</v>
      </c>
      <c r="AZ80" s="2">
        <v>0</v>
      </c>
      <c r="BA80" s="2">
        <f t="shared" si="18"/>
        <v>145306</v>
      </c>
      <c r="BB80" s="2">
        <f t="shared" si="19"/>
        <v>161951.07668544279</v>
      </c>
      <c r="BC80" s="2">
        <v>464127</v>
      </c>
      <c r="BD80" s="2">
        <v>570371.52404193836</v>
      </c>
      <c r="BE80" s="2">
        <v>0</v>
      </c>
      <c r="BF80" s="78">
        <v>0</v>
      </c>
      <c r="BG80" s="2">
        <v>0</v>
      </c>
      <c r="BH80" s="78">
        <v>0</v>
      </c>
      <c r="BI80" s="2">
        <v>3089</v>
      </c>
      <c r="BJ80" s="78">
        <v>13500</v>
      </c>
      <c r="BK80" s="2">
        <v>0</v>
      </c>
      <c r="BL80" s="78">
        <v>-2300</v>
      </c>
    </row>
    <row r="81" spans="1:65" x14ac:dyDescent="0.25">
      <c r="A81" s="1" t="s">
        <v>76</v>
      </c>
      <c r="B81" t="s">
        <v>522</v>
      </c>
      <c r="C81" t="s">
        <v>972</v>
      </c>
      <c r="D81" s="2">
        <v>-230</v>
      </c>
      <c r="E81" s="2">
        <v>873</v>
      </c>
      <c r="F81" s="2">
        <f t="shared" si="10"/>
        <v>643</v>
      </c>
      <c r="G81" s="2">
        <v>1</v>
      </c>
      <c r="H81" s="2">
        <v>13</v>
      </c>
      <c r="I81" s="2">
        <v>0</v>
      </c>
      <c r="J81" s="2">
        <f t="shared" si="11"/>
        <v>13</v>
      </c>
      <c r="K81" s="2">
        <v>-27</v>
      </c>
      <c r="L81" s="2">
        <v>0</v>
      </c>
      <c r="M81" s="2">
        <v>295</v>
      </c>
      <c r="N81" s="2">
        <f t="shared" si="12"/>
        <v>268</v>
      </c>
      <c r="O81" s="2">
        <v>1134</v>
      </c>
      <c r="P81" s="2">
        <v>10</v>
      </c>
      <c r="Q81" s="2">
        <v>-51</v>
      </c>
      <c r="R81" s="2">
        <v>292</v>
      </c>
      <c r="S81" s="2">
        <f t="shared" si="13"/>
        <v>251</v>
      </c>
      <c r="T81" s="2">
        <v>0</v>
      </c>
      <c r="U81" s="2">
        <v>0</v>
      </c>
      <c r="V81" s="2">
        <f t="shared" si="14"/>
        <v>0</v>
      </c>
      <c r="W81" s="2">
        <v>1019</v>
      </c>
      <c r="X81" s="2">
        <v>0</v>
      </c>
      <c r="Y81">
        <v>0</v>
      </c>
      <c r="Z81" s="2">
        <v>0</v>
      </c>
      <c r="AA81" s="2">
        <v>377</v>
      </c>
      <c r="AB81" s="2">
        <f t="shared" si="15"/>
        <v>377</v>
      </c>
      <c r="AC81" s="2">
        <v>143</v>
      </c>
      <c r="AD81" s="2">
        <v>0</v>
      </c>
      <c r="AE81" s="2">
        <v>-33</v>
      </c>
      <c r="AF81" s="2">
        <v>0</v>
      </c>
      <c r="AG81" s="2">
        <f t="shared" si="16"/>
        <v>3816</v>
      </c>
      <c r="AH81" s="2">
        <f t="shared" si="17"/>
        <v>3816</v>
      </c>
      <c r="AI81" s="78">
        <v>16385</v>
      </c>
      <c r="AJ81" s="2">
        <v>16385</v>
      </c>
      <c r="AK81" s="2">
        <v>9920</v>
      </c>
      <c r="AL81" s="2">
        <v>0</v>
      </c>
      <c r="AM81" s="2">
        <v>2062</v>
      </c>
      <c r="AN81" s="2">
        <v>0</v>
      </c>
      <c r="AO81" s="2">
        <v>0</v>
      </c>
      <c r="AP81" s="2">
        <v>0</v>
      </c>
      <c r="AQ81" s="2">
        <v>0</v>
      </c>
      <c r="AR81" s="2">
        <v>0</v>
      </c>
      <c r="AS81" s="2">
        <v>0</v>
      </c>
      <c r="AT81" s="2">
        <v>54</v>
      </c>
      <c r="AU81" s="2">
        <v>-108</v>
      </c>
      <c r="AV81" s="78">
        <v>-366</v>
      </c>
      <c r="AW81" s="2">
        <v>0</v>
      </c>
      <c r="AX81" s="2">
        <v>0</v>
      </c>
      <c r="AY81" s="2">
        <v>0</v>
      </c>
      <c r="AZ81" s="2">
        <v>0</v>
      </c>
      <c r="BA81" s="2">
        <f t="shared" si="18"/>
        <v>15744</v>
      </c>
      <c r="BB81" s="2">
        <f t="shared" si="19"/>
        <v>15744</v>
      </c>
      <c r="BC81" s="2">
        <v>63969</v>
      </c>
      <c r="BD81" s="2">
        <v>63969</v>
      </c>
      <c r="BE81" s="2">
        <v>-49</v>
      </c>
      <c r="BF81" s="78">
        <v>-194</v>
      </c>
      <c r="BG81" s="2">
        <v>0</v>
      </c>
      <c r="BH81" s="78">
        <v>0</v>
      </c>
      <c r="BI81" s="2">
        <v>626</v>
      </c>
      <c r="BJ81" s="78">
        <v>2505</v>
      </c>
      <c r="BK81" s="2">
        <v>-13</v>
      </c>
      <c r="BL81" s="78">
        <v>-50</v>
      </c>
    </row>
    <row r="82" spans="1:65" x14ac:dyDescent="0.25">
      <c r="A82" s="1" t="s">
        <v>77</v>
      </c>
      <c r="B82" t="s">
        <v>523</v>
      </c>
      <c r="C82" t="s">
        <v>972</v>
      </c>
      <c r="D82" s="2">
        <v>-148</v>
      </c>
      <c r="E82" s="2">
        <v>629</v>
      </c>
      <c r="F82" s="2">
        <f t="shared" si="10"/>
        <v>481</v>
      </c>
      <c r="G82" s="2">
        <v>1</v>
      </c>
      <c r="H82" s="2">
        <v>120</v>
      </c>
      <c r="I82" s="2">
        <v>0</v>
      </c>
      <c r="J82" s="2">
        <f t="shared" si="11"/>
        <v>120</v>
      </c>
      <c r="K82" s="2">
        <v>-132</v>
      </c>
      <c r="L82" s="2">
        <v>0</v>
      </c>
      <c r="M82" s="2">
        <v>-294</v>
      </c>
      <c r="N82" s="2">
        <f t="shared" si="12"/>
        <v>-426</v>
      </c>
      <c r="O82" s="2">
        <v>981</v>
      </c>
      <c r="P82" s="2">
        <v>20</v>
      </c>
      <c r="Q82" s="2">
        <v>246</v>
      </c>
      <c r="R82" s="2">
        <v>416</v>
      </c>
      <c r="S82" s="2">
        <f t="shared" si="13"/>
        <v>682</v>
      </c>
      <c r="T82" s="2">
        <v>0</v>
      </c>
      <c r="U82" s="2">
        <v>0</v>
      </c>
      <c r="V82" s="2">
        <f t="shared" si="14"/>
        <v>0</v>
      </c>
      <c r="W82" s="2">
        <v>992</v>
      </c>
      <c r="X82" s="2">
        <v>0</v>
      </c>
      <c r="Y82">
        <v>0</v>
      </c>
      <c r="Z82" s="2">
        <v>0</v>
      </c>
      <c r="AA82" s="2">
        <v>633</v>
      </c>
      <c r="AB82" s="2">
        <f t="shared" si="15"/>
        <v>633</v>
      </c>
      <c r="AC82" s="2">
        <v>94</v>
      </c>
      <c r="AD82" s="2">
        <v>0</v>
      </c>
      <c r="AE82" s="2">
        <v>0</v>
      </c>
      <c r="AF82" s="2">
        <v>0</v>
      </c>
      <c r="AG82" s="2">
        <f t="shared" si="16"/>
        <v>3558</v>
      </c>
      <c r="AH82" s="2">
        <f t="shared" si="17"/>
        <v>3558</v>
      </c>
      <c r="AI82" s="78">
        <v>15767</v>
      </c>
      <c r="AJ82" s="2">
        <v>15767</v>
      </c>
      <c r="AK82" s="2">
        <v>13647</v>
      </c>
      <c r="AL82" s="2">
        <v>0</v>
      </c>
      <c r="AM82" s="2">
        <v>0</v>
      </c>
      <c r="AN82" s="2">
        <v>0</v>
      </c>
      <c r="AO82" s="2">
        <v>0</v>
      </c>
      <c r="AP82" s="2">
        <v>0</v>
      </c>
      <c r="AQ82" s="2">
        <v>0</v>
      </c>
      <c r="AR82" s="2">
        <v>0</v>
      </c>
      <c r="AS82" s="2">
        <v>0</v>
      </c>
      <c r="AT82" s="2">
        <v>0</v>
      </c>
      <c r="AU82" s="2">
        <v>0</v>
      </c>
      <c r="AV82" s="78">
        <v>0</v>
      </c>
      <c r="AW82" s="2">
        <v>0</v>
      </c>
      <c r="AX82" s="2">
        <v>0</v>
      </c>
      <c r="AY82" s="2">
        <v>0</v>
      </c>
      <c r="AZ82" s="2">
        <v>0</v>
      </c>
      <c r="BA82" s="2">
        <f t="shared" si="18"/>
        <v>17205</v>
      </c>
      <c r="BB82" s="2">
        <f t="shared" si="19"/>
        <v>17205</v>
      </c>
      <c r="BC82" s="2">
        <v>68261</v>
      </c>
      <c r="BD82" s="2">
        <v>68261</v>
      </c>
      <c r="BE82" s="2">
        <v>0</v>
      </c>
      <c r="BF82" s="78">
        <v>0</v>
      </c>
      <c r="BG82" s="2">
        <v>0</v>
      </c>
      <c r="BH82" s="78">
        <v>0</v>
      </c>
      <c r="BI82" s="2">
        <v>59</v>
      </c>
      <c r="BJ82" s="78">
        <v>514</v>
      </c>
      <c r="BK82" s="2">
        <v>-48</v>
      </c>
      <c r="BL82" s="78">
        <v>-286</v>
      </c>
    </row>
    <row r="83" spans="1:65" x14ac:dyDescent="0.25">
      <c r="A83" s="1" t="s">
        <v>78</v>
      </c>
      <c r="B83" t="s">
        <v>524</v>
      </c>
      <c r="C83" t="s">
        <v>972</v>
      </c>
      <c r="D83" s="2">
        <v>41</v>
      </c>
      <c r="E83" s="2">
        <v>841</v>
      </c>
      <c r="F83" s="2">
        <f t="shared" si="10"/>
        <v>882</v>
      </c>
      <c r="G83" s="2">
        <v>9</v>
      </c>
      <c r="H83" s="2">
        <v>1</v>
      </c>
      <c r="I83" s="2">
        <v>0</v>
      </c>
      <c r="J83" s="2">
        <f t="shared" si="11"/>
        <v>1</v>
      </c>
      <c r="K83" s="2">
        <v>-89</v>
      </c>
      <c r="L83" s="2">
        <v>0</v>
      </c>
      <c r="M83" s="2">
        <v>688</v>
      </c>
      <c r="N83" s="2">
        <f t="shared" si="12"/>
        <v>599</v>
      </c>
      <c r="O83" s="2">
        <v>1042</v>
      </c>
      <c r="P83" s="2">
        <v>0</v>
      </c>
      <c r="Q83" s="2">
        <v>142</v>
      </c>
      <c r="R83" s="2">
        <v>288</v>
      </c>
      <c r="S83" s="2">
        <f t="shared" si="13"/>
        <v>430</v>
      </c>
      <c r="T83" s="2">
        <v>0</v>
      </c>
      <c r="U83" s="2">
        <v>0</v>
      </c>
      <c r="V83" s="2">
        <f t="shared" si="14"/>
        <v>0</v>
      </c>
      <c r="W83" s="2">
        <v>502</v>
      </c>
      <c r="X83" s="2">
        <v>0</v>
      </c>
      <c r="Y83">
        <v>0</v>
      </c>
      <c r="Z83" s="2">
        <v>0</v>
      </c>
      <c r="AA83" s="2">
        <v>269</v>
      </c>
      <c r="AB83" s="2">
        <f t="shared" si="15"/>
        <v>269</v>
      </c>
      <c r="AC83" s="2">
        <v>38</v>
      </c>
      <c r="AD83" s="2">
        <v>0</v>
      </c>
      <c r="AE83" s="2">
        <v>18</v>
      </c>
      <c r="AF83" s="2">
        <v>0</v>
      </c>
      <c r="AG83" s="2">
        <f t="shared" si="16"/>
        <v>3790</v>
      </c>
      <c r="AH83" s="2">
        <f t="shared" si="17"/>
        <v>3790</v>
      </c>
      <c r="AI83" s="78">
        <v>13072</v>
      </c>
      <c r="AJ83" s="2">
        <v>13072</v>
      </c>
      <c r="AK83" s="2">
        <v>5770</v>
      </c>
      <c r="AL83" s="2">
        <v>55</v>
      </c>
      <c r="AM83" s="2">
        <v>1864</v>
      </c>
      <c r="AN83" s="2">
        <v>0</v>
      </c>
      <c r="AO83" s="2">
        <v>40</v>
      </c>
      <c r="AP83" s="2">
        <v>696</v>
      </c>
      <c r="AQ83" s="2">
        <v>0</v>
      </c>
      <c r="AR83" s="2">
        <v>0</v>
      </c>
      <c r="AS83" s="2">
        <v>0</v>
      </c>
      <c r="AT83" s="2">
        <v>0</v>
      </c>
      <c r="AU83" s="2">
        <v>-222</v>
      </c>
      <c r="AV83" s="78">
        <v>-806</v>
      </c>
      <c r="AW83" s="2">
        <v>0</v>
      </c>
      <c r="AX83" s="2">
        <v>0</v>
      </c>
      <c r="AY83" s="2">
        <v>0</v>
      </c>
      <c r="AZ83" s="2">
        <v>0</v>
      </c>
      <c r="BA83" s="2">
        <f t="shared" si="18"/>
        <v>11993</v>
      </c>
      <c r="BB83" s="2">
        <f t="shared" si="19"/>
        <v>11993</v>
      </c>
      <c r="BC83" s="2">
        <v>50371</v>
      </c>
      <c r="BD83" s="2">
        <v>50371</v>
      </c>
      <c r="BE83" s="2">
        <v>0</v>
      </c>
      <c r="BF83" s="78">
        <v>43</v>
      </c>
      <c r="BG83" s="2">
        <v>0</v>
      </c>
      <c r="BH83" s="78">
        <v>0</v>
      </c>
      <c r="BI83" s="2">
        <v>0</v>
      </c>
      <c r="BJ83" s="78">
        <v>29</v>
      </c>
      <c r="BK83" s="2">
        <v>-20</v>
      </c>
      <c r="BL83" s="78">
        <v>-90</v>
      </c>
    </row>
    <row r="84" spans="1:65" s="3" customFormat="1" x14ac:dyDescent="0.25">
      <c r="A84" s="1" t="s">
        <v>79</v>
      </c>
      <c r="B84" t="s">
        <v>525</v>
      </c>
      <c r="C84" t="s">
        <v>972</v>
      </c>
      <c r="D84" s="2">
        <v>21</v>
      </c>
      <c r="E84" s="2">
        <v>645</v>
      </c>
      <c r="F84" s="2">
        <f t="shared" si="10"/>
        <v>666</v>
      </c>
      <c r="G84" s="2">
        <v>12</v>
      </c>
      <c r="H84" s="2">
        <v>20</v>
      </c>
      <c r="I84" s="2">
        <v>0</v>
      </c>
      <c r="J84" s="2">
        <f t="shared" si="11"/>
        <v>20</v>
      </c>
      <c r="K84" s="2">
        <v>-166</v>
      </c>
      <c r="L84" s="2">
        <v>0</v>
      </c>
      <c r="M84" s="2">
        <v>254</v>
      </c>
      <c r="N84" s="2">
        <f t="shared" si="12"/>
        <v>88</v>
      </c>
      <c r="O84" s="2">
        <v>796</v>
      </c>
      <c r="P84" s="2">
        <v>0</v>
      </c>
      <c r="Q84" s="2">
        <v>56</v>
      </c>
      <c r="R84" s="2">
        <v>381</v>
      </c>
      <c r="S84" s="2">
        <f t="shared" si="13"/>
        <v>437</v>
      </c>
      <c r="T84" s="2">
        <v>0</v>
      </c>
      <c r="U84" s="2">
        <v>0</v>
      </c>
      <c r="V84" s="2">
        <f t="shared" si="14"/>
        <v>0</v>
      </c>
      <c r="W84" s="2">
        <v>635</v>
      </c>
      <c r="X84" s="2">
        <v>0</v>
      </c>
      <c r="Y84">
        <v>0</v>
      </c>
      <c r="Z84" s="2">
        <v>0</v>
      </c>
      <c r="AA84" s="2">
        <v>378</v>
      </c>
      <c r="AB84" s="2">
        <f t="shared" si="15"/>
        <v>378</v>
      </c>
      <c r="AC84" s="2">
        <v>0</v>
      </c>
      <c r="AD84" s="2">
        <v>115</v>
      </c>
      <c r="AE84" s="2">
        <v>0</v>
      </c>
      <c r="AF84" s="2">
        <v>205</v>
      </c>
      <c r="AG84" s="2">
        <f t="shared" si="16"/>
        <v>3352</v>
      </c>
      <c r="AH84" s="2">
        <f t="shared" si="17"/>
        <v>3352</v>
      </c>
      <c r="AI84" s="78">
        <v>13412</v>
      </c>
      <c r="AJ84" s="2">
        <v>13412</v>
      </c>
      <c r="AK84" s="2">
        <v>7307</v>
      </c>
      <c r="AL84" s="2">
        <v>0</v>
      </c>
      <c r="AM84" s="2">
        <v>0</v>
      </c>
      <c r="AN84" s="2">
        <v>0</v>
      </c>
      <c r="AO84" s="2">
        <v>0</v>
      </c>
      <c r="AP84" s="2">
        <v>316</v>
      </c>
      <c r="AQ84" s="2">
        <v>0</v>
      </c>
      <c r="AR84" s="2">
        <v>0</v>
      </c>
      <c r="AS84" s="2">
        <v>0</v>
      </c>
      <c r="AT84" s="2">
        <v>0</v>
      </c>
      <c r="AU84" s="2">
        <v>-104</v>
      </c>
      <c r="AV84" s="78">
        <v>-418</v>
      </c>
      <c r="AW84" s="2">
        <v>0</v>
      </c>
      <c r="AX84" s="2">
        <v>0</v>
      </c>
      <c r="AY84" s="2">
        <v>0</v>
      </c>
      <c r="AZ84" s="2">
        <v>0</v>
      </c>
      <c r="BA84" s="2">
        <f t="shared" si="18"/>
        <v>10871</v>
      </c>
      <c r="BB84" s="2">
        <f t="shared" si="19"/>
        <v>10871</v>
      </c>
      <c r="BC84" s="2">
        <v>43489</v>
      </c>
      <c r="BD84" s="2">
        <v>43489</v>
      </c>
      <c r="BE84" s="2">
        <v>0</v>
      </c>
      <c r="BF84" s="78">
        <v>0</v>
      </c>
      <c r="BG84" s="2">
        <v>0</v>
      </c>
      <c r="BH84" s="78">
        <v>0</v>
      </c>
      <c r="BI84" s="2">
        <v>0</v>
      </c>
      <c r="BJ84" s="78">
        <v>0</v>
      </c>
      <c r="BK84" s="2">
        <v>-25</v>
      </c>
      <c r="BL84" s="78">
        <v>-100</v>
      </c>
      <c r="BM84" s="221"/>
    </row>
    <row r="85" spans="1:65" x14ac:dyDescent="0.25">
      <c r="A85" s="4" t="s">
        <v>80</v>
      </c>
      <c r="B85" s="3" t="s">
        <v>526</v>
      </c>
      <c r="C85" t="s">
        <v>972</v>
      </c>
      <c r="D85" s="5">
        <v>46</v>
      </c>
      <c r="E85" s="5">
        <v>1225</v>
      </c>
      <c r="F85" s="2">
        <f t="shared" si="10"/>
        <v>1271</v>
      </c>
      <c r="G85" s="5">
        <v>12</v>
      </c>
      <c r="H85" s="5">
        <v>24</v>
      </c>
      <c r="I85" s="5">
        <v>0</v>
      </c>
      <c r="J85" s="2">
        <f t="shared" si="11"/>
        <v>24</v>
      </c>
      <c r="K85" s="5">
        <v>101</v>
      </c>
      <c r="L85" s="5">
        <v>0</v>
      </c>
      <c r="M85" s="5">
        <v>259</v>
      </c>
      <c r="N85" s="2">
        <f t="shared" si="12"/>
        <v>360</v>
      </c>
      <c r="O85" s="5">
        <v>868</v>
      </c>
      <c r="P85" s="5">
        <v>0</v>
      </c>
      <c r="Q85" s="5">
        <v>269</v>
      </c>
      <c r="R85" s="5">
        <v>838</v>
      </c>
      <c r="S85" s="2">
        <f t="shared" si="13"/>
        <v>1107</v>
      </c>
      <c r="T85" s="5">
        <v>0</v>
      </c>
      <c r="U85" s="5">
        <v>0</v>
      </c>
      <c r="V85" s="2">
        <f t="shared" si="14"/>
        <v>0</v>
      </c>
      <c r="W85" s="5">
        <v>205</v>
      </c>
      <c r="X85" s="5">
        <v>0</v>
      </c>
      <c r="Y85">
        <v>0</v>
      </c>
      <c r="Z85" s="5">
        <v>0</v>
      </c>
      <c r="AA85" s="5">
        <v>303</v>
      </c>
      <c r="AB85" s="2">
        <f t="shared" si="15"/>
        <v>303</v>
      </c>
      <c r="AC85" s="5">
        <v>154</v>
      </c>
      <c r="AD85" s="5">
        <v>0</v>
      </c>
      <c r="AE85" s="5">
        <v>11</v>
      </c>
      <c r="AF85" s="5">
        <v>0</v>
      </c>
      <c r="AG85" s="2">
        <f t="shared" si="16"/>
        <v>4315</v>
      </c>
      <c r="AH85" s="2">
        <f t="shared" si="17"/>
        <v>4315</v>
      </c>
      <c r="AI85" s="78">
        <v>17255</v>
      </c>
      <c r="AJ85" s="2">
        <v>17255</v>
      </c>
      <c r="AK85" s="5">
        <v>5626</v>
      </c>
      <c r="AL85" s="5">
        <v>22</v>
      </c>
      <c r="AM85" s="5">
        <v>2038</v>
      </c>
      <c r="AN85" s="5">
        <v>0</v>
      </c>
      <c r="AO85" s="5">
        <v>0</v>
      </c>
      <c r="AP85" s="5">
        <v>1388</v>
      </c>
      <c r="AQ85" s="5">
        <v>0</v>
      </c>
      <c r="AR85" s="5">
        <v>0</v>
      </c>
      <c r="AS85" s="5">
        <v>0</v>
      </c>
      <c r="AT85" s="5">
        <v>0</v>
      </c>
      <c r="AU85" s="5">
        <v>-2</v>
      </c>
      <c r="AV85" s="78">
        <v>-9</v>
      </c>
      <c r="AW85" s="5">
        <v>0</v>
      </c>
      <c r="AX85" s="5">
        <v>0</v>
      </c>
      <c r="AY85" s="5">
        <v>0</v>
      </c>
      <c r="AZ85" s="5">
        <v>0</v>
      </c>
      <c r="BA85" s="2">
        <f t="shared" si="18"/>
        <v>13387</v>
      </c>
      <c r="BB85" s="2">
        <f t="shared" si="19"/>
        <v>13387</v>
      </c>
      <c r="BC85" s="2">
        <v>53850</v>
      </c>
      <c r="BD85" s="2">
        <v>53850</v>
      </c>
      <c r="BE85" s="5">
        <v>0</v>
      </c>
      <c r="BF85" s="78">
        <v>0</v>
      </c>
      <c r="BG85" s="5">
        <v>0</v>
      </c>
      <c r="BH85" s="78">
        <v>0</v>
      </c>
      <c r="BI85" s="5">
        <v>3</v>
      </c>
      <c r="BJ85" s="78">
        <v>12</v>
      </c>
      <c r="BK85" s="5">
        <v>-23</v>
      </c>
      <c r="BL85" s="78">
        <v>-160</v>
      </c>
    </row>
    <row r="86" spans="1:65" x14ac:dyDescent="0.25">
      <c r="A86" s="1" t="s">
        <v>81</v>
      </c>
      <c r="B86" t="s">
        <v>527</v>
      </c>
      <c r="C86" t="s">
        <v>970</v>
      </c>
      <c r="D86" s="2">
        <v>-286</v>
      </c>
      <c r="E86" s="2">
        <v>2074</v>
      </c>
      <c r="F86" s="2">
        <f t="shared" si="10"/>
        <v>1788</v>
      </c>
      <c r="G86" s="2">
        <v>23</v>
      </c>
      <c r="H86" s="2">
        <v>232</v>
      </c>
      <c r="I86" s="2">
        <v>0</v>
      </c>
      <c r="J86" s="2">
        <f t="shared" si="11"/>
        <v>232</v>
      </c>
      <c r="K86" s="2">
        <v>841</v>
      </c>
      <c r="L86" s="2">
        <v>0</v>
      </c>
      <c r="M86" s="2">
        <v>553</v>
      </c>
      <c r="N86" s="2">
        <f t="shared" si="12"/>
        <v>1394</v>
      </c>
      <c r="O86" s="2">
        <v>4762</v>
      </c>
      <c r="P86" s="2">
        <v>475</v>
      </c>
      <c r="Q86" s="2">
        <v>282</v>
      </c>
      <c r="R86" s="2">
        <v>166</v>
      </c>
      <c r="S86" s="2">
        <f t="shared" si="13"/>
        <v>923</v>
      </c>
      <c r="T86" s="2">
        <v>1093</v>
      </c>
      <c r="U86" s="2">
        <v>3620</v>
      </c>
      <c r="V86" s="2">
        <f t="shared" si="14"/>
        <v>4713</v>
      </c>
      <c r="W86" s="2">
        <v>2990</v>
      </c>
      <c r="X86" s="2">
        <v>17453</v>
      </c>
      <c r="Y86">
        <v>5054.2211522849238</v>
      </c>
      <c r="Z86" s="2">
        <v>16529</v>
      </c>
      <c r="AA86" s="2">
        <v>1581</v>
      </c>
      <c r="AB86" s="2">
        <f t="shared" si="15"/>
        <v>18110</v>
      </c>
      <c r="AC86" s="2">
        <v>0</v>
      </c>
      <c r="AD86" s="2">
        <v>0</v>
      </c>
      <c r="AE86" s="2">
        <v>0</v>
      </c>
      <c r="AF86" s="2">
        <v>0</v>
      </c>
      <c r="AG86" s="2">
        <f t="shared" si="16"/>
        <v>52388</v>
      </c>
      <c r="AH86" s="2">
        <f t="shared" si="17"/>
        <v>57442.221152284925</v>
      </c>
      <c r="AI86" s="78">
        <v>202054</v>
      </c>
      <c r="AJ86" s="2">
        <v>223287.51331799722</v>
      </c>
      <c r="AK86" s="2">
        <v>16156</v>
      </c>
      <c r="AL86" s="2">
        <v>0</v>
      </c>
      <c r="AM86" s="2">
        <v>4977</v>
      </c>
      <c r="AN86" s="2">
        <v>0</v>
      </c>
      <c r="AO86" s="2">
        <v>0</v>
      </c>
      <c r="AP86" s="2">
        <v>90</v>
      </c>
      <c r="AQ86" s="2">
        <v>0</v>
      </c>
      <c r="AR86" s="2">
        <v>0</v>
      </c>
      <c r="AS86" s="2">
        <v>0</v>
      </c>
      <c r="AT86" s="2">
        <v>125</v>
      </c>
      <c r="AU86" s="2">
        <v>-410</v>
      </c>
      <c r="AV86" s="78">
        <v>-1698</v>
      </c>
      <c r="AW86" s="2">
        <v>-327</v>
      </c>
      <c r="AX86" s="2">
        <v>120</v>
      </c>
      <c r="AY86" s="2">
        <v>0</v>
      </c>
      <c r="AZ86" s="2">
        <v>0</v>
      </c>
      <c r="BA86" s="2">
        <f t="shared" si="18"/>
        <v>72999</v>
      </c>
      <c r="BB86" s="2">
        <f t="shared" si="19"/>
        <v>78053.221152284925</v>
      </c>
      <c r="BC86" s="2">
        <v>296436</v>
      </c>
      <c r="BD86" s="2">
        <v>317669.51331799722</v>
      </c>
      <c r="BE86" s="2">
        <v>140</v>
      </c>
      <c r="BF86" s="78">
        <v>840</v>
      </c>
      <c r="BG86" s="2">
        <v>1</v>
      </c>
      <c r="BH86" s="78">
        <v>3</v>
      </c>
      <c r="BI86" s="2">
        <v>1922</v>
      </c>
      <c r="BJ86" s="78">
        <v>7678</v>
      </c>
      <c r="BK86" s="2">
        <v>-170</v>
      </c>
      <c r="BL86" s="78">
        <v>-674</v>
      </c>
    </row>
    <row r="87" spans="1:65" x14ac:dyDescent="0.25">
      <c r="A87" s="1" t="s">
        <v>82</v>
      </c>
      <c r="B87" t="s">
        <v>528</v>
      </c>
      <c r="C87" t="s">
        <v>970</v>
      </c>
      <c r="D87" s="2">
        <v>71</v>
      </c>
      <c r="E87" s="2">
        <v>580</v>
      </c>
      <c r="F87" s="2">
        <f t="shared" si="10"/>
        <v>651</v>
      </c>
      <c r="G87" s="2">
        <v>43</v>
      </c>
      <c r="H87" s="2">
        <v>129</v>
      </c>
      <c r="I87" s="2">
        <v>52</v>
      </c>
      <c r="J87" s="2">
        <f t="shared" si="11"/>
        <v>181</v>
      </c>
      <c r="K87" s="2">
        <v>311</v>
      </c>
      <c r="L87" s="2">
        <v>0</v>
      </c>
      <c r="M87" s="2">
        <v>322</v>
      </c>
      <c r="N87" s="2">
        <f t="shared" si="12"/>
        <v>633</v>
      </c>
      <c r="O87" s="2">
        <v>3404</v>
      </c>
      <c r="P87" s="2">
        <v>365</v>
      </c>
      <c r="Q87" s="2">
        <v>434</v>
      </c>
      <c r="R87" s="2">
        <v>516</v>
      </c>
      <c r="S87" s="2">
        <f t="shared" si="13"/>
        <v>1315</v>
      </c>
      <c r="T87" s="2">
        <v>698</v>
      </c>
      <c r="U87" s="2">
        <v>1952</v>
      </c>
      <c r="V87" s="2">
        <f t="shared" si="14"/>
        <v>2650</v>
      </c>
      <c r="W87" s="2">
        <v>1256</v>
      </c>
      <c r="X87" s="2">
        <v>9113</v>
      </c>
      <c r="Y87">
        <v>2639.0372635519689</v>
      </c>
      <c r="Z87" s="2">
        <v>14522</v>
      </c>
      <c r="AA87" s="2">
        <v>1105</v>
      </c>
      <c r="AB87" s="2">
        <f t="shared" si="15"/>
        <v>15627</v>
      </c>
      <c r="AC87" s="2">
        <v>732</v>
      </c>
      <c r="AD87" s="2">
        <v>0</v>
      </c>
      <c r="AE87" s="2">
        <v>0</v>
      </c>
      <c r="AF87" s="2">
        <v>-27</v>
      </c>
      <c r="AG87" s="2">
        <f t="shared" si="16"/>
        <v>35578</v>
      </c>
      <c r="AH87" s="2">
        <f t="shared" si="17"/>
        <v>38217.037263551967</v>
      </c>
      <c r="AI87" s="78">
        <v>148125</v>
      </c>
      <c r="AJ87" s="2">
        <v>153503.1493530444</v>
      </c>
      <c r="AK87" s="2">
        <v>8913</v>
      </c>
      <c r="AL87" s="2">
        <v>0</v>
      </c>
      <c r="AM87" s="2">
        <v>6530</v>
      </c>
      <c r="AN87" s="2">
        <v>0</v>
      </c>
      <c r="AO87" s="2">
        <v>0</v>
      </c>
      <c r="AP87" s="2">
        <v>0</v>
      </c>
      <c r="AQ87" s="2">
        <v>0</v>
      </c>
      <c r="AR87" s="2">
        <v>0</v>
      </c>
      <c r="AS87" s="2">
        <v>0</v>
      </c>
      <c r="AT87" s="2">
        <v>83</v>
      </c>
      <c r="AU87" s="2">
        <v>0</v>
      </c>
      <c r="AV87" s="78">
        <v>0</v>
      </c>
      <c r="AW87" s="2">
        <v>135</v>
      </c>
      <c r="AX87" s="2">
        <v>135</v>
      </c>
      <c r="AY87" s="2">
        <v>0</v>
      </c>
      <c r="AZ87" s="2">
        <v>0</v>
      </c>
      <c r="BA87" s="2">
        <f t="shared" si="18"/>
        <v>51239</v>
      </c>
      <c r="BB87" s="2">
        <f t="shared" si="19"/>
        <v>53878.037263551967</v>
      </c>
      <c r="BC87" s="2">
        <v>210628</v>
      </c>
      <c r="BD87" s="2">
        <v>216006.1493530444</v>
      </c>
      <c r="BE87" s="2">
        <v>0</v>
      </c>
      <c r="BF87" s="78">
        <v>0</v>
      </c>
      <c r="BG87" s="2">
        <v>-251</v>
      </c>
      <c r="BH87" s="78">
        <v>-251</v>
      </c>
      <c r="BI87" s="2">
        <v>745</v>
      </c>
      <c r="BJ87" s="78">
        <v>745</v>
      </c>
      <c r="BK87" s="2">
        <v>0</v>
      </c>
      <c r="BL87" s="78">
        <v>0</v>
      </c>
    </row>
    <row r="88" spans="1:65" x14ac:dyDescent="0.25">
      <c r="A88" s="1" t="s">
        <v>83</v>
      </c>
      <c r="B88" t="s">
        <v>529</v>
      </c>
      <c r="C88" t="s">
        <v>971</v>
      </c>
      <c r="D88" s="2">
        <v>158</v>
      </c>
      <c r="E88" s="2">
        <v>6166</v>
      </c>
      <c r="F88" s="2">
        <f t="shared" si="10"/>
        <v>6324</v>
      </c>
      <c r="G88" s="2">
        <v>4</v>
      </c>
      <c r="H88" s="2">
        <v>459</v>
      </c>
      <c r="I88" s="2">
        <v>708</v>
      </c>
      <c r="J88" s="2">
        <f t="shared" si="11"/>
        <v>1167</v>
      </c>
      <c r="K88" s="2">
        <v>17768</v>
      </c>
      <c r="L88" s="2">
        <v>0</v>
      </c>
      <c r="M88" s="2">
        <v>1548</v>
      </c>
      <c r="N88" s="2">
        <f t="shared" si="12"/>
        <v>19316</v>
      </c>
      <c r="O88" s="2">
        <v>24619</v>
      </c>
      <c r="P88" s="2">
        <v>1568</v>
      </c>
      <c r="Q88" s="2">
        <v>15</v>
      </c>
      <c r="R88" s="2">
        <v>653</v>
      </c>
      <c r="S88" s="2">
        <f t="shared" si="13"/>
        <v>2236</v>
      </c>
      <c r="T88" s="2">
        <v>3417</v>
      </c>
      <c r="U88" s="2">
        <v>14526</v>
      </c>
      <c r="V88" s="2">
        <f t="shared" si="14"/>
        <v>17943</v>
      </c>
      <c r="W88" s="2">
        <v>3170</v>
      </c>
      <c r="X88" s="2">
        <v>109134</v>
      </c>
      <c r="Y88">
        <v>52010</v>
      </c>
      <c r="Z88" s="2">
        <v>125000</v>
      </c>
      <c r="AA88" s="2">
        <v>0</v>
      </c>
      <c r="AB88" s="2">
        <f t="shared" si="15"/>
        <v>125000</v>
      </c>
      <c r="AC88" s="2">
        <v>205</v>
      </c>
      <c r="AD88" s="2">
        <v>116</v>
      </c>
      <c r="AE88" s="2">
        <v>0</v>
      </c>
      <c r="AF88" s="2">
        <v>0</v>
      </c>
      <c r="AG88" s="2">
        <f t="shared" si="16"/>
        <v>309234</v>
      </c>
      <c r="AH88" s="2">
        <f t="shared" si="17"/>
        <v>361244</v>
      </c>
      <c r="AI88" s="78">
        <v>1352668</v>
      </c>
      <c r="AJ88" s="2">
        <v>1560706</v>
      </c>
      <c r="AK88" s="2">
        <v>0</v>
      </c>
      <c r="AL88" s="2">
        <v>0</v>
      </c>
      <c r="AM88" s="2">
        <v>0</v>
      </c>
      <c r="AN88" s="2">
        <v>0</v>
      </c>
      <c r="AO88" s="2">
        <v>0</v>
      </c>
      <c r="AP88" s="2">
        <v>0</v>
      </c>
      <c r="AQ88" s="2">
        <v>0</v>
      </c>
      <c r="AR88" s="2">
        <v>0</v>
      </c>
      <c r="AS88" s="2">
        <v>0</v>
      </c>
      <c r="AT88" s="2">
        <v>0</v>
      </c>
      <c r="AU88" s="2">
        <v>0</v>
      </c>
      <c r="AV88" s="78">
        <v>0</v>
      </c>
      <c r="AW88" s="2">
        <v>3376</v>
      </c>
      <c r="AX88" s="2">
        <v>-4727</v>
      </c>
      <c r="AY88" s="2">
        <v>0</v>
      </c>
      <c r="AZ88" s="2">
        <v>0</v>
      </c>
      <c r="BA88" s="2">
        <f t="shared" si="18"/>
        <v>312610</v>
      </c>
      <c r="BB88" s="2">
        <f t="shared" si="19"/>
        <v>364620</v>
      </c>
      <c r="BC88" s="2">
        <v>1349878</v>
      </c>
      <c r="BD88" s="2">
        <v>1557916</v>
      </c>
      <c r="BE88" s="2">
        <v>0</v>
      </c>
      <c r="BF88" s="78">
        <v>0</v>
      </c>
      <c r="BG88" s="2">
        <v>0</v>
      </c>
      <c r="BH88" s="78">
        <v>0</v>
      </c>
      <c r="BI88" s="2">
        <v>6214</v>
      </c>
      <c r="BJ88" s="78">
        <v>17059</v>
      </c>
      <c r="BK88" s="2">
        <v>-554</v>
      </c>
      <c r="BL88" s="78">
        <v>-930</v>
      </c>
    </row>
    <row r="89" spans="1:65" x14ac:dyDescent="0.25">
      <c r="A89" s="1" t="s">
        <v>84</v>
      </c>
      <c r="B89" t="s">
        <v>530</v>
      </c>
      <c r="C89" t="s">
        <v>972</v>
      </c>
      <c r="D89" s="2">
        <v>68</v>
      </c>
      <c r="E89" s="2">
        <v>1270</v>
      </c>
      <c r="F89" s="2">
        <f t="shared" si="10"/>
        <v>1338</v>
      </c>
      <c r="G89" s="2">
        <v>38</v>
      </c>
      <c r="H89" s="2">
        <v>97</v>
      </c>
      <c r="I89" s="2">
        <v>0</v>
      </c>
      <c r="J89" s="2">
        <f t="shared" si="11"/>
        <v>97</v>
      </c>
      <c r="K89" s="2">
        <v>130</v>
      </c>
      <c r="L89" s="2">
        <v>0</v>
      </c>
      <c r="M89" s="2">
        <v>758</v>
      </c>
      <c r="N89" s="2">
        <f t="shared" si="12"/>
        <v>888</v>
      </c>
      <c r="O89" s="2">
        <v>2621</v>
      </c>
      <c r="P89" s="2">
        <v>12</v>
      </c>
      <c r="Q89" s="2">
        <v>-335</v>
      </c>
      <c r="R89" s="2">
        <v>658</v>
      </c>
      <c r="S89" s="2">
        <f t="shared" si="13"/>
        <v>335</v>
      </c>
      <c r="T89" s="2">
        <v>0</v>
      </c>
      <c r="U89" s="2">
        <v>0</v>
      </c>
      <c r="V89" s="2">
        <f t="shared" si="14"/>
        <v>0</v>
      </c>
      <c r="W89" s="2">
        <v>2194</v>
      </c>
      <c r="X89" s="2">
        <v>0</v>
      </c>
      <c r="Y89">
        <v>0</v>
      </c>
      <c r="Z89" s="2">
        <v>556</v>
      </c>
      <c r="AA89" s="2">
        <v>449</v>
      </c>
      <c r="AB89" s="2">
        <f t="shared" si="15"/>
        <v>1005</v>
      </c>
      <c r="AC89" s="2">
        <v>69</v>
      </c>
      <c r="AD89" s="2">
        <v>0</v>
      </c>
      <c r="AE89" s="2">
        <v>0</v>
      </c>
      <c r="AF89" s="2">
        <v>0</v>
      </c>
      <c r="AG89" s="2">
        <f t="shared" si="16"/>
        <v>8585</v>
      </c>
      <c r="AH89" s="2">
        <f t="shared" si="17"/>
        <v>8585</v>
      </c>
      <c r="AI89" s="78">
        <v>30190</v>
      </c>
      <c r="AJ89" s="2">
        <v>30190</v>
      </c>
      <c r="AK89" s="2">
        <v>9513</v>
      </c>
      <c r="AL89" s="2">
        <v>0</v>
      </c>
      <c r="AM89" s="2">
        <v>6779</v>
      </c>
      <c r="AN89" s="2">
        <v>0</v>
      </c>
      <c r="AO89" s="2">
        <v>0</v>
      </c>
      <c r="AP89" s="2">
        <v>188</v>
      </c>
      <c r="AQ89" s="2">
        <v>0</v>
      </c>
      <c r="AR89" s="2">
        <v>0</v>
      </c>
      <c r="AS89" s="2">
        <v>0</v>
      </c>
      <c r="AT89" s="2">
        <v>0</v>
      </c>
      <c r="AU89" s="2">
        <v>479</v>
      </c>
      <c r="AV89" s="78">
        <v>-2873</v>
      </c>
      <c r="AW89" s="2">
        <v>-245</v>
      </c>
      <c r="AX89" s="2">
        <v>0</v>
      </c>
      <c r="AY89" s="2">
        <v>0</v>
      </c>
      <c r="AZ89" s="2">
        <v>0</v>
      </c>
      <c r="BA89" s="2">
        <f t="shared" si="18"/>
        <v>25299</v>
      </c>
      <c r="BB89" s="2">
        <f t="shared" si="19"/>
        <v>25299</v>
      </c>
      <c r="BC89" s="2">
        <v>92061</v>
      </c>
      <c r="BD89" s="2">
        <v>92061</v>
      </c>
      <c r="BE89" s="2">
        <v>0</v>
      </c>
      <c r="BF89" s="78">
        <v>1</v>
      </c>
      <c r="BG89" s="2">
        <v>1</v>
      </c>
      <c r="BH89" s="78">
        <v>4</v>
      </c>
      <c r="BI89" s="2">
        <v>2971</v>
      </c>
      <c r="BJ89" s="78">
        <v>10570</v>
      </c>
      <c r="BK89" s="2">
        <v>-66</v>
      </c>
      <c r="BL89" s="78">
        <v>-1</v>
      </c>
    </row>
    <row r="90" spans="1:65" x14ac:dyDescent="0.25">
      <c r="A90" s="1" t="s">
        <v>85</v>
      </c>
      <c r="B90" t="s">
        <v>531</v>
      </c>
      <c r="C90" t="s">
        <v>972</v>
      </c>
      <c r="D90" s="2">
        <v>51.4</v>
      </c>
      <c r="E90" s="2">
        <v>999.3</v>
      </c>
      <c r="F90" s="2">
        <f t="shared" si="10"/>
        <v>1050.7</v>
      </c>
      <c r="G90" s="2">
        <v>16.5</v>
      </c>
      <c r="H90" s="2">
        <v>63.5</v>
      </c>
      <c r="I90" s="2">
        <v>0</v>
      </c>
      <c r="J90" s="2">
        <f t="shared" si="11"/>
        <v>63.5</v>
      </c>
      <c r="K90" s="2">
        <v>-135.19999999999999</v>
      </c>
      <c r="L90" s="2">
        <v>0</v>
      </c>
      <c r="M90" s="2">
        <v>157.4</v>
      </c>
      <c r="N90" s="2">
        <f t="shared" si="12"/>
        <v>22.200000000000017</v>
      </c>
      <c r="O90" s="2">
        <v>1093.5</v>
      </c>
      <c r="P90" s="2">
        <v>0</v>
      </c>
      <c r="Q90" s="2">
        <v>171.1</v>
      </c>
      <c r="R90" s="2">
        <v>122.7</v>
      </c>
      <c r="S90" s="2">
        <f t="shared" si="13"/>
        <v>293.8</v>
      </c>
      <c r="T90" s="2">
        <v>0</v>
      </c>
      <c r="U90" s="2">
        <v>0</v>
      </c>
      <c r="V90" s="2">
        <f t="shared" si="14"/>
        <v>0</v>
      </c>
      <c r="W90" s="2">
        <v>479.7</v>
      </c>
      <c r="X90" s="2">
        <v>0</v>
      </c>
      <c r="Y90">
        <v>0</v>
      </c>
      <c r="Z90" s="2">
        <v>0</v>
      </c>
      <c r="AA90" s="2">
        <v>273.8</v>
      </c>
      <c r="AB90" s="2">
        <f t="shared" si="15"/>
        <v>273.8</v>
      </c>
      <c r="AC90" s="2">
        <v>549.5</v>
      </c>
      <c r="AD90" s="2">
        <v>0</v>
      </c>
      <c r="AE90" s="2">
        <v>0</v>
      </c>
      <c r="AF90" s="2">
        <v>125.3</v>
      </c>
      <c r="AG90" s="2">
        <f t="shared" si="16"/>
        <v>3968.5</v>
      </c>
      <c r="AH90" s="2">
        <f t="shared" si="17"/>
        <v>3968.5</v>
      </c>
      <c r="AI90" s="78">
        <v>16271</v>
      </c>
      <c r="AJ90" s="2">
        <v>16271</v>
      </c>
      <c r="AK90" s="2">
        <v>10650</v>
      </c>
      <c r="AL90" s="2">
        <v>0</v>
      </c>
      <c r="AM90" s="2">
        <v>0</v>
      </c>
      <c r="AN90" s="2">
        <v>0</v>
      </c>
      <c r="AO90" s="2">
        <v>0</v>
      </c>
      <c r="AP90" s="2">
        <v>427.1</v>
      </c>
      <c r="AQ90" s="2">
        <v>0</v>
      </c>
      <c r="AR90" s="2">
        <v>0</v>
      </c>
      <c r="AS90" s="2">
        <v>0</v>
      </c>
      <c r="AT90" s="2">
        <v>0</v>
      </c>
      <c r="AU90" s="2">
        <v>-508.4</v>
      </c>
      <c r="AV90" s="78">
        <v>-2024</v>
      </c>
      <c r="AW90" s="2">
        <v>0</v>
      </c>
      <c r="AX90" s="2">
        <v>0</v>
      </c>
      <c r="AY90" s="2">
        <v>0</v>
      </c>
      <c r="AZ90" s="2">
        <v>0</v>
      </c>
      <c r="BA90" s="2">
        <f t="shared" si="18"/>
        <v>14537.2</v>
      </c>
      <c r="BB90" s="2">
        <f t="shared" si="19"/>
        <v>14537.2</v>
      </c>
      <c r="BC90" s="2">
        <v>58555</v>
      </c>
      <c r="BD90" s="2">
        <v>58555</v>
      </c>
      <c r="BE90" s="2">
        <v>0</v>
      </c>
      <c r="BF90" s="78">
        <v>0</v>
      </c>
      <c r="BG90" s="2">
        <v>0</v>
      </c>
      <c r="BH90" s="78">
        <v>0</v>
      </c>
      <c r="BI90" s="2">
        <v>70.5</v>
      </c>
      <c r="BJ90" s="78">
        <v>282</v>
      </c>
      <c r="BK90" s="2">
        <v>-135.1</v>
      </c>
      <c r="BL90" s="78">
        <v>-546</v>
      </c>
    </row>
    <row r="91" spans="1:65" x14ac:dyDescent="0.25">
      <c r="A91" s="1" t="s">
        <v>86</v>
      </c>
      <c r="B91" t="s">
        <v>532</v>
      </c>
      <c r="C91" t="s">
        <v>972</v>
      </c>
      <c r="D91" s="2">
        <v>54</v>
      </c>
      <c r="E91" s="2">
        <v>806</v>
      </c>
      <c r="F91" s="2">
        <f t="shared" si="10"/>
        <v>860</v>
      </c>
      <c r="G91" s="2">
        <v>0</v>
      </c>
      <c r="H91" s="2">
        <v>126</v>
      </c>
      <c r="I91" s="2">
        <v>0</v>
      </c>
      <c r="J91" s="2">
        <f t="shared" si="11"/>
        <v>126</v>
      </c>
      <c r="K91" s="2">
        <v>-227</v>
      </c>
      <c r="L91" s="2">
        <v>0</v>
      </c>
      <c r="M91" s="2">
        <v>156</v>
      </c>
      <c r="N91" s="2">
        <f t="shared" si="12"/>
        <v>-71</v>
      </c>
      <c r="O91" s="2">
        <v>597</v>
      </c>
      <c r="P91" s="2">
        <v>4</v>
      </c>
      <c r="Q91" s="2">
        <v>77</v>
      </c>
      <c r="R91" s="2">
        <v>436</v>
      </c>
      <c r="S91" s="2">
        <f t="shared" si="13"/>
        <v>517</v>
      </c>
      <c r="T91" s="2">
        <v>0</v>
      </c>
      <c r="U91" s="2">
        <v>0</v>
      </c>
      <c r="V91" s="2">
        <f t="shared" si="14"/>
        <v>0</v>
      </c>
      <c r="W91" s="2">
        <v>406</v>
      </c>
      <c r="X91" s="2">
        <v>0</v>
      </c>
      <c r="Y91">
        <v>0</v>
      </c>
      <c r="Z91" s="2">
        <v>0</v>
      </c>
      <c r="AA91" s="2">
        <v>35</v>
      </c>
      <c r="AB91" s="2">
        <f t="shared" si="15"/>
        <v>35</v>
      </c>
      <c r="AC91" s="2">
        <v>0</v>
      </c>
      <c r="AD91" s="2">
        <v>0</v>
      </c>
      <c r="AE91" s="2">
        <v>0</v>
      </c>
      <c r="AF91" s="2">
        <v>0</v>
      </c>
      <c r="AG91" s="2">
        <f t="shared" si="16"/>
        <v>2470</v>
      </c>
      <c r="AH91" s="2">
        <f t="shared" si="17"/>
        <v>2470</v>
      </c>
      <c r="AI91" s="78">
        <v>9920</v>
      </c>
      <c r="AJ91" s="2">
        <v>9920</v>
      </c>
      <c r="AK91" s="2">
        <v>2590</v>
      </c>
      <c r="AL91" s="2">
        <v>145</v>
      </c>
      <c r="AM91" s="2">
        <v>2197</v>
      </c>
      <c r="AN91" s="2">
        <v>0</v>
      </c>
      <c r="AO91" s="2">
        <v>0</v>
      </c>
      <c r="AP91" s="2">
        <v>0</v>
      </c>
      <c r="AQ91" s="2">
        <v>0</v>
      </c>
      <c r="AR91" s="2">
        <v>0</v>
      </c>
      <c r="AS91" s="2">
        <v>0</v>
      </c>
      <c r="AT91" s="2">
        <v>0</v>
      </c>
      <c r="AU91" s="2">
        <v>0</v>
      </c>
      <c r="AV91" s="78">
        <v>0</v>
      </c>
      <c r="AW91" s="2">
        <v>0</v>
      </c>
      <c r="AX91" s="2">
        <v>0</v>
      </c>
      <c r="AY91" s="2">
        <v>0</v>
      </c>
      <c r="AZ91" s="2">
        <v>0</v>
      </c>
      <c r="BA91" s="2">
        <f t="shared" si="18"/>
        <v>7402</v>
      </c>
      <c r="BB91" s="2">
        <f t="shared" si="19"/>
        <v>7402</v>
      </c>
      <c r="BC91" s="2">
        <v>25578</v>
      </c>
      <c r="BD91" s="2">
        <v>25578</v>
      </c>
      <c r="BE91" s="2">
        <v>0</v>
      </c>
      <c r="BF91" s="78">
        <v>0</v>
      </c>
      <c r="BG91" s="2">
        <v>0</v>
      </c>
      <c r="BH91" s="78">
        <v>0</v>
      </c>
      <c r="BI91" s="2">
        <v>1040</v>
      </c>
      <c r="BJ91" s="78">
        <v>162</v>
      </c>
      <c r="BK91" s="2">
        <v>-44</v>
      </c>
      <c r="BL91" s="78">
        <v>-232</v>
      </c>
    </row>
    <row r="92" spans="1:65" x14ac:dyDescent="0.25">
      <c r="A92" s="1" t="s">
        <v>87</v>
      </c>
      <c r="B92" t="s">
        <v>533</v>
      </c>
      <c r="C92" t="s">
        <v>972</v>
      </c>
      <c r="D92" s="2">
        <v>43</v>
      </c>
      <c r="E92" s="2">
        <v>-67</v>
      </c>
      <c r="F92" s="2">
        <f t="shared" si="10"/>
        <v>-24</v>
      </c>
      <c r="G92" s="2">
        <v>12</v>
      </c>
      <c r="H92" s="2">
        <v>35</v>
      </c>
      <c r="I92" s="2">
        <v>0</v>
      </c>
      <c r="J92" s="2">
        <f t="shared" si="11"/>
        <v>35</v>
      </c>
      <c r="K92" s="2">
        <v>235</v>
      </c>
      <c r="L92" s="2">
        <v>0</v>
      </c>
      <c r="M92" s="2">
        <v>73</v>
      </c>
      <c r="N92" s="2">
        <f t="shared" si="12"/>
        <v>308</v>
      </c>
      <c r="O92" s="2">
        <v>422</v>
      </c>
      <c r="P92" s="2">
        <v>15</v>
      </c>
      <c r="Q92" s="2">
        <v>1</v>
      </c>
      <c r="R92" s="2">
        <v>231</v>
      </c>
      <c r="S92" s="2">
        <f t="shared" si="13"/>
        <v>247</v>
      </c>
      <c r="T92" s="2">
        <v>0</v>
      </c>
      <c r="U92" s="2">
        <v>0</v>
      </c>
      <c r="V92" s="2">
        <f t="shared" si="14"/>
        <v>0</v>
      </c>
      <c r="W92" s="2">
        <v>729</v>
      </c>
      <c r="X92" s="2">
        <v>0</v>
      </c>
      <c r="Y92">
        <v>0</v>
      </c>
      <c r="Z92" s="2">
        <v>0</v>
      </c>
      <c r="AA92" s="2">
        <v>563</v>
      </c>
      <c r="AB92" s="2">
        <f t="shared" si="15"/>
        <v>563</v>
      </c>
      <c r="AC92" s="2">
        <v>43</v>
      </c>
      <c r="AD92" s="2">
        <v>0</v>
      </c>
      <c r="AE92" s="2">
        <v>0</v>
      </c>
      <c r="AF92" s="2">
        <v>5</v>
      </c>
      <c r="AG92" s="2">
        <f t="shared" si="16"/>
        <v>2340</v>
      </c>
      <c r="AH92" s="2">
        <f t="shared" si="17"/>
        <v>2340</v>
      </c>
      <c r="AI92" s="78">
        <v>13316</v>
      </c>
      <c r="AJ92" s="2">
        <v>13316</v>
      </c>
      <c r="AK92" s="2">
        <v>4203</v>
      </c>
      <c r="AL92" s="2">
        <v>164</v>
      </c>
      <c r="AM92" s="2">
        <v>993</v>
      </c>
      <c r="AN92" s="2">
        <v>0</v>
      </c>
      <c r="AO92" s="2">
        <v>0</v>
      </c>
      <c r="AP92" s="2">
        <v>63</v>
      </c>
      <c r="AQ92" s="2">
        <v>0</v>
      </c>
      <c r="AR92" s="2">
        <v>0</v>
      </c>
      <c r="AS92" s="2">
        <v>0</v>
      </c>
      <c r="AT92" s="2">
        <v>0</v>
      </c>
      <c r="AU92" s="2">
        <v>0</v>
      </c>
      <c r="AV92" s="78">
        <v>0</v>
      </c>
      <c r="AW92" s="2">
        <v>0</v>
      </c>
      <c r="AX92" s="2">
        <v>0</v>
      </c>
      <c r="AY92" s="2">
        <v>0</v>
      </c>
      <c r="AZ92" s="2">
        <v>0</v>
      </c>
      <c r="BA92" s="2">
        <f t="shared" si="18"/>
        <v>7763</v>
      </c>
      <c r="BB92" s="2">
        <f t="shared" si="19"/>
        <v>7763</v>
      </c>
      <c r="BC92" s="2">
        <v>38334</v>
      </c>
      <c r="BD92" s="2">
        <v>38334</v>
      </c>
      <c r="BE92" s="2">
        <v>0</v>
      </c>
      <c r="BF92" s="78">
        <v>0</v>
      </c>
      <c r="BG92" s="2">
        <v>0</v>
      </c>
      <c r="BH92" s="78">
        <v>0</v>
      </c>
      <c r="BI92" s="2">
        <v>52</v>
      </c>
      <c r="BJ92" s="78">
        <v>207</v>
      </c>
      <c r="BK92" s="2">
        <v>-29</v>
      </c>
      <c r="BL92" s="78">
        <v>-92</v>
      </c>
    </row>
    <row r="93" spans="1:65" x14ac:dyDescent="0.25">
      <c r="A93" s="1" t="s">
        <v>88</v>
      </c>
      <c r="B93" t="s">
        <v>534</v>
      </c>
      <c r="C93" t="s">
        <v>972</v>
      </c>
      <c r="D93" s="2">
        <v>-140</v>
      </c>
      <c r="E93" s="2">
        <v>1242</v>
      </c>
      <c r="F93" s="2">
        <f t="shared" si="10"/>
        <v>1102</v>
      </c>
      <c r="G93" s="2">
        <v>-21</v>
      </c>
      <c r="H93" s="2">
        <v>181</v>
      </c>
      <c r="I93" s="2">
        <v>0</v>
      </c>
      <c r="J93" s="2">
        <f t="shared" si="11"/>
        <v>181</v>
      </c>
      <c r="K93" s="2">
        <v>-317</v>
      </c>
      <c r="L93" s="2">
        <v>0</v>
      </c>
      <c r="M93" s="2">
        <v>161</v>
      </c>
      <c r="N93" s="2">
        <f t="shared" si="12"/>
        <v>-156</v>
      </c>
      <c r="O93" s="2">
        <v>1222</v>
      </c>
      <c r="P93" s="2">
        <v>12</v>
      </c>
      <c r="Q93" s="2">
        <v>-38</v>
      </c>
      <c r="R93" s="2">
        <v>654</v>
      </c>
      <c r="S93" s="2">
        <f t="shared" si="13"/>
        <v>628</v>
      </c>
      <c r="T93" s="2">
        <v>0</v>
      </c>
      <c r="U93" s="2">
        <v>0</v>
      </c>
      <c r="V93" s="2">
        <f t="shared" si="14"/>
        <v>0</v>
      </c>
      <c r="W93" s="2">
        <v>981</v>
      </c>
      <c r="X93" s="2">
        <v>0</v>
      </c>
      <c r="Y93">
        <v>0</v>
      </c>
      <c r="Z93" s="2">
        <v>0</v>
      </c>
      <c r="AA93" s="2">
        <v>585</v>
      </c>
      <c r="AB93" s="2">
        <f t="shared" si="15"/>
        <v>585</v>
      </c>
      <c r="AC93" s="2">
        <v>137</v>
      </c>
      <c r="AD93" s="2">
        <v>0</v>
      </c>
      <c r="AE93" s="2">
        <v>0</v>
      </c>
      <c r="AF93" s="2">
        <v>112</v>
      </c>
      <c r="AG93" s="2">
        <f t="shared" si="16"/>
        <v>4771</v>
      </c>
      <c r="AH93" s="2">
        <f t="shared" si="17"/>
        <v>4771</v>
      </c>
      <c r="AI93" s="78">
        <v>19996</v>
      </c>
      <c r="AJ93" s="2">
        <v>19996</v>
      </c>
      <c r="AK93" s="2">
        <v>12645</v>
      </c>
      <c r="AL93" s="2">
        <v>543</v>
      </c>
      <c r="AM93" s="2">
        <v>0</v>
      </c>
      <c r="AN93" s="2">
        <v>0</v>
      </c>
      <c r="AO93" s="2">
        <v>0</v>
      </c>
      <c r="AP93" s="2">
        <v>550</v>
      </c>
      <c r="AQ93" s="2">
        <v>0</v>
      </c>
      <c r="AR93" s="2">
        <v>0</v>
      </c>
      <c r="AS93" s="2">
        <v>0</v>
      </c>
      <c r="AT93" s="2">
        <v>0</v>
      </c>
      <c r="AU93" s="2">
        <v>-383</v>
      </c>
      <c r="AV93" s="78">
        <v>0</v>
      </c>
      <c r="AW93" s="2">
        <v>44</v>
      </c>
      <c r="AX93" s="2">
        <v>0</v>
      </c>
      <c r="AY93" s="2">
        <v>0</v>
      </c>
      <c r="AZ93" s="2">
        <v>0</v>
      </c>
      <c r="BA93" s="2">
        <f t="shared" si="18"/>
        <v>18170</v>
      </c>
      <c r="BB93" s="2">
        <f t="shared" si="19"/>
        <v>18170</v>
      </c>
      <c r="BC93" s="2">
        <v>63394</v>
      </c>
      <c r="BD93" s="2">
        <v>63394</v>
      </c>
      <c r="BE93" s="2">
        <v>48</v>
      </c>
      <c r="BF93" s="78">
        <v>193</v>
      </c>
      <c r="BG93" s="2">
        <v>42</v>
      </c>
      <c r="BH93" s="78">
        <v>170</v>
      </c>
      <c r="BI93" s="2">
        <v>0</v>
      </c>
      <c r="BJ93" s="78">
        <v>0</v>
      </c>
      <c r="BK93" s="2">
        <v>-176</v>
      </c>
      <c r="BL93" s="78">
        <v>-520</v>
      </c>
    </row>
    <row r="94" spans="1:65" x14ac:dyDescent="0.25">
      <c r="A94" s="1" t="s">
        <v>89</v>
      </c>
      <c r="B94" t="s">
        <v>535</v>
      </c>
      <c r="C94" t="s">
        <v>972</v>
      </c>
      <c r="D94" s="2">
        <v>-147</v>
      </c>
      <c r="E94" s="2">
        <v>1040</v>
      </c>
      <c r="F94" s="2">
        <f t="shared" si="10"/>
        <v>893</v>
      </c>
      <c r="G94" s="2">
        <v>45</v>
      </c>
      <c r="H94" s="2">
        <v>315</v>
      </c>
      <c r="I94" s="2">
        <v>0</v>
      </c>
      <c r="J94" s="2">
        <f t="shared" si="11"/>
        <v>315</v>
      </c>
      <c r="K94" s="2">
        <v>-542</v>
      </c>
      <c r="L94" s="2">
        <v>0</v>
      </c>
      <c r="M94" s="2">
        <v>-79</v>
      </c>
      <c r="N94" s="2">
        <f t="shared" si="12"/>
        <v>-621</v>
      </c>
      <c r="O94" s="2">
        <v>2064</v>
      </c>
      <c r="P94" s="2">
        <v>13</v>
      </c>
      <c r="Q94" s="2">
        <v>278</v>
      </c>
      <c r="R94" s="2">
        <v>927</v>
      </c>
      <c r="S94" s="2">
        <f t="shared" si="13"/>
        <v>1218</v>
      </c>
      <c r="T94" s="2">
        <v>0</v>
      </c>
      <c r="U94" s="2">
        <v>0</v>
      </c>
      <c r="V94" s="2">
        <f t="shared" si="14"/>
        <v>0</v>
      </c>
      <c r="W94" s="2">
        <v>1833</v>
      </c>
      <c r="X94" s="2">
        <v>0</v>
      </c>
      <c r="Y94">
        <v>0</v>
      </c>
      <c r="Z94" s="2">
        <v>-48</v>
      </c>
      <c r="AA94" s="2">
        <v>174</v>
      </c>
      <c r="AB94" s="2">
        <f t="shared" si="15"/>
        <v>126</v>
      </c>
      <c r="AC94" s="2">
        <v>114</v>
      </c>
      <c r="AD94" s="2">
        <v>0</v>
      </c>
      <c r="AE94" s="2">
        <v>0</v>
      </c>
      <c r="AF94" s="2">
        <v>0</v>
      </c>
      <c r="AG94" s="2">
        <f t="shared" si="16"/>
        <v>5987</v>
      </c>
      <c r="AH94" s="2">
        <f t="shared" si="17"/>
        <v>5987</v>
      </c>
      <c r="AI94" s="78">
        <v>25745</v>
      </c>
      <c r="AJ94" s="2">
        <v>25745</v>
      </c>
      <c r="AK94" s="2">
        <v>10536</v>
      </c>
      <c r="AL94" s="2">
        <v>0</v>
      </c>
      <c r="AM94" s="2">
        <v>4051</v>
      </c>
      <c r="AN94" s="2">
        <v>0</v>
      </c>
      <c r="AO94" s="2">
        <v>0</v>
      </c>
      <c r="AP94" s="2">
        <v>640</v>
      </c>
      <c r="AQ94" s="2">
        <v>0</v>
      </c>
      <c r="AR94" s="2">
        <v>0</v>
      </c>
      <c r="AS94" s="2">
        <v>0</v>
      </c>
      <c r="AT94" s="2">
        <v>0</v>
      </c>
      <c r="AU94" s="2">
        <v>-127</v>
      </c>
      <c r="AV94" s="78">
        <v>-806</v>
      </c>
      <c r="AW94" s="2">
        <v>0</v>
      </c>
      <c r="AX94" s="2">
        <v>-239</v>
      </c>
      <c r="AY94" s="2">
        <v>0</v>
      </c>
      <c r="AZ94" s="2">
        <v>0</v>
      </c>
      <c r="BA94" s="2">
        <f t="shared" si="18"/>
        <v>21087</v>
      </c>
      <c r="BB94" s="2">
        <f t="shared" si="19"/>
        <v>21087</v>
      </c>
      <c r="BC94" s="2">
        <v>24700</v>
      </c>
      <c r="BD94" s="2">
        <v>24700</v>
      </c>
      <c r="BE94" s="2">
        <v>263</v>
      </c>
      <c r="BF94" s="78">
        <v>263</v>
      </c>
      <c r="BG94" s="2">
        <v>782</v>
      </c>
      <c r="BH94" s="78">
        <v>782</v>
      </c>
      <c r="BI94" s="2">
        <v>967</v>
      </c>
      <c r="BJ94" s="78">
        <v>6102</v>
      </c>
      <c r="BK94" s="2">
        <v>-57</v>
      </c>
      <c r="BL94" s="78">
        <v>-142</v>
      </c>
    </row>
    <row r="95" spans="1:65" x14ac:dyDescent="0.25">
      <c r="A95" s="1" t="s">
        <v>90</v>
      </c>
      <c r="B95" t="s">
        <v>536</v>
      </c>
      <c r="C95" t="s">
        <v>972</v>
      </c>
      <c r="D95" s="2">
        <v>11</v>
      </c>
      <c r="E95" s="2">
        <v>1495</v>
      </c>
      <c r="F95" s="2">
        <f t="shared" si="10"/>
        <v>1506</v>
      </c>
      <c r="G95" s="2">
        <v>31</v>
      </c>
      <c r="H95" s="2">
        <v>31</v>
      </c>
      <c r="I95" s="2">
        <v>0</v>
      </c>
      <c r="J95" s="2">
        <f t="shared" si="11"/>
        <v>31</v>
      </c>
      <c r="K95" s="2">
        <v>-204</v>
      </c>
      <c r="L95" s="2">
        <v>0</v>
      </c>
      <c r="M95" s="2">
        <v>356</v>
      </c>
      <c r="N95" s="2">
        <f t="shared" si="12"/>
        <v>152</v>
      </c>
      <c r="O95" s="2">
        <v>1296</v>
      </c>
      <c r="P95" s="2">
        <v>0</v>
      </c>
      <c r="Q95" s="2">
        <v>214</v>
      </c>
      <c r="R95" s="2">
        <v>453</v>
      </c>
      <c r="S95" s="2">
        <f t="shared" si="13"/>
        <v>667</v>
      </c>
      <c r="T95" s="2">
        <v>0</v>
      </c>
      <c r="U95" s="2">
        <v>0</v>
      </c>
      <c r="V95" s="2">
        <f t="shared" si="14"/>
        <v>0</v>
      </c>
      <c r="W95" s="2">
        <v>900</v>
      </c>
      <c r="X95" s="2">
        <v>0</v>
      </c>
      <c r="Y95">
        <v>0</v>
      </c>
      <c r="Z95" s="2">
        <v>0</v>
      </c>
      <c r="AA95" s="2">
        <v>386</v>
      </c>
      <c r="AB95" s="2">
        <f t="shared" si="15"/>
        <v>386</v>
      </c>
      <c r="AC95" s="2">
        <v>0</v>
      </c>
      <c r="AD95" s="2">
        <v>0</v>
      </c>
      <c r="AE95" s="2">
        <v>0</v>
      </c>
      <c r="AF95" s="2">
        <v>0</v>
      </c>
      <c r="AG95" s="2">
        <f t="shared" si="16"/>
        <v>4969</v>
      </c>
      <c r="AH95" s="2">
        <f t="shared" si="17"/>
        <v>4969</v>
      </c>
      <c r="AI95" s="78">
        <v>19705</v>
      </c>
      <c r="AJ95" s="2">
        <v>19705</v>
      </c>
      <c r="AK95" s="2">
        <v>5837</v>
      </c>
      <c r="AL95" s="2">
        <v>79</v>
      </c>
      <c r="AM95" s="2">
        <v>3649</v>
      </c>
      <c r="AN95" s="2">
        <v>0</v>
      </c>
      <c r="AO95" s="2">
        <v>0</v>
      </c>
      <c r="AP95" s="2">
        <v>0</v>
      </c>
      <c r="AQ95" s="2">
        <v>0</v>
      </c>
      <c r="AR95" s="2">
        <v>0</v>
      </c>
      <c r="AS95" s="2">
        <v>0</v>
      </c>
      <c r="AT95" s="2">
        <v>0</v>
      </c>
      <c r="AU95" s="2">
        <v>0</v>
      </c>
      <c r="AV95" s="78">
        <v>0</v>
      </c>
      <c r="AW95" s="2">
        <v>-718</v>
      </c>
      <c r="AX95" s="2">
        <v>-2493</v>
      </c>
      <c r="AY95" s="2">
        <v>0</v>
      </c>
      <c r="AZ95" s="2">
        <v>0</v>
      </c>
      <c r="BA95" s="2">
        <f t="shared" si="18"/>
        <v>13816</v>
      </c>
      <c r="BB95" s="2">
        <f t="shared" si="19"/>
        <v>13816</v>
      </c>
      <c r="BC95" s="2">
        <v>59041</v>
      </c>
      <c r="BD95" s="2">
        <v>59041</v>
      </c>
      <c r="BE95" s="2">
        <v>0</v>
      </c>
      <c r="BF95" s="78">
        <v>0</v>
      </c>
      <c r="BG95" s="2">
        <v>0</v>
      </c>
      <c r="BH95" s="78">
        <v>0</v>
      </c>
      <c r="BI95" s="2">
        <v>2778</v>
      </c>
      <c r="BJ95" s="78">
        <v>5926</v>
      </c>
      <c r="BK95" s="2">
        <v>-155</v>
      </c>
      <c r="BL95" s="78">
        <v>-528</v>
      </c>
    </row>
    <row r="96" spans="1:65" x14ac:dyDescent="0.25">
      <c r="A96" s="1" t="s">
        <v>91</v>
      </c>
      <c r="B96" t="s">
        <v>537</v>
      </c>
      <c r="C96" t="s">
        <v>972</v>
      </c>
      <c r="D96" s="2">
        <v>-53</v>
      </c>
      <c r="E96" s="2">
        <v>576</v>
      </c>
      <c r="F96" s="2">
        <f t="shared" si="10"/>
        <v>523</v>
      </c>
      <c r="G96" s="2">
        <v>7</v>
      </c>
      <c r="H96" s="2">
        <v>80</v>
      </c>
      <c r="I96" s="2">
        <v>0</v>
      </c>
      <c r="J96" s="2">
        <f t="shared" si="11"/>
        <v>80</v>
      </c>
      <c r="K96" s="2">
        <v>67</v>
      </c>
      <c r="L96" s="2">
        <v>0</v>
      </c>
      <c r="M96" s="2">
        <v>-808</v>
      </c>
      <c r="N96" s="2">
        <f t="shared" si="12"/>
        <v>-741</v>
      </c>
      <c r="O96" s="2">
        <v>527</v>
      </c>
      <c r="P96" s="2">
        <v>0</v>
      </c>
      <c r="Q96" s="2">
        <v>5</v>
      </c>
      <c r="R96" s="2">
        <v>214</v>
      </c>
      <c r="S96" s="2">
        <f t="shared" si="13"/>
        <v>219</v>
      </c>
      <c r="T96" s="2">
        <v>0</v>
      </c>
      <c r="U96" s="2">
        <v>0</v>
      </c>
      <c r="V96" s="2">
        <f t="shared" si="14"/>
        <v>0</v>
      </c>
      <c r="W96" s="2">
        <v>622</v>
      </c>
      <c r="X96" s="2">
        <v>0</v>
      </c>
      <c r="Y96">
        <v>0</v>
      </c>
      <c r="Z96" s="2">
        <v>75</v>
      </c>
      <c r="AA96" s="2">
        <v>367</v>
      </c>
      <c r="AB96" s="2">
        <f t="shared" si="15"/>
        <v>442</v>
      </c>
      <c r="AC96" s="2">
        <v>-256</v>
      </c>
      <c r="AD96" s="2">
        <v>0</v>
      </c>
      <c r="AE96" s="2">
        <v>0</v>
      </c>
      <c r="AF96" s="2">
        <v>-71</v>
      </c>
      <c r="AG96" s="2">
        <f t="shared" si="16"/>
        <v>1352</v>
      </c>
      <c r="AH96" s="2">
        <f t="shared" si="17"/>
        <v>1352</v>
      </c>
      <c r="AI96" s="78">
        <v>11049</v>
      </c>
      <c r="AJ96" s="2">
        <v>11049</v>
      </c>
      <c r="AK96" s="2">
        <v>4186</v>
      </c>
      <c r="AL96" s="2">
        <v>0</v>
      </c>
      <c r="AM96" s="2">
        <v>5718</v>
      </c>
      <c r="AN96" s="2">
        <v>0</v>
      </c>
      <c r="AO96" s="2">
        <v>123</v>
      </c>
      <c r="AP96" s="2">
        <v>0</v>
      </c>
      <c r="AQ96" s="2">
        <v>0</v>
      </c>
      <c r="AR96" s="2">
        <v>0</v>
      </c>
      <c r="AS96" s="2">
        <v>0</v>
      </c>
      <c r="AT96" s="2">
        <v>0</v>
      </c>
      <c r="AU96" s="2">
        <v>-2</v>
      </c>
      <c r="AV96" s="78">
        <v>17</v>
      </c>
      <c r="AW96" s="2">
        <v>0</v>
      </c>
      <c r="AX96" s="2">
        <v>0</v>
      </c>
      <c r="AY96" s="2">
        <v>0</v>
      </c>
      <c r="AZ96" s="2">
        <v>0</v>
      </c>
      <c r="BA96" s="2">
        <f t="shared" si="18"/>
        <v>11377</v>
      </c>
      <c r="BB96" s="2">
        <f t="shared" si="19"/>
        <v>11377</v>
      </c>
      <c r="BC96" s="2">
        <v>53046</v>
      </c>
      <c r="BD96" s="2">
        <v>53046</v>
      </c>
      <c r="BE96" s="2">
        <v>0</v>
      </c>
      <c r="BF96" s="78">
        <v>3</v>
      </c>
      <c r="BG96" s="2">
        <v>0</v>
      </c>
      <c r="BH96" s="78">
        <v>0</v>
      </c>
      <c r="BI96" s="2">
        <v>0</v>
      </c>
      <c r="BJ96" s="78">
        <v>279</v>
      </c>
      <c r="BK96" s="2">
        <v>0</v>
      </c>
      <c r="BL96" s="78">
        <v>-132</v>
      </c>
    </row>
    <row r="97" spans="1:64" x14ac:dyDescent="0.25">
      <c r="A97" s="1" t="s">
        <v>92</v>
      </c>
      <c r="B97" t="s">
        <v>538</v>
      </c>
      <c r="C97" t="s">
        <v>972</v>
      </c>
      <c r="D97" s="2">
        <v>46</v>
      </c>
      <c r="E97" s="2">
        <v>818</v>
      </c>
      <c r="F97" s="2">
        <f t="shared" si="10"/>
        <v>864</v>
      </c>
      <c r="G97" s="2">
        <v>13</v>
      </c>
      <c r="H97" s="2">
        <v>44</v>
      </c>
      <c r="I97" s="2">
        <v>0</v>
      </c>
      <c r="J97" s="2">
        <f t="shared" si="11"/>
        <v>44</v>
      </c>
      <c r="K97" s="2">
        <v>-122</v>
      </c>
      <c r="L97" s="2">
        <v>0</v>
      </c>
      <c r="M97" s="2">
        <v>183</v>
      </c>
      <c r="N97" s="2">
        <f t="shared" si="12"/>
        <v>61</v>
      </c>
      <c r="O97" s="2">
        <v>520</v>
      </c>
      <c r="P97" s="2">
        <v>0</v>
      </c>
      <c r="Q97" s="2">
        <v>87</v>
      </c>
      <c r="R97" s="2">
        <v>340</v>
      </c>
      <c r="S97" s="2">
        <f t="shared" si="13"/>
        <v>427</v>
      </c>
      <c r="T97" s="2">
        <v>0</v>
      </c>
      <c r="U97" s="2">
        <v>0</v>
      </c>
      <c r="V97" s="2">
        <f t="shared" si="14"/>
        <v>0</v>
      </c>
      <c r="W97" s="2">
        <v>23</v>
      </c>
      <c r="X97" s="2">
        <v>0</v>
      </c>
      <c r="Y97">
        <v>0</v>
      </c>
      <c r="Z97" s="2">
        <v>0</v>
      </c>
      <c r="AA97" s="2">
        <v>175</v>
      </c>
      <c r="AB97" s="2">
        <f t="shared" si="15"/>
        <v>175</v>
      </c>
      <c r="AC97" s="2">
        <v>0</v>
      </c>
      <c r="AD97" s="2">
        <v>0</v>
      </c>
      <c r="AE97" s="2">
        <v>0</v>
      </c>
      <c r="AF97" s="2">
        <v>18</v>
      </c>
      <c r="AG97" s="2">
        <f t="shared" si="16"/>
        <v>2145</v>
      </c>
      <c r="AH97" s="2">
        <f t="shared" si="17"/>
        <v>2145</v>
      </c>
      <c r="AI97" s="78">
        <v>9102</v>
      </c>
      <c r="AJ97" s="2">
        <v>9102</v>
      </c>
      <c r="AK97" s="2">
        <v>4653</v>
      </c>
      <c r="AL97" s="2">
        <v>-3</v>
      </c>
      <c r="AM97" s="2">
        <v>0</v>
      </c>
      <c r="AN97" s="2">
        <v>0</v>
      </c>
      <c r="AO97" s="2">
        <v>0</v>
      </c>
      <c r="AP97" s="2">
        <v>269</v>
      </c>
      <c r="AQ97" s="2">
        <v>0</v>
      </c>
      <c r="AR97" s="2">
        <v>0</v>
      </c>
      <c r="AS97" s="2">
        <v>0</v>
      </c>
      <c r="AT97" s="2">
        <v>0</v>
      </c>
      <c r="AU97" s="2">
        <v>-33</v>
      </c>
      <c r="AV97" s="78">
        <v>-110</v>
      </c>
      <c r="AW97" s="2">
        <v>8</v>
      </c>
      <c r="AX97" s="2">
        <v>-7</v>
      </c>
      <c r="AY97" s="2">
        <v>0</v>
      </c>
      <c r="AZ97" s="2">
        <v>0</v>
      </c>
      <c r="BA97" s="2">
        <f t="shared" si="18"/>
        <v>7039</v>
      </c>
      <c r="BB97" s="2">
        <f t="shared" si="19"/>
        <v>7039</v>
      </c>
      <c r="BC97" s="2">
        <v>25690</v>
      </c>
      <c r="BD97" s="2">
        <v>25690</v>
      </c>
      <c r="BE97" s="2">
        <v>0</v>
      </c>
      <c r="BF97" s="78">
        <v>0</v>
      </c>
      <c r="BG97" s="2">
        <v>0</v>
      </c>
      <c r="BH97" s="78">
        <v>0</v>
      </c>
      <c r="BI97" s="2">
        <v>0</v>
      </c>
      <c r="BJ97" s="78">
        <v>0</v>
      </c>
      <c r="BK97" s="2">
        <v>-21</v>
      </c>
      <c r="BL97" s="78">
        <v>-166</v>
      </c>
    </row>
    <row r="98" spans="1:64" x14ac:dyDescent="0.25">
      <c r="A98" s="1" t="s">
        <v>93</v>
      </c>
      <c r="B98" t="s">
        <v>539</v>
      </c>
      <c r="C98" t="s">
        <v>972</v>
      </c>
      <c r="D98" s="2">
        <v>-36</v>
      </c>
      <c r="E98" s="2">
        <v>1152</v>
      </c>
      <c r="F98" s="2">
        <f t="shared" si="10"/>
        <v>1116</v>
      </c>
      <c r="G98" s="2">
        <v>10</v>
      </c>
      <c r="H98" s="2">
        <v>0</v>
      </c>
      <c r="I98" s="2">
        <v>0</v>
      </c>
      <c r="J98" s="2">
        <f t="shared" si="11"/>
        <v>0</v>
      </c>
      <c r="K98" s="2">
        <v>-227</v>
      </c>
      <c r="L98" s="2">
        <v>0</v>
      </c>
      <c r="M98" s="2">
        <v>-15</v>
      </c>
      <c r="N98" s="2">
        <f t="shared" si="12"/>
        <v>-242</v>
      </c>
      <c r="O98" s="2">
        <v>738</v>
      </c>
      <c r="P98" s="2">
        <v>0</v>
      </c>
      <c r="Q98" s="2">
        <v>2</v>
      </c>
      <c r="R98" s="2">
        <v>-20</v>
      </c>
      <c r="S98" s="2">
        <f t="shared" si="13"/>
        <v>-18</v>
      </c>
      <c r="T98" s="2">
        <v>0</v>
      </c>
      <c r="U98" s="2">
        <v>0</v>
      </c>
      <c r="V98" s="2">
        <f t="shared" si="14"/>
        <v>0</v>
      </c>
      <c r="W98" s="2">
        <v>242</v>
      </c>
      <c r="X98" s="2">
        <v>0</v>
      </c>
      <c r="Y98">
        <v>0</v>
      </c>
      <c r="Z98" s="2">
        <v>1</v>
      </c>
      <c r="AA98" s="2">
        <v>73</v>
      </c>
      <c r="AB98" s="2">
        <f t="shared" si="15"/>
        <v>74</v>
      </c>
      <c r="AC98" s="2">
        <v>0</v>
      </c>
      <c r="AD98" s="2">
        <v>0</v>
      </c>
      <c r="AE98" s="2">
        <v>0</v>
      </c>
      <c r="AF98" s="2">
        <v>0</v>
      </c>
      <c r="AG98" s="2">
        <f t="shared" si="16"/>
        <v>1920</v>
      </c>
      <c r="AH98" s="2">
        <f t="shared" si="17"/>
        <v>1920</v>
      </c>
      <c r="AI98" s="78">
        <v>8764</v>
      </c>
      <c r="AJ98" s="2">
        <v>8764</v>
      </c>
      <c r="AK98" s="2">
        <v>4117</v>
      </c>
      <c r="AL98" s="2">
        <v>0</v>
      </c>
      <c r="AM98" s="2">
        <v>0</v>
      </c>
      <c r="AN98" s="2">
        <v>0</v>
      </c>
      <c r="AO98" s="2">
        <v>0</v>
      </c>
      <c r="AP98" s="2">
        <v>323</v>
      </c>
      <c r="AQ98" s="2">
        <v>0</v>
      </c>
      <c r="AR98" s="2">
        <v>0</v>
      </c>
      <c r="AS98" s="2">
        <v>0</v>
      </c>
      <c r="AT98" s="2">
        <v>0</v>
      </c>
      <c r="AU98" s="2">
        <v>0</v>
      </c>
      <c r="AV98" s="78">
        <v>0</v>
      </c>
      <c r="AW98" s="2">
        <v>0</v>
      </c>
      <c r="AX98" s="2">
        <v>0</v>
      </c>
      <c r="AY98" s="2">
        <v>0</v>
      </c>
      <c r="AZ98" s="2">
        <v>0</v>
      </c>
      <c r="BA98" s="2">
        <f t="shared" si="18"/>
        <v>6360</v>
      </c>
      <c r="BB98" s="2">
        <f t="shared" si="19"/>
        <v>6360</v>
      </c>
      <c r="BC98" s="2">
        <v>29131</v>
      </c>
      <c r="BD98" s="2">
        <v>29131</v>
      </c>
      <c r="BE98" s="2">
        <v>0</v>
      </c>
      <c r="BF98" s="78">
        <v>0</v>
      </c>
      <c r="BG98" s="2">
        <v>0</v>
      </c>
      <c r="BH98" s="78">
        <v>0</v>
      </c>
      <c r="BI98" s="2">
        <v>0</v>
      </c>
      <c r="BJ98" s="78">
        <v>0</v>
      </c>
      <c r="BK98" s="2">
        <v>-1</v>
      </c>
      <c r="BL98" s="78">
        <v>-52</v>
      </c>
    </row>
    <row r="99" spans="1:64" x14ac:dyDescent="0.25">
      <c r="A99" s="1" t="s">
        <v>94</v>
      </c>
      <c r="B99" t="s">
        <v>540</v>
      </c>
      <c r="C99" t="s">
        <v>972</v>
      </c>
      <c r="D99" s="2">
        <v>-224</v>
      </c>
      <c r="E99" s="2">
        <v>861</v>
      </c>
      <c r="F99" s="2">
        <f t="shared" si="10"/>
        <v>637</v>
      </c>
      <c r="G99" s="2">
        <v>13</v>
      </c>
      <c r="H99" s="2">
        <v>55</v>
      </c>
      <c r="I99" s="2">
        <v>0</v>
      </c>
      <c r="J99" s="2">
        <f t="shared" si="11"/>
        <v>55</v>
      </c>
      <c r="K99" s="2">
        <v>53</v>
      </c>
      <c r="L99" s="2">
        <v>0</v>
      </c>
      <c r="M99" s="2">
        <v>562</v>
      </c>
      <c r="N99" s="2">
        <f t="shared" si="12"/>
        <v>615</v>
      </c>
      <c r="O99" s="2">
        <v>1247</v>
      </c>
      <c r="P99" s="2">
        <v>2</v>
      </c>
      <c r="Q99" s="2">
        <v>95</v>
      </c>
      <c r="R99" s="2">
        <v>373</v>
      </c>
      <c r="S99" s="2">
        <f t="shared" si="13"/>
        <v>470</v>
      </c>
      <c r="T99" s="2">
        <v>0</v>
      </c>
      <c r="U99" s="2">
        <v>0</v>
      </c>
      <c r="V99" s="2">
        <f t="shared" si="14"/>
        <v>0</v>
      </c>
      <c r="W99" s="2">
        <v>656</v>
      </c>
      <c r="X99" s="2">
        <v>0</v>
      </c>
      <c r="Y99">
        <v>0</v>
      </c>
      <c r="Z99" s="2">
        <v>20</v>
      </c>
      <c r="AA99" s="2">
        <v>364</v>
      </c>
      <c r="AB99" s="2">
        <f t="shared" si="15"/>
        <v>384</v>
      </c>
      <c r="AC99" s="2">
        <v>34</v>
      </c>
      <c r="AD99" s="2">
        <v>1</v>
      </c>
      <c r="AE99" s="2">
        <v>0</v>
      </c>
      <c r="AF99" s="2">
        <v>0</v>
      </c>
      <c r="AG99" s="2">
        <f t="shared" si="16"/>
        <v>4112</v>
      </c>
      <c r="AH99" s="2">
        <f t="shared" si="17"/>
        <v>4112</v>
      </c>
      <c r="AI99" s="78">
        <v>18946</v>
      </c>
      <c r="AJ99" s="2">
        <v>18946</v>
      </c>
      <c r="AK99" s="2">
        <v>14351</v>
      </c>
      <c r="AL99" s="2">
        <v>5</v>
      </c>
      <c r="AM99" s="2">
        <v>2204</v>
      </c>
      <c r="AN99" s="2">
        <v>0</v>
      </c>
      <c r="AO99" s="2">
        <v>7</v>
      </c>
      <c r="AP99" s="2">
        <v>340</v>
      </c>
      <c r="AQ99" s="2">
        <v>0</v>
      </c>
      <c r="AR99" s="2">
        <v>0</v>
      </c>
      <c r="AS99" s="2">
        <v>0</v>
      </c>
      <c r="AT99" s="2">
        <v>0</v>
      </c>
      <c r="AU99" s="2">
        <v>0</v>
      </c>
      <c r="AV99" s="78">
        <v>0</v>
      </c>
      <c r="AW99" s="2">
        <v>0</v>
      </c>
      <c r="AX99" s="2">
        <v>0</v>
      </c>
      <c r="AY99" s="2">
        <v>0</v>
      </c>
      <c r="AZ99" s="2">
        <v>0</v>
      </c>
      <c r="BA99" s="2">
        <f t="shared" si="18"/>
        <v>21019</v>
      </c>
      <c r="BB99" s="2">
        <f t="shared" si="19"/>
        <v>21019</v>
      </c>
      <c r="BC99" s="2">
        <v>83337</v>
      </c>
      <c r="BD99" s="2">
        <v>83337</v>
      </c>
      <c r="BE99" s="2">
        <v>0</v>
      </c>
      <c r="BF99" s="78">
        <v>0</v>
      </c>
      <c r="BG99" s="2">
        <v>0</v>
      </c>
      <c r="BH99" s="78">
        <v>0</v>
      </c>
      <c r="BI99" s="2">
        <v>2</v>
      </c>
      <c r="BJ99" s="78">
        <v>110</v>
      </c>
      <c r="BK99" s="2">
        <v>-72</v>
      </c>
      <c r="BL99" s="78">
        <v>-273</v>
      </c>
    </row>
    <row r="100" spans="1:64" x14ac:dyDescent="0.25">
      <c r="A100" s="1" t="s">
        <v>95</v>
      </c>
      <c r="B100" t="s">
        <v>541</v>
      </c>
      <c r="C100" t="s">
        <v>972</v>
      </c>
      <c r="D100" s="2">
        <v>8.8674999999999997</v>
      </c>
      <c r="E100" s="2">
        <v>596.87549999999999</v>
      </c>
      <c r="F100" s="2">
        <f t="shared" si="10"/>
        <v>605.74299999999994</v>
      </c>
      <c r="G100" s="2">
        <v>0</v>
      </c>
      <c r="H100" s="2">
        <v>28.852499999999999</v>
      </c>
      <c r="I100" s="2">
        <v>0</v>
      </c>
      <c r="J100" s="2">
        <f t="shared" si="11"/>
        <v>28.852499999999999</v>
      </c>
      <c r="K100" s="2">
        <v>-135.1925</v>
      </c>
      <c r="L100" s="2">
        <v>0</v>
      </c>
      <c r="M100" s="2">
        <v>-34.075000000000003</v>
      </c>
      <c r="N100" s="2">
        <f t="shared" si="12"/>
        <v>-169.26749999999998</v>
      </c>
      <c r="O100" s="2">
        <v>0</v>
      </c>
      <c r="P100" s="2">
        <v>0</v>
      </c>
      <c r="Q100" s="2">
        <v>26.697500000000002</v>
      </c>
      <c r="R100" s="2">
        <v>298.86</v>
      </c>
      <c r="S100" s="2">
        <f t="shared" si="13"/>
        <v>325.5575</v>
      </c>
      <c r="T100" s="2">
        <v>0</v>
      </c>
      <c r="U100" s="2">
        <v>0</v>
      </c>
      <c r="V100" s="2">
        <f t="shared" si="14"/>
        <v>0</v>
      </c>
      <c r="W100" s="2">
        <v>0</v>
      </c>
      <c r="X100" s="2">
        <v>0</v>
      </c>
      <c r="Y100">
        <v>0</v>
      </c>
      <c r="Z100" s="2">
        <v>44.5625</v>
      </c>
      <c r="AA100" s="2">
        <v>294.96800000000002</v>
      </c>
      <c r="AB100" s="2">
        <f t="shared" si="15"/>
        <v>339.53050000000002</v>
      </c>
      <c r="AC100" s="2">
        <v>25.392499999999998</v>
      </c>
      <c r="AD100" s="2">
        <v>0</v>
      </c>
      <c r="AE100" s="2">
        <v>0</v>
      </c>
      <c r="AF100" s="2">
        <v>0</v>
      </c>
      <c r="AG100" s="2">
        <f t="shared" si="16"/>
        <v>1155.8084999999999</v>
      </c>
      <c r="AH100" s="2">
        <f t="shared" si="17"/>
        <v>1155.8084999999999</v>
      </c>
      <c r="AI100" s="78">
        <v>8928</v>
      </c>
      <c r="AJ100" s="2">
        <v>8928</v>
      </c>
      <c r="AK100" s="2">
        <v>2310.3557500000002</v>
      </c>
      <c r="AL100" s="2">
        <v>0</v>
      </c>
      <c r="AM100" s="2">
        <v>1765.4592500000001</v>
      </c>
      <c r="AN100" s="2">
        <v>0</v>
      </c>
      <c r="AO100" s="2">
        <v>0</v>
      </c>
      <c r="AP100" s="2">
        <v>622.08000000000004</v>
      </c>
      <c r="AQ100" s="2">
        <v>0</v>
      </c>
      <c r="AR100" s="2">
        <v>0</v>
      </c>
      <c r="AS100" s="2">
        <v>0</v>
      </c>
      <c r="AT100" s="2">
        <v>0</v>
      </c>
      <c r="AU100" s="2">
        <v>0</v>
      </c>
      <c r="AV100" s="78">
        <v>0</v>
      </c>
      <c r="AW100" s="2">
        <v>0</v>
      </c>
      <c r="AX100" s="2">
        <v>0</v>
      </c>
      <c r="AY100" s="2">
        <v>0</v>
      </c>
      <c r="AZ100" s="2">
        <v>0</v>
      </c>
      <c r="BA100" s="2">
        <f t="shared" si="18"/>
        <v>5853.7034999999996</v>
      </c>
      <c r="BB100" s="2">
        <f t="shared" si="19"/>
        <v>5853.7034999999996</v>
      </c>
      <c r="BC100" s="2">
        <v>23343</v>
      </c>
      <c r="BD100" s="2">
        <v>23343</v>
      </c>
      <c r="BE100" s="2">
        <v>0</v>
      </c>
      <c r="BF100" s="78">
        <v>0</v>
      </c>
      <c r="BG100" s="2">
        <v>0</v>
      </c>
      <c r="BH100" s="78">
        <v>0</v>
      </c>
      <c r="BI100" s="2">
        <v>0</v>
      </c>
      <c r="BJ100" s="78">
        <v>0</v>
      </c>
      <c r="BK100" s="2">
        <v>-24.363250000000001</v>
      </c>
      <c r="BL100" s="78">
        <v>-72</v>
      </c>
    </row>
    <row r="101" spans="1:64" x14ac:dyDescent="0.25">
      <c r="A101" s="1" t="s">
        <v>96</v>
      </c>
      <c r="B101" t="s">
        <v>542</v>
      </c>
      <c r="C101" t="s">
        <v>971</v>
      </c>
      <c r="D101" s="2">
        <v>190</v>
      </c>
      <c r="E101" s="2">
        <v>1355</v>
      </c>
      <c r="F101" s="2">
        <f t="shared" si="10"/>
        <v>1545</v>
      </c>
      <c r="G101" s="2">
        <v>65</v>
      </c>
      <c r="H101" s="2">
        <v>41</v>
      </c>
      <c r="I101" s="2">
        <v>5111</v>
      </c>
      <c r="J101" s="2">
        <f t="shared" si="11"/>
        <v>5152</v>
      </c>
      <c r="K101" s="2">
        <v>6183</v>
      </c>
      <c r="L101" s="2">
        <v>0</v>
      </c>
      <c r="M101" s="2">
        <v>280</v>
      </c>
      <c r="N101" s="2">
        <f t="shared" si="12"/>
        <v>6463</v>
      </c>
      <c r="O101" s="2">
        <v>6779</v>
      </c>
      <c r="P101" s="2">
        <v>1118</v>
      </c>
      <c r="Q101" s="2">
        <v>67</v>
      </c>
      <c r="R101" s="2">
        <v>110</v>
      </c>
      <c r="S101" s="2">
        <f t="shared" si="13"/>
        <v>1295</v>
      </c>
      <c r="T101" s="2">
        <v>1571</v>
      </c>
      <c r="U101" s="2">
        <v>6185</v>
      </c>
      <c r="V101" s="2">
        <f t="shared" si="14"/>
        <v>7756</v>
      </c>
      <c r="W101" s="2">
        <v>1217</v>
      </c>
      <c r="X101" s="2">
        <v>58716</v>
      </c>
      <c r="Y101">
        <v>17003.589593626402</v>
      </c>
      <c r="Z101" s="2">
        <v>55710</v>
      </c>
      <c r="AA101" s="2">
        <v>0</v>
      </c>
      <c r="AB101" s="2">
        <f t="shared" si="15"/>
        <v>55710</v>
      </c>
      <c r="AC101" s="2">
        <v>3839</v>
      </c>
      <c r="AD101" s="2">
        <v>151</v>
      </c>
      <c r="AE101" s="2">
        <v>0</v>
      </c>
      <c r="AF101" s="2">
        <v>0</v>
      </c>
      <c r="AG101" s="2">
        <f t="shared" si="16"/>
        <v>148688</v>
      </c>
      <c r="AH101" s="2">
        <f t="shared" si="17"/>
        <v>165691.58959362641</v>
      </c>
      <c r="AI101" s="78">
        <v>422775</v>
      </c>
      <c r="AJ101" s="2">
        <v>482262.61431680981</v>
      </c>
      <c r="AK101" s="2">
        <v>0</v>
      </c>
      <c r="AL101" s="2">
        <v>0</v>
      </c>
      <c r="AM101" s="2">
        <v>0</v>
      </c>
      <c r="AN101" s="2">
        <v>0</v>
      </c>
      <c r="AO101" s="2">
        <v>0</v>
      </c>
      <c r="AP101" s="2">
        <v>0</v>
      </c>
      <c r="AQ101" s="2">
        <v>0</v>
      </c>
      <c r="AR101" s="2">
        <v>0</v>
      </c>
      <c r="AS101" s="2">
        <v>0</v>
      </c>
      <c r="AT101" s="2">
        <v>0</v>
      </c>
      <c r="AU101" s="2">
        <v>0</v>
      </c>
      <c r="AV101" s="78">
        <v>0</v>
      </c>
      <c r="AW101" s="2">
        <v>0</v>
      </c>
      <c r="AX101" s="2">
        <v>0</v>
      </c>
      <c r="AY101" s="2">
        <v>0</v>
      </c>
      <c r="AZ101" s="2">
        <v>0</v>
      </c>
      <c r="BA101" s="2">
        <f t="shared" si="18"/>
        <v>148688</v>
      </c>
      <c r="BB101" s="2">
        <f t="shared" si="19"/>
        <v>165691.58959362641</v>
      </c>
      <c r="BC101" s="2">
        <v>422775</v>
      </c>
      <c r="BD101" s="2">
        <v>482262.61431680981</v>
      </c>
      <c r="BE101" s="2">
        <v>0</v>
      </c>
      <c r="BF101" s="78">
        <v>0</v>
      </c>
      <c r="BG101" s="2">
        <v>0</v>
      </c>
      <c r="BH101" s="78">
        <v>0</v>
      </c>
      <c r="BI101" s="2">
        <v>3927</v>
      </c>
      <c r="BJ101" s="78">
        <v>15686</v>
      </c>
      <c r="BK101" s="2">
        <v>-857</v>
      </c>
      <c r="BL101" s="78">
        <v>-3320</v>
      </c>
    </row>
    <row r="102" spans="1:64" x14ac:dyDescent="0.25">
      <c r="A102" s="1" t="s">
        <v>97</v>
      </c>
      <c r="B102" t="s">
        <v>543</v>
      </c>
      <c r="C102" t="s">
        <v>972</v>
      </c>
      <c r="D102" s="2">
        <v>-156</v>
      </c>
      <c r="E102" s="2">
        <v>2076</v>
      </c>
      <c r="F102" s="2">
        <f t="shared" si="10"/>
        <v>1920</v>
      </c>
      <c r="G102" s="2">
        <v>11</v>
      </c>
      <c r="H102" s="2">
        <v>86</v>
      </c>
      <c r="I102" s="2">
        <v>0</v>
      </c>
      <c r="J102" s="2">
        <f t="shared" si="11"/>
        <v>86</v>
      </c>
      <c r="K102" s="2">
        <v>-795</v>
      </c>
      <c r="L102" s="2">
        <v>0</v>
      </c>
      <c r="M102" s="2">
        <v>32</v>
      </c>
      <c r="N102" s="2">
        <f t="shared" si="12"/>
        <v>-763</v>
      </c>
      <c r="O102" s="2">
        <v>430</v>
      </c>
      <c r="P102" s="2">
        <v>0</v>
      </c>
      <c r="Q102" s="2">
        <v>8</v>
      </c>
      <c r="R102" s="2">
        <v>229</v>
      </c>
      <c r="S102" s="2">
        <f t="shared" si="13"/>
        <v>237</v>
      </c>
      <c r="T102" s="2">
        <v>0</v>
      </c>
      <c r="U102" s="2">
        <v>0</v>
      </c>
      <c r="V102" s="2">
        <f t="shared" si="14"/>
        <v>0</v>
      </c>
      <c r="W102" s="2">
        <v>516</v>
      </c>
      <c r="X102" s="2">
        <v>0</v>
      </c>
      <c r="Y102">
        <v>0</v>
      </c>
      <c r="Z102" s="2">
        <v>0</v>
      </c>
      <c r="AA102" s="2">
        <v>354</v>
      </c>
      <c r="AB102" s="2">
        <f t="shared" si="15"/>
        <v>354</v>
      </c>
      <c r="AC102" s="2">
        <v>670</v>
      </c>
      <c r="AD102" s="2">
        <v>0</v>
      </c>
      <c r="AE102" s="2">
        <v>0</v>
      </c>
      <c r="AF102" s="2">
        <v>0</v>
      </c>
      <c r="AG102" s="2">
        <f t="shared" si="16"/>
        <v>3461</v>
      </c>
      <c r="AH102" s="2">
        <f t="shared" si="17"/>
        <v>3461</v>
      </c>
      <c r="AI102" s="78">
        <v>16061</v>
      </c>
      <c r="AJ102" s="2">
        <v>16061</v>
      </c>
      <c r="AK102" s="2">
        <v>4634</v>
      </c>
      <c r="AL102" s="2">
        <v>0</v>
      </c>
      <c r="AM102" s="2">
        <v>2845</v>
      </c>
      <c r="AN102" s="2">
        <v>0</v>
      </c>
      <c r="AO102" s="2">
        <v>0</v>
      </c>
      <c r="AP102" s="2">
        <v>46</v>
      </c>
      <c r="AQ102" s="2">
        <v>0</v>
      </c>
      <c r="AR102" s="2">
        <v>0</v>
      </c>
      <c r="AS102" s="2">
        <v>0</v>
      </c>
      <c r="AT102" s="2">
        <v>0</v>
      </c>
      <c r="AU102" s="2">
        <v>-398</v>
      </c>
      <c r="AV102" s="78">
        <v>-495</v>
      </c>
      <c r="AW102" s="2">
        <v>0</v>
      </c>
      <c r="AX102" s="2">
        <v>0</v>
      </c>
      <c r="AY102" s="2">
        <v>0</v>
      </c>
      <c r="AZ102" s="2">
        <v>0</v>
      </c>
      <c r="BA102" s="2">
        <f t="shared" si="18"/>
        <v>10588</v>
      </c>
      <c r="BB102" s="2">
        <f t="shared" si="19"/>
        <v>10588</v>
      </c>
      <c r="BC102" s="2">
        <v>45645</v>
      </c>
      <c r="BD102" s="2">
        <v>45645</v>
      </c>
      <c r="BE102" s="2">
        <v>0</v>
      </c>
      <c r="BF102" s="78">
        <v>0</v>
      </c>
      <c r="BG102" s="2">
        <v>0</v>
      </c>
      <c r="BH102" s="78">
        <v>0</v>
      </c>
      <c r="BI102" s="2">
        <v>125</v>
      </c>
      <c r="BJ102" s="78">
        <v>383</v>
      </c>
      <c r="BK102" s="2">
        <v>-31</v>
      </c>
      <c r="BL102" s="78">
        <v>-105</v>
      </c>
    </row>
    <row r="103" spans="1:64" x14ac:dyDescent="0.25">
      <c r="A103" s="1" t="s">
        <v>98</v>
      </c>
      <c r="B103" t="s">
        <v>544</v>
      </c>
      <c r="C103" t="s">
        <v>972</v>
      </c>
      <c r="D103" s="2">
        <v>73</v>
      </c>
      <c r="E103" s="2">
        <v>864</v>
      </c>
      <c r="F103" s="2">
        <f t="shared" si="10"/>
        <v>937</v>
      </c>
      <c r="G103" s="2">
        <v>7</v>
      </c>
      <c r="H103" s="2">
        <v>13</v>
      </c>
      <c r="I103" s="2">
        <v>0</v>
      </c>
      <c r="J103" s="2">
        <f t="shared" si="11"/>
        <v>13</v>
      </c>
      <c r="K103" s="2">
        <v>-548</v>
      </c>
      <c r="L103" s="2">
        <v>0</v>
      </c>
      <c r="M103" s="2">
        <v>39</v>
      </c>
      <c r="N103" s="2">
        <f t="shared" si="12"/>
        <v>-509</v>
      </c>
      <c r="O103" s="2">
        <v>1230</v>
      </c>
      <c r="P103" s="2">
        <v>0</v>
      </c>
      <c r="Q103" s="2">
        <v>156</v>
      </c>
      <c r="R103" s="2">
        <v>586</v>
      </c>
      <c r="S103" s="2">
        <f t="shared" si="13"/>
        <v>742</v>
      </c>
      <c r="T103" s="2">
        <v>0</v>
      </c>
      <c r="U103" s="2">
        <v>0</v>
      </c>
      <c r="V103" s="2">
        <f t="shared" si="14"/>
        <v>0</v>
      </c>
      <c r="W103" s="2">
        <v>210</v>
      </c>
      <c r="X103" s="2">
        <v>0</v>
      </c>
      <c r="Y103">
        <v>0</v>
      </c>
      <c r="Z103" s="2">
        <v>0</v>
      </c>
      <c r="AA103" s="2">
        <v>18</v>
      </c>
      <c r="AB103" s="2">
        <f t="shared" si="15"/>
        <v>18</v>
      </c>
      <c r="AC103" s="2">
        <v>357</v>
      </c>
      <c r="AD103" s="2">
        <v>0</v>
      </c>
      <c r="AE103" s="2">
        <v>0</v>
      </c>
      <c r="AF103" s="2">
        <v>0</v>
      </c>
      <c r="AG103" s="2">
        <f t="shared" si="16"/>
        <v>3005</v>
      </c>
      <c r="AH103" s="2">
        <f t="shared" si="17"/>
        <v>3005</v>
      </c>
      <c r="AI103" s="78">
        <v>11175</v>
      </c>
      <c r="AJ103" s="2">
        <v>11175</v>
      </c>
      <c r="AK103" s="2">
        <v>5515</v>
      </c>
      <c r="AL103" s="2">
        <v>0</v>
      </c>
      <c r="AM103" s="2">
        <v>0</v>
      </c>
      <c r="AN103" s="2">
        <v>0</v>
      </c>
      <c r="AO103" s="2">
        <v>0</v>
      </c>
      <c r="AP103" s="2">
        <v>449</v>
      </c>
      <c r="AQ103" s="2">
        <v>0</v>
      </c>
      <c r="AR103" s="2">
        <v>0</v>
      </c>
      <c r="AS103" s="2">
        <v>0</v>
      </c>
      <c r="AT103" s="2">
        <v>0</v>
      </c>
      <c r="AU103" s="2">
        <v>-48</v>
      </c>
      <c r="AV103" s="78">
        <v>-296</v>
      </c>
      <c r="AW103" s="2">
        <v>0</v>
      </c>
      <c r="AX103" s="2">
        <v>0</v>
      </c>
      <c r="AY103" s="2">
        <v>0</v>
      </c>
      <c r="AZ103" s="2">
        <v>0</v>
      </c>
      <c r="BA103" s="2">
        <f t="shared" si="18"/>
        <v>8921</v>
      </c>
      <c r="BB103" s="2">
        <f t="shared" si="19"/>
        <v>8921</v>
      </c>
      <c r="BC103" s="2">
        <v>31370</v>
      </c>
      <c r="BD103" s="2">
        <v>31370</v>
      </c>
      <c r="BE103" s="2">
        <v>0</v>
      </c>
      <c r="BF103" s="78">
        <v>0</v>
      </c>
      <c r="BG103" s="2">
        <v>0</v>
      </c>
      <c r="BH103" s="78">
        <v>0</v>
      </c>
      <c r="BI103" s="2">
        <v>0</v>
      </c>
      <c r="BJ103" s="78">
        <v>0</v>
      </c>
      <c r="BK103" s="2">
        <v>-58</v>
      </c>
      <c r="BL103" s="78">
        <v>-231</v>
      </c>
    </row>
    <row r="104" spans="1:64" x14ac:dyDescent="0.25">
      <c r="A104" s="1" t="s">
        <v>99</v>
      </c>
      <c r="B104" t="s">
        <v>545</v>
      </c>
      <c r="C104" t="s">
        <v>972</v>
      </c>
      <c r="D104" s="2">
        <v>5</v>
      </c>
      <c r="E104" s="2">
        <v>890</v>
      </c>
      <c r="F104" s="2">
        <f t="shared" si="10"/>
        <v>895</v>
      </c>
      <c r="G104" s="2">
        <v>-6</v>
      </c>
      <c r="H104" s="2">
        <v>60</v>
      </c>
      <c r="I104" s="2">
        <v>0</v>
      </c>
      <c r="J104" s="2">
        <f t="shared" si="11"/>
        <v>60</v>
      </c>
      <c r="K104" s="2">
        <v>-13</v>
      </c>
      <c r="L104" s="2">
        <v>0</v>
      </c>
      <c r="M104" s="2">
        <v>-233</v>
      </c>
      <c r="N104" s="2">
        <f t="shared" si="12"/>
        <v>-246</v>
      </c>
      <c r="O104" s="2">
        <v>1517</v>
      </c>
      <c r="P104" s="2">
        <v>0</v>
      </c>
      <c r="Q104" s="2">
        <v>143</v>
      </c>
      <c r="R104" s="2">
        <v>-72</v>
      </c>
      <c r="S104" s="2">
        <f t="shared" si="13"/>
        <v>71</v>
      </c>
      <c r="T104" s="2">
        <v>0</v>
      </c>
      <c r="U104" s="2">
        <v>0</v>
      </c>
      <c r="V104" s="2">
        <f t="shared" si="14"/>
        <v>0</v>
      </c>
      <c r="W104" s="2">
        <v>75</v>
      </c>
      <c r="X104" s="2">
        <v>0</v>
      </c>
      <c r="Y104">
        <v>0</v>
      </c>
      <c r="Z104" s="2">
        <v>0</v>
      </c>
      <c r="AA104" s="2">
        <v>43</v>
      </c>
      <c r="AB104" s="2">
        <f t="shared" si="15"/>
        <v>43</v>
      </c>
      <c r="AC104" s="2">
        <v>253</v>
      </c>
      <c r="AD104" s="2">
        <v>0</v>
      </c>
      <c r="AE104" s="2">
        <v>0</v>
      </c>
      <c r="AF104" s="2">
        <v>0</v>
      </c>
      <c r="AG104" s="2">
        <f t="shared" si="16"/>
        <v>2662</v>
      </c>
      <c r="AH104" s="2">
        <f t="shared" si="17"/>
        <v>2662</v>
      </c>
      <c r="AI104" s="78">
        <v>10228</v>
      </c>
      <c r="AJ104" s="2">
        <v>10228</v>
      </c>
      <c r="AK104" s="2">
        <v>5738</v>
      </c>
      <c r="AL104" s="2">
        <v>0</v>
      </c>
      <c r="AM104" s="2">
        <v>0</v>
      </c>
      <c r="AN104" s="2">
        <v>0</v>
      </c>
      <c r="AO104" s="2">
        <v>0</v>
      </c>
      <c r="AP104" s="2">
        <v>0</v>
      </c>
      <c r="AQ104" s="2">
        <v>0</v>
      </c>
      <c r="AR104" s="2">
        <v>0</v>
      </c>
      <c r="AS104" s="2">
        <v>0</v>
      </c>
      <c r="AT104" s="2">
        <v>0</v>
      </c>
      <c r="AU104" s="2">
        <v>0</v>
      </c>
      <c r="AV104" s="78">
        <v>0</v>
      </c>
      <c r="AW104" s="2">
        <v>0</v>
      </c>
      <c r="AX104" s="2">
        <v>0</v>
      </c>
      <c r="AY104" s="2">
        <v>0</v>
      </c>
      <c r="AZ104" s="2">
        <v>0</v>
      </c>
      <c r="BA104" s="2">
        <f t="shared" si="18"/>
        <v>8400</v>
      </c>
      <c r="BB104" s="2">
        <f t="shared" si="19"/>
        <v>8400</v>
      </c>
      <c r="BC104" s="2">
        <v>32172</v>
      </c>
      <c r="BD104" s="2">
        <v>32172</v>
      </c>
      <c r="BE104" s="2">
        <v>0</v>
      </c>
      <c r="BF104" s="78">
        <v>0</v>
      </c>
      <c r="BG104" s="2">
        <v>0</v>
      </c>
      <c r="BH104" s="78">
        <v>0</v>
      </c>
      <c r="BI104" s="2">
        <v>1</v>
      </c>
      <c r="BJ104" s="78">
        <v>1</v>
      </c>
      <c r="BK104" s="2">
        <v>-36</v>
      </c>
      <c r="BL104" s="78">
        <v>-144</v>
      </c>
    </row>
    <row r="105" spans="1:64" x14ac:dyDescent="0.25">
      <c r="A105" s="1" t="s">
        <v>100</v>
      </c>
      <c r="B105" t="s">
        <v>546</v>
      </c>
      <c r="C105" t="s">
        <v>972</v>
      </c>
      <c r="D105" s="2">
        <v>-232</v>
      </c>
      <c r="E105" s="2">
        <v>1202</v>
      </c>
      <c r="F105" s="2">
        <f t="shared" si="10"/>
        <v>970</v>
      </c>
      <c r="G105" s="2">
        <v>0</v>
      </c>
      <c r="H105" s="2">
        <v>27</v>
      </c>
      <c r="I105" s="2">
        <v>1</v>
      </c>
      <c r="J105" s="2">
        <f t="shared" si="11"/>
        <v>28</v>
      </c>
      <c r="K105" s="2">
        <v>74</v>
      </c>
      <c r="L105" s="2">
        <v>0</v>
      </c>
      <c r="M105" s="2">
        <v>287</v>
      </c>
      <c r="N105" s="2">
        <f t="shared" si="12"/>
        <v>361</v>
      </c>
      <c r="O105" s="2">
        <v>2275</v>
      </c>
      <c r="P105" s="2">
        <v>0</v>
      </c>
      <c r="Q105" s="2">
        <v>47</v>
      </c>
      <c r="R105" s="2">
        <v>280</v>
      </c>
      <c r="S105" s="2">
        <f t="shared" si="13"/>
        <v>327</v>
      </c>
      <c r="T105" s="2">
        <v>0</v>
      </c>
      <c r="U105" s="2">
        <v>3</v>
      </c>
      <c r="V105" s="2">
        <f t="shared" si="14"/>
        <v>3</v>
      </c>
      <c r="W105" s="2">
        <v>656</v>
      </c>
      <c r="X105" s="2">
        <v>0</v>
      </c>
      <c r="Y105">
        <v>0</v>
      </c>
      <c r="Z105" s="2">
        <v>0</v>
      </c>
      <c r="AA105" s="2">
        <v>802</v>
      </c>
      <c r="AB105" s="2">
        <f t="shared" si="15"/>
        <v>802</v>
      </c>
      <c r="AC105" s="2">
        <v>0</v>
      </c>
      <c r="AD105" s="2">
        <v>0</v>
      </c>
      <c r="AE105" s="2">
        <v>0</v>
      </c>
      <c r="AF105" s="2">
        <v>0</v>
      </c>
      <c r="AG105" s="2">
        <f t="shared" si="16"/>
        <v>5422</v>
      </c>
      <c r="AH105" s="2">
        <f t="shared" si="17"/>
        <v>5422</v>
      </c>
      <c r="AI105" s="78">
        <v>16775</v>
      </c>
      <c r="AJ105" s="2">
        <v>16775</v>
      </c>
      <c r="AK105" s="2">
        <v>12801</v>
      </c>
      <c r="AL105" s="2">
        <v>0</v>
      </c>
      <c r="AM105" s="2">
        <v>0</v>
      </c>
      <c r="AN105" s="2">
        <v>0</v>
      </c>
      <c r="AO105" s="2">
        <v>0</v>
      </c>
      <c r="AP105" s="2">
        <v>61</v>
      </c>
      <c r="AQ105" s="2">
        <v>0</v>
      </c>
      <c r="AR105" s="2">
        <v>0</v>
      </c>
      <c r="AS105" s="2">
        <v>0</v>
      </c>
      <c r="AT105" s="2">
        <v>0</v>
      </c>
      <c r="AU105" s="2">
        <v>0</v>
      </c>
      <c r="AV105" s="78">
        <v>0</v>
      </c>
      <c r="AW105" s="2">
        <v>0</v>
      </c>
      <c r="AX105" s="2">
        <v>0</v>
      </c>
      <c r="AY105" s="2">
        <v>0</v>
      </c>
      <c r="AZ105" s="2">
        <v>0</v>
      </c>
      <c r="BA105" s="2">
        <f t="shared" si="18"/>
        <v>18284</v>
      </c>
      <c r="BB105" s="2">
        <f t="shared" si="19"/>
        <v>18284</v>
      </c>
      <c r="BC105" s="2">
        <v>59209</v>
      </c>
      <c r="BD105" s="2">
        <v>59209</v>
      </c>
      <c r="BE105" s="2">
        <v>0</v>
      </c>
      <c r="BF105" s="78">
        <v>0</v>
      </c>
      <c r="BG105" s="2">
        <v>0</v>
      </c>
      <c r="BH105" s="78">
        <v>0</v>
      </c>
      <c r="BI105" s="2">
        <v>8</v>
      </c>
      <c r="BJ105" s="78">
        <v>306</v>
      </c>
      <c r="BK105" s="2">
        <v>-323</v>
      </c>
      <c r="BL105" s="78">
        <v>-1531</v>
      </c>
    </row>
    <row r="106" spans="1:64" x14ac:dyDescent="0.25">
      <c r="A106" s="1" t="s">
        <v>101</v>
      </c>
      <c r="B106" t="s">
        <v>547</v>
      </c>
      <c r="C106" t="s">
        <v>972</v>
      </c>
      <c r="D106" s="2">
        <v>19</v>
      </c>
      <c r="E106" s="2">
        <v>2145</v>
      </c>
      <c r="F106" s="2">
        <f t="shared" si="10"/>
        <v>2164</v>
      </c>
      <c r="G106" s="2">
        <v>9</v>
      </c>
      <c r="H106" s="2">
        <v>116</v>
      </c>
      <c r="I106" s="2">
        <v>0</v>
      </c>
      <c r="J106" s="2">
        <f t="shared" si="11"/>
        <v>116</v>
      </c>
      <c r="K106" s="2">
        <v>-157</v>
      </c>
      <c r="L106" s="2">
        <v>0</v>
      </c>
      <c r="M106" s="2">
        <v>135</v>
      </c>
      <c r="N106" s="2">
        <f t="shared" si="12"/>
        <v>-22</v>
      </c>
      <c r="O106" s="2">
        <v>520</v>
      </c>
      <c r="P106" s="2">
        <v>0</v>
      </c>
      <c r="Q106" s="2">
        <v>25</v>
      </c>
      <c r="R106" s="2">
        <v>119</v>
      </c>
      <c r="S106" s="2">
        <f t="shared" si="13"/>
        <v>144</v>
      </c>
      <c r="T106" s="2">
        <v>0</v>
      </c>
      <c r="U106" s="2">
        <v>0</v>
      </c>
      <c r="V106" s="2">
        <f t="shared" si="14"/>
        <v>0</v>
      </c>
      <c r="W106" s="2">
        <v>332</v>
      </c>
      <c r="X106" s="2">
        <v>0</v>
      </c>
      <c r="Y106">
        <v>0</v>
      </c>
      <c r="Z106" s="2">
        <v>0</v>
      </c>
      <c r="AA106" s="2">
        <v>180</v>
      </c>
      <c r="AB106" s="2">
        <f t="shared" si="15"/>
        <v>180</v>
      </c>
      <c r="AC106" s="2">
        <v>18</v>
      </c>
      <c r="AD106" s="2">
        <v>0</v>
      </c>
      <c r="AE106" s="2">
        <v>0</v>
      </c>
      <c r="AF106" s="2">
        <v>0</v>
      </c>
      <c r="AG106" s="2">
        <f t="shared" si="16"/>
        <v>3461</v>
      </c>
      <c r="AH106" s="2">
        <f t="shared" si="17"/>
        <v>3461</v>
      </c>
      <c r="AI106" s="78">
        <v>14201</v>
      </c>
      <c r="AJ106" s="2">
        <v>14201</v>
      </c>
      <c r="AK106" s="2">
        <v>3091</v>
      </c>
      <c r="AL106" s="2">
        <v>0</v>
      </c>
      <c r="AM106" s="2">
        <v>2906</v>
      </c>
      <c r="AN106" s="2">
        <v>0</v>
      </c>
      <c r="AO106" s="2">
        <v>0</v>
      </c>
      <c r="AP106" s="2">
        <v>0</v>
      </c>
      <c r="AQ106" s="2">
        <v>0</v>
      </c>
      <c r="AR106" s="2">
        <v>0</v>
      </c>
      <c r="AS106" s="2">
        <v>0</v>
      </c>
      <c r="AT106" s="2">
        <v>53</v>
      </c>
      <c r="AU106" s="2">
        <v>0</v>
      </c>
      <c r="AV106" s="78">
        <v>0</v>
      </c>
      <c r="AW106" s="2">
        <v>0</v>
      </c>
      <c r="AX106" s="2">
        <v>0</v>
      </c>
      <c r="AY106" s="2">
        <v>0</v>
      </c>
      <c r="AZ106" s="2">
        <v>0</v>
      </c>
      <c r="BA106" s="2">
        <f t="shared" si="18"/>
        <v>9511</v>
      </c>
      <c r="BB106" s="2">
        <f t="shared" si="19"/>
        <v>9511</v>
      </c>
      <c r="BC106" s="2">
        <v>40924</v>
      </c>
      <c r="BD106" s="2">
        <v>40924</v>
      </c>
      <c r="BE106" s="2">
        <v>0</v>
      </c>
      <c r="BF106" s="78">
        <v>0</v>
      </c>
      <c r="BG106" s="2">
        <v>0</v>
      </c>
      <c r="BH106" s="78">
        <v>0</v>
      </c>
      <c r="BI106" s="2">
        <v>0</v>
      </c>
      <c r="BJ106" s="78">
        <v>0</v>
      </c>
      <c r="BK106" s="2">
        <v>28</v>
      </c>
      <c r="BL106" s="78">
        <v>-180</v>
      </c>
    </row>
    <row r="107" spans="1:64" x14ac:dyDescent="0.25">
      <c r="A107" s="1" t="s">
        <v>102</v>
      </c>
      <c r="B107" t="s">
        <v>548</v>
      </c>
      <c r="C107" t="s">
        <v>972</v>
      </c>
      <c r="D107" s="2">
        <v>3</v>
      </c>
      <c r="E107" s="2">
        <v>803</v>
      </c>
      <c r="F107" s="2">
        <f t="shared" si="10"/>
        <v>806</v>
      </c>
      <c r="G107" s="2">
        <v>2</v>
      </c>
      <c r="H107" s="2">
        <v>21</v>
      </c>
      <c r="I107" s="2">
        <v>0</v>
      </c>
      <c r="J107" s="2">
        <f t="shared" si="11"/>
        <v>21</v>
      </c>
      <c r="K107" s="2">
        <v>-83</v>
      </c>
      <c r="L107" s="2">
        <v>0</v>
      </c>
      <c r="M107" s="2">
        <v>176</v>
      </c>
      <c r="N107" s="2">
        <f t="shared" si="12"/>
        <v>93</v>
      </c>
      <c r="O107" s="2">
        <v>481</v>
      </c>
      <c r="P107" s="2">
        <v>0</v>
      </c>
      <c r="Q107" s="2">
        <v>120</v>
      </c>
      <c r="R107" s="2">
        <v>18</v>
      </c>
      <c r="S107" s="2">
        <f t="shared" si="13"/>
        <v>138</v>
      </c>
      <c r="T107" s="2">
        <v>0</v>
      </c>
      <c r="U107" s="2">
        <v>0</v>
      </c>
      <c r="V107" s="2">
        <f t="shared" si="14"/>
        <v>0</v>
      </c>
      <c r="W107" s="2">
        <v>-138</v>
      </c>
      <c r="X107" s="2">
        <v>0</v>
      </c>
      <c r="Y107">
        <v>0</v>
      </c>
      <c r="Z107" s="2">
        <v>0</v>
      </c>
      <c r="AA107" s="2">
        <v>163</v>
      </c>
      <c r="AB107" s="2">
        <f t="shared" si="15"/>
        <v>163</v>
      </c>
      <c r="AC107" s="2">
        <v>346</v>
      </c>
      <c r="AD107" s="2">
        <v>0</v>
      </c>
      <c r="AE107" s="2">
        <v>0</v>
      </c>
      <c r="AF107" s="2">
        <v>0</v>
      </c>
      <c r="AG107" s="2">
        <f t="shared" si="16"/>
        <v>1912</v>
      </c>
      <c r="AH107" s="2">
        <f t="shared" si="17"/>
        <v>1912</v>
      </c>
      <c r="AI107" s="78">
        <v>9541</v>
      </c>
      <c r="AJ107" s="2">
        <v>9541</v>
      </c>
      <c r="AK107" s="2">
        <v>4261</v>
      </c>
      <c r="AL107" s="2">
        <v>13</v>
      </c>
      <c r="AM107" s="2">
        <v>0</v>
      </c>
      <c r="AN107" s="2">
        <v>0</v>
      </c>
      <c r="AO107" s="2">
        <v>0</v>
      </c>
      <c r="AP107" s="2">
        <v>0</v>
      </c>
      <c r="AQ107" s="2">
        <v>0</v>
      </c>
      <c r="AR107" s="2">
        <v>0</v>
      </c>
      <c r="AS107" s="2">
        <v>0</v>
      </c>
      <c r="AT107" s="2">
        <v>0</v>
      </c>
      <c r="AU107" s="2">
        <v>-35</v>
      </c>
      <c r="AV107" s="78">
        <v>-142</v>
      </c>
      <c r="AW107" s="2">
        <v>0</v>
      </c>
      <c r="AX107" s="2">
        <v>0</v>
      </c>
      <c r="AY107" s="2">
        <v>0</v>
      </c>
      <c r="AZ107" s="2">
        <v>0</v>
      </c>
      <c r="BA107" s="2">
        <f t="shared" si="18"/>
        <v>6151</v>
      </c>
      <c r="BB107" s="2">
        <f t="shared" si="19"/>
        <v>6151</v>
      </c>
      <c r="BC107" s="2">
        <v>29477</v>
      </c>
      <c r="BD107" s="2">
        <v>29477</v>
      </c>
      <c r="BE107" s="2">
        <v>0</v>
      </c>
      <c r="BF107" s="78">
        <v>0</v>
      </c>
      <c r="BG107" s="2">
        <v>0</v>
      </c>
      <c r="BH107" s="78">
        <v>0</v>
      </c>
      <c r="BI107" s="2">
        <v>0</v>
      </c>
      <c r="BJ107" s="78">
        <v>0</v>
      </c>
      <c r="BK107" s="2">
        <v>-25</v>
      </c>
      <c r="BL107" s="78">
        <v>-128</v>
      </c>
    </row>
    <row r="108" spans="1:64" x14ac:dyDescent="0.25">
      <c r="A108" s="1" t="s">
        <v>103</v>
      </c>
      <c r="B108" t="s">
        <v>549</v>
      </c>
      <c r="C108" t="s">
        <v>970</v>
      </c>
      <c r="D108" s="2">
        <v>87</v>
      </c>
      <c r="E108" s="2">
        <v>2101</v>
      </c>
      <c r="F108" s="2">
        <f t="shared" si="10"/>
        <v>2188</v>
      </c>
      <c r="G108" s="2">
        <v>47</v>
      </c>
      <c r="H108" s="2">
        <v>666</v>
      </c>
      <c r="I108" s="2">
        <v>752</v>
      </c>
      <c r="J108" s="2">
        <f t="shared" si="11"/>
        <v>1418</v>
      </c>
      <c r="K108" s="2">
        <v>2224</v>
      </c>
      <c r="L108" s="2">
        <v>0</v>
      </c>
      <c r="M108" s="2">
        <v>409</v>
      </c>
      <c r="N108" s="2">
        <f t="shared" si="12"/>
        <v>2633</v>
      </c>
      <c r="O108" s="2">
        <v>3354</v>
      </c>
      <c r="P108" s="2">
        <v>425</v>
      </c>
      <c r="Q108" s="2">
        <v>198</v>
      </c>
      <c r="R108" s="2">
        <v>199</v>
      </c>
      <c r="S108" s="2">
        <f t="shared" si="13"/>
        <v>822</v>
      </c>
      <c r="T108" s="2">
        <v>1108</v>
      </c>
      <c r="U108" s="2">
        <v>1458</v>
      </c>
      <c r="V108" s="2">
        <f t="shared" si="14"/>
        <v>2566</v>
      </c>
      <c r="W108" s="2">
        <v>1739</v>
      </c>
      <c r="X108" s="2">
        <v>27843</v>
      </c>
      <c r="Y108">
        <v>8063.0653493994805</v>
      </c>
      <c r="Z108" s="2">
        <v>14423</v>
      </c>
      <c r="AA108" s="2">
        <v>661</v>
      </c>
      <c r="AB108" s="2">
        <f t="shared" si="15"/>
        <v>15084</v>
      </c>
      <c r="AC108" s="2">
        <v>0</v>
      </c>
      <c r="AD108" s="2">
        <v>0</v>
      </c>
      <c r="AE108" s="2">
        <v>0</v>
      </c>
      <c r="AF108" s="2">
        <v>5</v>
      </c>
      <c r="AG108" s="2">
        <f t="shared" si="16"/>
        <v>57699</v>
      </c>
      <c r="AH108" s="2">
        <f t="shared" si="17"/>
        <v>65762.065349399476</v>
      </c>
      <c r="AI108" s="78">
        <v>260063</v>
      </c>
      <c r="AJ108" s="2">
        <v>294987.91258854046</v>
      </c>
      <c r="AK108" s="2">
        <v>15610</v>
      </c>
      <c r="AL108" s="2">
        <v>-103</v>
      </c>
      <c r="AM108" s="2">
        <v>16486</v>
      </c>
      <c r="AN108" s="2">
        <v>0</v>
      </c>
      <c r="AO108" s="2">
        <v>0</v>
      </c>
      <c r="AP108" s="2">
        <v>0</v>
      </c>
      <c r="AQ108" s="2">
        <v>0</v>
      </c>
      <c r="AR108" s="2">
        <v>0</v>
      </c>
      <c r="AS108" s="2">
        <v>0</v>
      </c>
      <c r="AT108" s="2">
        <v>-345</v>
      </c>
      <c r="AU108" s="2">
        <v>-1480</v>
      </c>
      <c r="AV108" s="78">
        <v>-5748</v>
      </c>
      <c r="AW108" s="2">
        <v>0</v>
      </c>
      <c r="AX108" s="2">
        <v>0</v>
      </c>
      <c r="AY108" s="2">
        <v>0</v>
      </c>
      <c r="AZ108" s="2">
        <v>0</v>
      </c>
      <c r="BA108" s="2">
        <f t="shared" si="18"/>
        <v>87867</v>
      </c>
      <c r="BB108" s="2">
        <f t="shared" si="19"/>
        <v>95930.065349399476</v>
      </c>
      <c r="BC108" s="2">
        <v>363837</v>
      </c>
      <c r="BD108" s="2">
        <v>398761.91258854046</v>
      </c>
      <c r="BE108" s="2">
        <v>0</v>
      </c>
      <c r="BF108" s="78">
        <v>0</v>
      </c>
      <c r="BG108" s="2">
        <v>0</v>
      </c>
      <c r="BH108" s="78">
        <v>0</v>
      </c>
      <c r="BI108" s="2">
        <v>5935</v>
      </c>
      <c r="BJ108" s="78">
        <v>18825</v>
      </c>
      <c r="BK108" s="2">
        <v>-1609</v>
      </c>
      <c r="BL108" s="78">
        <v>-4512</v>
      </c>
    </row>
    <row r="109" spans="1:64" x14ac:dyDescent="0.25">
      <c r="A109" s="1" t="s">
        <v>104</v>
      </c>
      <c r="B109" t="s">
        <v>550</v>
      </c>
      <c r="C109" t="s">
        <v>970</v>
      </c>
      <c r="D109" s="2">
        <v>-48</v>
      </c>
      <c r="E109" s="2">
        <v>1269</v>
      </c>
      <c r="F109" s="2">
        <f t="shared" si="10"/>
        <v>1221</v>
      </c>
      <c r="G109" s="2">
        <v>54</v>
      </c>
      <c r="H109" s="2">
        <v>220</v>
      </c>
      <c r="I109" s="2">
        <v>140</v>
      </c>
      <c r="J109" s="2">
        <f t="shared" si="11"/>
        <v>360</v>
      </c>
      <c r="K109" s="2">
        <v>1665</v>
      </c>
      <c r="L109" s="2">
        <v>0</v>
      </c>
      <c r="M109" s="2">
        <v>398</v>
      </c>
      <c r="N109" s="2">
        <f t="shared" si="12"/>
        <v>2063</v>
      </c>
      <c r="O109" s="2">
        <v>4130</v>
      </c>
      <c r="P109" s="2">
        <v>994</v>
      </c>
      <c r="Q109" s="2">
        <v>214</v>
      </c>
      <c r="R109" s="2">
        <v>525</v>
      </c>
      <c r="S109" s="2">
        <f t="shared" si="13"/>
        <v>1733</v>
      </c>
      <c r="T109" s="2">
        <v>910</v>
      </c>
      <c r="U109" s="2">
        <v>2890</v>
      </c>
      <c r="V109" s="2">
        <f t="shared" si="14"/>
        <v>3800</v>
      </c>
      <c r="W109" s="2">
        <v>3308</v>
      </c>
      <c r="X109" s="2">
        <v>23737</v>
      </c>
      <c r="Y109">
        <v>6874.0071902702821</v>
      </c>
      <c r="Z109" s="2">
        <v>28843</v>
      </c>
      <c r="AA109" s="2">
        <v>2638</v>
      </c>
      <c r="AB109" s="2">
        <f t="shared" si="15"/>
        <v>31481</v>
      </c>
      <c r="AC109" s="2">
        <v>1813</v>
      </c>
      <c r="AD109" s="2">
        <v>0</v>
      </c>
      <c r="AE109" s="2">
        <v>0</v>
      </c>
      <c r="AF109" s="2">
        <v>63</v>
      </c>
      <c r="AG109" s="2">
        <f t="shared" si="16"/>
        <v>73763</v>
      </c>
      <c r="AH109" s="2">
        <f t="shared" si="17"/>
        <v>80637.007190270277</v>
      </c>
      <c r="AI109" s="78">
        <v>295515</v>
      </c>
      <c r="AJ109" s="2">
        <v>322781.32275740383</v>
      </c>
      <c r="AK109" s="2">
        <v>18185</v>
      </c>
      <c r="AL109" s="2">
        <v>2</v>
      </c>
      <c r="AM109" s="2">
        <v>10470</v>
      </c>
      <c r="AN109" s="2">
        <v>0</v>
      </c>
      <c r="AO109" s="2">
        <v>109</v>
      </c>
      <c r="AP109" s="2">
        <v>0</v>
      </c>
      <c r="AQ109" s="2">
        <v>0</v>
      </c>
      <c r="AR109" s="2">
        <v>0</v>
      </c>
      <c r="AS109" s="2">
        <v>0</v>
      </c>
      <c r="AT109" s="2">
        <v>8</v>
      </c>
      <c r="AU109" s="2">
        <v>-1361</v>
      </c>
      <c r="AV109" s="78">
        <v>-4704</v>
      </c>
      <c r="AW109" s="2">
        <v>0</v>
      </c>
      <c r="AX109" s="2">
        <v>0</v>
      </c>
      <c r="AY109" s="2">
        <v>0</v>
      </c>
      <c r="AZ109" s="2">
        <v>0</v>
      </c>
      <c r="BA109" s="2">
        <f t="shared" si="18"/>
        <v>101176</v>
      </c>
      <c r="BB109" s="2">
        <f t="shared" si="19"/>
        <v>108050.00719027028</v>
      </c>
      <c r="BC109" s="2">
        <v>405911</v>
      </c>
      <c r="BD109" s="2">
        <v>433177.32275740383</v>
      </c>
      <c r="BE109" s="2">
        <v>0</v>
      </c>
      <c r="BF109" s="78">
        <v>0</v>
      </c>
      <c r="BG109" s="2">
        <v>0</v>
      </c>
      <c r="BH109" s="78">
        <v>0</v>
      </c>
      <c r="BI109" s="2">
        <v>2840</v>
      </c>
      <c r="BJ109" s="78">
        <v>10961</v>
      </c>
      <c r="BK109" s="2">
        <v>96</v>
      </c>
      <c r="BL109" s="78">
        <v>-616</v>
      </c>
    </row>
    <row r="110" spans="1:64" x14ac:dyDescent="0.25">
      <c r="A110" s="1" t="s">
        <v>105</v>
      </c>
      <c r="B110" t="s">
        <v>551</v>
      </c>
      <c r="C110" t="s">
        <v>971</v>
      </c>
      <c r="D110" s="2">
        <v>386</v>
      </c>
      <c r="E110" s="2">
        <v>2734</v>
      </c>
      <c r="F110" s="2">
        <f t="shared" si="10"/>
        <v>3120</v>
      </c>
      <c r="G110" s="2">
        <v>68</v>
      </c>
      <c r="H110" s="2">
        <v>74</v>
      </c>
      <c r="I110" s="2">
        <v>518</v>
      </c>
      <c r="J110" s="2">
        <f t="shared" si="11"/>
        <v>592</v>
      </c>
      <c r="K110" s="2">
        <v>17124</v>
      </c>
      <c r="L110" s="2">
        <v>0</v>
      </c>
      <c r="M110" s="2">
        <v>2374</v>
      </c>
      <c r="N110" s="2">
        <f t="shared" si="12"/>
        <v>19498</v>
      </c>
      <c r="O110" s="2">
        <v>10602</v>
      </c>
      <c r="P110" s="2">
        <v>2234</v>
      </c>
      <c r="Q110" s="2">
        <v>-2</v>
      </c>
      <c r="R110" s="2">
        <v>786</v>
      </c>
      <c r="S110" s="2">
        <f t="shared" si="13"/>
        <v>3018</v>
      </c>
      <c r="T110" s="2">
        <v>7698</v>
      </c>
      <c r="U110" s="2">
        <v>5444</v>
      </c>
      <c r="V110" s="2">
        <f t="shared" si="14"/>
        <v>13142</v>
      </c>
      <c r="W110" s="2">
        <v>6723</v>
      </c>
      <c r="X110" s="2">
        <v>153535</v>
      </c>
      <c r="Y110">
        <v>45341</v>
      </c>
      <c r="Z110" s="2">
        <v>114295</v>
      </c>
      <c r="AA110" s="2">
        <v>691</v>
      </c>
      <c r="AB110" s="2">
        <f t="shared" si="15"/>
        <v>114986</v>
      </c>
      <c r="AC110" s="2">
        <v>3881</v>
      </c>
      <c r="AD110" s="2">
        <v>0</v>
      </c>
      <c r="AE110" s="2">
        <v>35</v>
      </c>
      <c r="AF110" s="2">
        <v>448</v>
      </c>
      <c r="AG110" s="2">
        <f t="shared" si="16"/>
        <v>329648</v>
      </c>
      <c r="AH110" s="2">
        <f t="shared" si="17"/>
        <v>374989</v>
      </c>
      <c r="AI110" s="78">
        <v>1304856</v>
      </c>
      <c r="AJ110" s="2">
        <v>1511626</v>
      </c>
      <c r="AK110" s="2">
        <v>0</v>
      </c>
      <c r="AL110" s="2">
        <v>0</v>
      </c>
      <c r="AM110" s="2">
        <v>0</v>
      </c>
      <c r="AN110" s="2">
        <v>0</v>
      </c>
      <c r="AO110" s="2">
        <v>0</v>
      </c>
      <c r="AP110" s="2">
        <v>0</v>
      </c>
      <c r="AQ110" s="2">
        <v>0</v>
      </c>
      <c r="AR110" s="2">
        <v>0</v>
      </c>
      <c r="AS110" s="2">
        <v>0</v>
      </c>
      <c r="AT110" s="2">
        <v>47</v>
      </c>
      <c r="AU110" s="2">
        <v>-245</v>
      </c>
      <c r="AV110" s="78">
        <v>130</v>
      </c>
      <c r="AW110" s="2">
        <v>3331</v>
      </c>
      <c r="AX110" s="2">
        <v>-1118</v>
      </c>
      <c r="AY110" s="2">
        <v>0</v>
      </c>
      <c r="AZ110" s="2">
        <v>0</v>
      </c>
      <c r="BA110" s="2">
        <f t="shared" si="18"/>
        <v>332781</v>
      </c>
      <c r="BB110" s="2">
        <f t="shared" si="19"/>
        <v>378122</v>
      </c>
      <c r="BC110" s="2">
        <v>1304057</v>
      </c>
      <c r="BD110" s="2">
        <v>1510827</v>
      </c>
      <c r="BE110" s="2">
        <v>0</v>
      </c>
      <c r="BF110" s="78">
        <v>0</v>
      </c>
      <c r="BG110" s="2">
        <v>0</v>
      </c>
      <c r="BH110" s="78">
        <v>11</v>
      </c>
      <c r="BI110" s="2">
        <v>7396</v>
      </c>
      <c r="BJ110" s="78">
        <v>29582</v>
      </c>
      <c r="BK110" s="2">
        <v>-1813</v>
      </c>
      <c r="BL110" s="78">
        <v>-7250</v>
      </c>
    </row>
    <row r="111" spans="1:64" x14ac:dyDescent="0.25">
      <c r="A111" s="1" t="s">
        <v>106</v>
      </c>
      <c r="B111" t="s">
        <v>552</v>
      </c>
      <c r="C111" t="s">
        <v>972</v>
      </c>
      <c r="D111" s="2">
        <v>73</v>
      </c>
      <c r="E111" s="2">
        <v>1132</v>
      </c>
      <c r="F111" s="2">
        <f t="shared" si="10"/>
        <v>1205</v>
      </c>
      <c r="G111" s="2">
        <v>21</v>
      </c>
      <c r="H111" s="2">
        <v>218</v>
      </c>
      <c r="I111" s="2">
        <v>-21</v>
      </c>
      <c r="J111" s="2">
        <f t="shared" si="11"/>
        <v>197</v>
      </c>
      <c r="K111" s="2">
        <v>0</v>
      </c>
      <c r="L111" s="2">
        <v>0</v>
      </c>
      <c r="M111" s="2">
        <v>285</v>
      </c>
      <c r="N111" s="2">
        <f t="shared" si="12"/>
        <v>285</v>
      </c>
      <c r="O111" s="2">
        <v>1624</v>
      </c>
      <c r="P111" s="2">
        <v>0</v>
      </c>
      <c r="Q111" s="2">
        <v>248</v>
      </c>
      <c r="R111" s="2">
        <v>858</v>
      </c>
      <c r="S111" s="2">
        <f t="shared" si="13"/>
        <v>1106</v>
      </c>
      <c r="T111" s="2">
        <v>0</v>
      </c>
      <c r="U111" s="2">
        <v>0</v>
      </c>
      <c r="V111" s="2">
        <f t="shared" si="14"/>
        <v>0</v>
      </c>
      <c r="W111" s="2">
        <v>1792</v>
      </c>
      <c r="X111" s="2">
        <v>0</v>
      </c>
      <c r="Y111">
        <v>0</v>
      </c>
      <c r="Z111" s="2">
        <v>0</v>
      </c>
      <c r="AA111" s="2">
        <v>533</v>
      </c>
      <c r="AB111" s="2">
        <f t="shared" si="15"/>
        <v>533</v>
      </c>
      <c r="AC111" s="2">
        <v>372</v>
      </c>
      <c r="AD111" s="2">
        <v>0</v>
      </c>
      <c r="AE111" s="2">
        <v>0</v>
      </c>
      <c r="AF111" s="2">
        <v>0</v>
      </c>
      <c r="AG111" s="2">
        <f t="shared" si="16"/>
        <v>7135</v>
      </c>
      <c r="AH111" s="2">
        <f t="shared" si="17"/>
        <v>7135</v>
      </c>
      <c r="AI111" s="78">
        <v>28536</v>
      </c>
      <c r="AJ111" s="2">
        <v>28536</v>
      </c>
      <c r="AK111" s="2">
        <v>12139</v>
      </c>
      <c r="AL111" s="2">
        <v>26</v>
      </c>
      <c r="AM111" s="2">
        <v>0</v>
      </c>
      <c r="AN111" s="2">
        <v>0</v>
      </c>
      <c r="AO111" s="2">
        <v>0</v>
      </c>
      <c r="AP111" s="2">
        <v>282</v>
      </c>
      <c r="AQ111" s="2">
        <v>0</v>
      </c>
      <c r="AR111" s="2">
        <v>0</v>
      </c>
      <c r="AS111" s="2">
        <v>0</v>
      </c>
      <c r="AT111" s="2">
        <v>0</v>
      </c>
      <c r="AU111" s="2">
        <v>-3320</v>
      </c>
      <c r="AV111" s="78">
        <v>-13280</v>
      </c>
      <c r="AW111" s="2">
        <v>0</v>
      </c>
      <c r="AX111" s="2">
        <v>0</v>
      </c>
      <c r="AY111" s="2">
        <v>0</v>
      </c>
      <c r="AZ111" s="2">
        <v>0</v>
      </c>
      <c r="BA111" s="2">
        <f t="shared" si="18"/>
        <v>16262</v>
      </c>
      <c r="BB111" s="2">
        <f t="shared" si="19"/>
        <v>16262</v>
      </c>
      <c r="BC111" s="2">
        <v>65046</v>
      </c>
      <c r="BD111" s="2">
        <v>65046</v>
      </c>
      <c r="BE111" s="2">
        <v>0</v>
      </c>
      <c r="BF111" s="78">
        <v>0</v>
      </c>
      <c r="BG111" s="2">
        <v>0</v>
      </c>
      <c r="BH111" s="78">
        <v>0</v>
      </c>
      <c r="BI111" s="2">
        <v>5</v>
      </c>
      <c r="BJ111" s="78">
        <v>18</v>
      </c>
      <c r="BK111" s="2">
        <v>-792</v>
      </c>
      <c r="BL111" s="78">
        <v>-3168</v>
      </c>
    </row>
    <row r="112" spans="1:64" x14ac:dyDescent="0.25">
      <c r="A112" s="1" t="s">
        <v>107</v>
      </c>
      <c r="B112" t="s">
        <v>553</v>
      </c>
      <c r="C112" t="s">
        <v>972</v>
      </c>
      <c r="D112" s="2">
        <v>79</v>
      </c>
      <c r="E112" s="2">
        <v>1287</v>
      </c>
      <c r="F112" s="2">
        <f t="shared" si="10"/>
        <v>1366</v>
      </c>
      <c r="G112" s="2">
        <v>14</v>
      </c>
      <c r="H112" s="2">
        <v>47</v>
      </c>
      <c r="I112" s="2">
        <v>0</v>
      </c>
      <c r="J112" s="2">
        <f t="shared" si="11"/>
        <v>47</v>
      </c>
      <c r="K112" s="2">
        <v>-299</v>
      </c>
      <c r="L112" s="2">
        <v>0</v>
      </c>
      <c r="M112" s="2">
        <v>44</v>
      </c>
      <c r="N112" s="2">
        <f t="shared" si="12"/>
        <v>-255</v>
      </c>
      <c r="O112" s="2">
        <v>935</v>
      </c>
      <c r="P112" s="2">
        <v>0</v>
      </c>
      <c r="Q112" s="2">
        <v>157</v>
      </c>
      <c r="R112" s="2">
        <v>560</v>
      </c>
      <c r="S112" s="2">
        <f t="shared" si="13"/>
        <v>717</v>
      </c>
      <c r="T112" s="2">
        <v>0</v>
      </c>
      <c r="U112" s="2">
        <v>0</v>
      </c>
      <c r="V112" s="2">
        <f t="shared" si="14"/>
        <v>0</v>
      </c>
      <c r="W112" s="2">
        <v>417</v>
      </c>
      <c r="X112" s="2">
        <v>0</v>
      </c>
      <c r="Y112">
        <v>0</v>
      </c>
      <c r="Z112" s="2">
        <v>0</v>
      </c>
      <c r="AA112" s="2">
        <v>273</v>
      </c>
      <c r="AB112" s="2">
        <f t="shared" si="15"/>
        <v>273</v>
      </c>
      <c r="AC112" s="2">
        <v>117</v>
      </c>
      <c r="AD112" s="2">
        <v>0</v>
      </c>
      <c r="AE112" s="2">
        <v>0</v>
      </c>
      <c r="AF112" s="2">
        <v>158</v>
      </c>
      <c r="AG112" s="2">
        <f t="shared" si="16"/>
        <v>3789</v>
      </c>
      <c r="AH112" s="2">
        <f t="shared" si="17"/>
        <v>3789</v>
      </c>
      <c r="AI112" s="78">
        <v>13951</v>
      </c>
      <c r="AJ112" s="2">
        <v>13951</v>
      </c>
      <c r="AK112" s="2">
        <v>5948</v>
      </c>
      <c r="AL112" s="2">
        <v>0</v>
      </c>
      <c r="AM112" s="2">
        <v>0</v>
      </c>
      <c r="AN112" s="2">
        <v>0</v>
      </c>
      <c r="AO112" s="2">
        <v>0</v>
      </c>
      <c r="AP112" s="2">
        <v>809</v>
      </c>
      <c r="AQ112" s="2">
        <v>0</v>
      </c>
      <c r="AR112" s="2">
        <v>0</v>
      </c>
      <c r="AS112" s="2">
        <v>0</v>
      </c>
      <c r="AT112" s="2">
        <v>0</v>
      </c>
      <c r="AU112" s="2">
        <v>0</v>
      </c>
      <c r="AV112" s="78">
        <v>0</v>
      </c>
      <c r="AW112" s="2">
        <v>0</v>
      </c>
      <c r="AX112" s="2">
        <v>0</v>
      </c>
      <c r="AY112" s="2">
        <v>0</v>
      </c>
      <c r="AZ112" s="2">
        <v>0</v>
      </c>
      <c r="BA112" s="2">
        <f t="shared" si="18"/>
        <v>10546</v>
      </c>
      <c r="BB112" s="2">
        <f t="shared" si="19"/>
        <v>10546</v>
      </c>
      <c r="BC112" s="2">
        <v>40980</v>
      </c>
      <c r="BD112" s="2">
        <v>40980</v>
      </c>
      <c r="BE112" s="2">
        <v>0</v>
      </c>
      <c r="BF112" s="78">
        <v>885</v>
      </c>
      <c r="BG112" s="2">
        <v>0</v>
      </c>
      <c r="BH112" s="78">
        <v>0</v>
      </c>
      <c r="BI112" s="2">
        <v>0</v>
      </c>
      <c r="BJ112" s="78">
        <v>0</v>
      </c>
      <c r="BK112" s="2">
        <v>-113</v>
      </c>
      <c r="BL112" s="78">
        <v>-453</v>
      </c>
    </row>
    <row r="113" spans="1:64" x14ac:dyDescent="0.25">
      <c r="A113" s="1" t="s">
        <v>108</v>
      </c>
      <c r="B113" t="s">
        <v>554</v>
      </c>
      <c r="C113" t="s">
        <v>972</v>
      </c>
      <c r="D113" s="2">
        <v>-33</v>
      </c>
      <c r="E113" s="2">
        <v>350</v>
      </c>
      <c r="F113" s="2">
        <f t="shared" si="10"/>
        <v>317</v>
      </c>
      <c r="G113" s="2">
        <v>0</v>
      </c>
      <c r="H113" s="2">
        <v>71</v>
      </c>
      <c r="I113" s="2">
        <v>0</v>
      </c>
      <c r="J113" s="2">
        <f t="shared" si="11"/>
        <v>71</v>
      </c>
      <c r="K113" s="2">
        <v>-817</v>
      </c>
      <c r="L113" s="2">
        <v>0</v>
      </c>
      <c r="M113" s="2">
        <v>-327</v>
      </c>
      <c r="N113" s="2">
        <f t="shared" si="12"/>
        <v>-1144</v>
      </c>
      <c r="O113" s="2">
        <v>398</v>
      </c>
      <c r="P113" s="2">
        <v>10</v>
      </c>
      <c r="Q113" s="2">
        <v>3</v>
      </c>
      <c r="R113" s="2">
        <v>97</v>
      </c>
      <c r="S113" s="2">
        <f t="shared" si="13"/>
        <v>110</v>
      </c>
      <c r="T113" s="2">
        <v>0</v>
      </c>
      <c r="U113" s="2">
        <v>0</v>
      </c>
      <c r="V113" s="2">
        <f t="shared" si="14"/>
        <v>0</v>
      </c>
      <c r="W113" s="2">
        <v>178</v>
      </c>
      <c r="X113" s="2">
        <v>0</v>
      </c>
      <c r="Y113">
        <v>0</v>
      </c>
      <c r="Z113" s="2">
        <v>0</v>
      </c>
      <c r="AA113" s="2">
        <v>136</v>
      </c>
      <c r="AB113" s="2">
        <f t="shared" si="15"/>
        <v>136</v>
      </c>
      <c r="AC113" s="2">
        <v>0</v>
      </c>
      <c r="AD113" s="2">
        <v>0</v>
      </c>
      <c r="AE113" s="2">
        <v>0</v>
      </c>
      <c r="AF113" s="2">
        <v>326</v>
      </c>
      <c r="AG113" s="2">
        <f t="shared" si="16"/>
        <v>392</v>
      </c>
      <c r="AH113" s="2">
        <f t="shared" si="17"/>
        <v>392</v>
      </c>
      <c r="AI113" s="78">
        <v>16216</v>
      </c>
      <c r="AJ113" s="2">
        <v>16216</v>
      </c>
      <c r="AK113" s="2">
        <v>7126</v>
      </c>
      <c r="AL113" s="2">
        <v>12</v>
      </c>
      <c r="AM113" s="2">
        <v>0</v>
      </c>
      <c r="AN113" s="2">
        <v>0</v>
      </c>
      <c r="AO113" s="2">
        <v>0</v>
      </c>
      <c r="AP113" s="2">
        <v>679</v>
      </c>
      <c r="AQ113" s="2">
        <v>0</v>
      </c>
      <c r="AR113" s="2">
        <v>0</v>
      </c>
      <c r="AS113" s="2">
        <v>0</v>
      </c>
      <c r="AT113" s="2">
        <v>0</v>
      </c>
      <c r="AU113" s="2">
        <v>-3618</v>
      </c>
      <c r="AV113" s="78">
        <v>-5308</v>
      </c>
      <c r="AW113" s="2">
        <v>355</v>
      </c>
      <c r="AX113" s="2">
        <v>99</v>
      </c>
      <c r="AY113" s="2">
        <v>0</v>
      </c>
      <c r="AZ113" s="2">
        <v>0</v>
      </c>
      <c r="BA113" s="2">
        <f t="shared" si="18"/>
        <v>4946</v>
      </c>
      <c r="BB113" s="2">
        <f t="shared" si="19"/>
        <v>4946</v>
      </c>
      <c r="BC113" s="2">
        <v>44619</v>
      </c>
      <c r="BD113" s="2">
        <v>44619</v>
      </c>
      <c r="BE113" s="2">
        <v>885</v>
      </c>
      <c r="BF113" s="78">
        <v>885</v>
      </c>
      <c r="BG113" s="2">
        <v>0</v>
      </c>
      <c r="BH113" s="78">
        <v>281</v>
      </c>
      <c r="BI113" s="2">
        <v>172</v>
      </c>
      <c r="BJ113" s="78">
        <v>560</v>
      </c>
      <c r="BK113" s="2">
        <v>-21</v>
      </c>
      <c r="BL113" s="78">
        <v>-79</v>
      </c>
    </row>
    <row r="114" spans="1:64" x14ac:dyDescent="0.25">
      <c r="A114" s="1" t="s">
        <v>109</v>
      </c>
      <c r="B114" t="s">
        <v>555</v>
      </c>
      <c r="C114" t="s">
        <v>972</v>
      </c>
      <c r="D114" s="2">
        <v>30</v>
      </c>
      <c r="E114" s="2">
        <v>2067</v>
      </c>
      <c r="F114" s="2">
        <f t="shared" si="10"/>
        <v>2097</v>
      </c>
      <c r="G114" s="2">
        <v>5</v>
      </c>
      <c r="H114" s="2">
        <v>18</v>
      </c>
      <c r="I114" s="2">
        <v>0</v>
      </c>
      <c r="J114" s="2">
        <f t="shared" si="11"/>
        <v>18</v>
      </c>
      <c r="K114" s="2">
        <v>-566</v>
      </c>
      <c r="L114" s="2">
        <v>0</v>
      </c>
      <c r="M114" s="2">
        <v>122</v>
      </c>
      <c r="N114" s="2">
        <f t="shared" si="12"/>
        <v>-444</v>
      </c>
      <c r="O114" s="2">
        <v>660</v>
      </c>
      <c r="P114" s="2">
        <v>11</v>
      </c>
      <c r="Q114" s="2">
        <v>184</v>
      </c>
      <c r="R114" s="2">
        <v>471</v>
      </c>
      <c r="S114" s="2">
        <f t="shared" si="13"/>
        <v>666</v>
      </c>
      <c r="T114" s="2">
        <v>0</v>
      </c>
      <c r="U114" s="2">
        <v>0</v>
      </c>
      <c r="V114" s="2">
        <f t="shared" si="14"/>
        <v>0</v>
      </c>
      <c r="W114" s="2">
        <v>226</v>
      </c>
      <c r="X114" s="2">
        <v>0</v>
      </c>
      <c r="Y114">
        <v>0</v>
      </c>
      <c r="Z114" s="2">
        <v>0</v>
      </c>
      <c r="AA114" s="2">
        <v>167</v>
      </c>
      <c r="AB114" s="2">
        <f t="shared" si="15"/>
        <v>167</v>
      </c>
      <c r="AC114" s="2">
        <v>0</v>
      </c>
      <c r="AD114" s="2">
        <v>0</v>
      </c>
      <c r="AE114" s="2">
        <v>0</v>
      </c>
      <c r="AF114" s="2">
        <v>0</v>
      </c>
      <c r="AG114" s="2">
        <f t="shared" si="16"/>
        <v>3395</v>
      </c>
      <c r="AH114" s="2">
        <f t="shared" si="17"/>
        <v>3395</v>
      </c>
      <c r="AI114" s="78">
        <v>12728</v>
      </c>
      <c r="AJ114" s="2">
        <v>12728</v>
      </c>
      <c r="AK114" s="2">
        <v>3254</v>
      </c>
      <c r="AL114" s="2">
        <v>94</v>
      </c>
      <c r="AM114" s="2">
        <v>1613</v>
      </c>
      <c r="AN114" s="2">
        <v>0</v>
      </c>
      <c r="AO114" s="2">
        <v>0</v>
      </c>
      <c r="AP114" s="2">
        <v>0</v>
      </c>
      <c r="AQ114" s="2">
        <v>0</v>
      </c>
      <c r="AR114" s="2">
        <v>0</v>
      </c>
      <c r="AS114" s="2">
        <v>0</v>
      </c>
      <c r="AT114" s="2">
        <v>0</v>
      </c>
      <c r="AU114" s="2">
        <v>-553</v>
      </c>
      <c r="AV114" s="78">
        <v>-1866</v>
      </c>
      <c r="AW114" s="2">
        <v>311</v>
      </c>
      <c r="AX114" s="2">
        <v>-41</v>
      </c>
      <c r="AY114" s="2">
        <v>0</v>
      </c>
      <c r="AZ114" s="2">
        <v>0</v>
      </c>
      <c r="BA114" s="2">
        <f t="shared" si="18"/>
        <v>8114</v>
      </c>
      <c r="BB114" s="2">
        <f t="shared" si="19"/>
        <v>8114</v>
      </c>
      <c r="BC114" s="2">
        <v>30142</v>
      </c>
      <c r="BD114" s="2">
        <v>30142</v>
      </c>
      <c r="BE114" s="2">
        <v>0</v>
      </c>
      <c r="BF114" s="78">
        <v>0</v>
      </c>
      <c r="BG114" s="2">
        <v>0</v>
      </c>
      <c r="BH114" s="78">
        <v>0</v>
      </c>
      <c r="BI114" s="2">
        <v>0</v>
      </c>
      <c r="BJ114" s="78">
        <v>0</v>
      </c>
      <c r="BK114" s="2">
        <v>0</v>
      </c>
      <c r="BL114" s="78">
        <v>0</v>
      </c>
    </row>
    <row r="115" spans="1:64" x14ac:dyDescent="0.25">
      <c r="A115" s="1" t="s">
        <v>110</v>
      </c>
      <c r="B115" t="s">
        <v>556</v>
      </c>
      <c r="C115" t="s">
        <v>972</v>
      </c>
      <c r="D115" s="2">
        <v>40</v>
      </c>
      <c r="E115" s="2">
        <v>882</v>
      </c>
      <c r="F115" s="2">
        <f t="shared" si="10"/>
        <v>922</v>
      </c>
      <c r="G115" s="2">
        <v>3</v>
      </c>
      <c r="H115" s="2">
        <v>88</v>
      </c>
      <c r="I115" s="2">
        <v>0</v>
      </c>
      <c r="J115" s="2">
        <f t="shared" si="11"/>
        <v>88</v>
      </c>
      <c r="K115" s="2">
        <v>-101</v>
      </c>
      <c r="L115" s="2">
        <v>0</v>
      </c>
      <c r="M115" s="2">
        <v>90</v>
      </c>
      <c r="N115" s="2">
        <f t="shared" si="12"/>
        <v>-11</v>
      </c>
      <c r="O115" s="2">
        <v>529</v>
      </c>
      <c r="P115" s="2">
        <v>1</v>
      </c>
      <c r="Q115" s="2">
        <v>-12</v>
      </c>
      <c r="R115" s="2">
        <v>339</v>
      </c>
      <c r="S115" s="2">
        <f t="shared" si="13"/>
        <v>328</v>
      </c>
      <c r="T115" s="2">
        <v>0</v>
      </c>
      <c r="U115" s="2">
        <v>0</v>
      </c>
      <c r="V115" s="2">
        <f t="shared" si="14"/>
        <v>0</v>
      </c>
      <c r="W115" s="2">
        <v>500</v>
      </c>
      <c r="X115" s="2">
        <v>0</v>
      </c>
      <c r="Y115">
        <v>0</v>
      </c>
      <c r="Z115" s="2">
        <v>0</v>
      </c>
      <c r="AA115" s="2">
        <v>305</v>
      </c>
      <c r="AB115" s="2">
        <f t="shared" si="15"/>
        <v>305</v>
      </c>
      <c r="AC115" s="2">
        <v>196</v>
      </c>
      <c r="AD115" s="2">
        <v>0</v>
      </c>
      <c r="AE115" s="2">
        <v>0</v>
      </c>
      <c r="AF115" s="2">
        <v>8</v>
      </c>
      <c r="AG115" s="2">
        <f t="shared" si="16"/>
        <v>2868</v>
      </c>
      <c r="AH115" s="2">
        <f t="shared" si="17"/>
        <v>2868</v>
      </c>
      <c r="AI115" s="78">
        <v>10023</v>
      </c>
      <c r="AJ115" s="2">
        <v>10023</v>
      </c>
      <c r="AK115" s="2">
        <v>4451</v>
      </c>
      <c r="AL115" s="2">
        <v>394</v>
      </c>
      <c r="AM115" s="2">
        <v>1953</v>
      </c>
      <c r="AN115" s="2">
        <v>0</v>
      </c>
      <c r="AO115" s="2">
        <v>0</v>
      </c>
      <c r="AP115" s="2">
        <v>0</v>
      </c>
      <c r="AQ115" s="2">
        <v>0</v>
      </c>
      <c r="AR115" s="2">
        <v>0</v>
      </c>
      <c r="AS115" s="2">
        <v>0</v>
      </c>
      <c r="AT115" s="2">
        <v>0</v>
      </c>
      <c r="AU115" s="2">
        <v>0</v>
      </c>
      <c r="AV115" s="78">
        <v>0</v>
      </c>
      <c r="AW115" s="2">
        <v>0</v>
      </c>
      <c r="AX115" s="2">
        <v>0</v>
      </c>
      <c r="AY115" s="2">
        <v>0</v>
      </c>
      <c r="AZ115" s="2">
        <v>0</v>
      </c>
      <c r="BA115" s="2">
        <f t="shared" si="18"/>
        <v>9666</v>
      </c>
      <c r="BB115" s="2">
        <f t="shared" si="19"/>
        <v>9666</v>
      </c>
      <c r="BC115" s="2">
        <v>39416</v>
      </c>
      <c r="BD115" s="2">
        <v>39416</v>
      </c>
      <c r="BE115" s="2">
        <v>0</v>
      </c>
      <c r="BF115" s="78">
        <v>0</v>
      </c>
      <c r="BG115" s="2">
        <v>0</v>
      </c>
      <c r="BH115" s="78">
        <v>0</v>
      </c>
      <c r="BI115" s="2">
        <v>572</v>
      </c>
      <c r="BJ115" s="78">
        <v>2230</v>
      </c>
      <c r="BK115" s="2">
        <v>-92</v>
      </c>
      <c r="BL115" s="78">
        <v>-337</v>
      </c>
    </row>
    <row r="116" spans="1:64" x14ac:dyDescent="0.25">
      <c r="A116" s="1" t="s">
        <v>111</v>
      </c>
      <c r="B116" t="s">
        <v>557</v>
      </c>
      <c r="C116" t="s">
        <v>972</v>
      </c>
      <c r="D116" s="2">
        <v>1</v>
      </c>
      <c r="E116" s="2">
        <v>864</v>
      </c>
      <c r="F116" s="2">
        <f t="shared" si="10"/>
        <v>865</v>
      </c>
      <c r="G116" s="2">
        <v>8</v>
      </c>
      <c r="H116" s="2">
        <v>53</v>
      </c>
      <c r="I116" s="2">
        <v>0</v>
      </c>
      <c r="J116" s="2">
        <f t="shared" si="11"/>
        <v>53</v>
      </c>
      <c r="K116" s="2">
        <v>26</v>
      </c>
      <c r="L116" s="2">
        <v>0</v>
      </c>
      <c r="M116" s="2">
        <v>-7</v>
      </c>
      <c r="N116" s="2">
        <f t="shared" si="12"/>
        <v>19</v>
      </c>
      <c r="O116" s="2">
        <v>538</v>
      </c>
      <c r="P116" s="2">
        <v>0</v>
      </c>
      <c r="Q116" s="2">
        <v>357</v>
      </c>
      <c r="R116" s="2">
        <v>609</v>
      </c>
      <c r="S116" s="2">
        <f t="shared" si="13"/>
        <v>966</v>
      </c>
      <c r="T116" s="2">
        <v>0</v>
      </c>
      <c r="U116" s="2">
        <v>0</v>
      </c>
      <c r="V116" s="2">
        <f t="shared" si="14"/>
        <v>0</v>
      </c>
      <c r="W116" s="2">
        <v>515</v>
      </c>
      <c r="X116" s="2">
        <v>0</v>
      </c>
      <c r="Y116">
        <v>0</v>
      </c>
      <c r="Z116" s="2">
        <v>0</v>
      </c>
      <c r="AA116" s="2">
        <v>719</v>
      </c>
      <c r="AB116" s="2">
        <f t="shared" si="15"/>
        <v>719</v>
      </c>
      <c r="AC116" s="2">
        <v>0</v>
      </c>
      <c r="AD116" s="2">
        <v>0</v>
      </c>
      <c r="AE116" s="2">
        <v>0</v>
      </c>
      <c r="AF116" s="2">
        <v>0</v>
      </c>
      <c r="AG116" s="2">
        <f t="shared" si="16"/>
        <v>3683</v>
      </c>
      <c r="AH116" s="2">
        <f t="shared" si="17"/>
        <v>3683</v>
      </c>
      <c r="AI116" s="78">
        <v>12718</v>
      </c>
      <c r="AJ116" s="2">
        <v>12718</v>
      </c>
      <c r="AK116" s="2">
        <v>3577</v>
      </c>
      <c r="AL116" s="2">
        <v>0</v>
      </c>
      <c r="AM116" s="2">
        <v>0</v>
      </c>
      <c r="AN116" s="2">
        <v>0</v>
      </c>
      <c r="AO116" s="2">
        <v>0</v>
      </c>
      <c r="AP116" s="2">
        <v>0</v>
      </c>
      <c r="AQ116" s="2">
        <v>0</v>
      </c>
      <c r="AR116" s="2">
        <v>0</v>
      </c>
      <c r="AS116" s="2">
        <v>0</v>
      </c>
      <c r="AT116" s="2">
        <v>0</v>
      </c>
      <c r="AU116" s="2">
        <v>0</v>
      </c>
      <c r="AV116" s="78">
        <v>0</v>
      </c>
      <c r="AW116" s="2">
        <v>0</v>
      </c>
      <c r="AX116" s="2">
        <v>0</v>
      </c>
      <c r="AY116" s="2">
        <v>0</v>
      </c>
      <c r="AZ116" s="2">
        <v>0</v>
      </c>
      <c r="BA116" s="2">
        <f t="shared" si="18"/>
        <v>7260</v>
      </c>
      <c r="BB116" s="2">
        <f t="shared" si="19"/>
        <v>7260</v>
      </c>
      <c r="BC116" s="2">
        <v>29879</v>
      </c>
      <c r="BD116" s="2">
        <v>29879</v>
      </c>
      <c r="BE116" s="2">
        <v>0</v>
      </c>
      <c r="BF116" s="78">
        <v>0</v>
      </c>
      <c r="BG116" s="2">
        <v>0</v>
      </c>
      <c r="BH116" s="78">
        <v>0</v>
      </c>
      <c r="BI116" s="2">
        <v>0</v>
      </c>
      <c r="BJ116" s="78">
        <v>3</v>
      </c>
      <c r="BK116" s="2">
        <v>-48</v>
      </c>
      <c r="BL116" s="78">
        <v>-96</v>
      </c>
    </row>
    <row r="117" spans="1:64" x14ac:dyDescent="0.25">
      <c r="A117" s="1" t="s">
        <v>112</v>
      </c>
      <c r="B117" t="s">
        <v>558</v>
      </c>
      <c r="C117" t="s">
        <v>972</v>
      </c>
      <c r="D117" s="2">
        <v>-9.0939999999989141E-2</v>
      </c>
      <c r="E117" s="2">
        <v>1685.615139999999</v>
      </c>
      <c r="F117" s="2">
        <f t="shared" si="10"/>
        <v>1685.5241999999989</v>
      </c>
      <c r="G117" s="2">
        <v>3.0877899999999912</v>
      </c>
      <c r="H117" s="2">
        <v>46.676660000000012</v>
      </c>
      <c r="I117" s="2">
        <v>0</v>
      </c>
      <c r="J117" s="2">
        <f t="shared" si="11"/>
        <v>46.676660000000012</v>
      </c>
      <c r="K117" s="2">
        <v>-67.132350000000145</v>
      </c>
      <c r="L117" s="2">
        <v>0</v>
      </c>
      <c r="M117" s="2">
        <v>197.82321999999942</v>
      </c>
      <c r="N117" s="2">
        <f t="shared" si="12"/>
        <v>130.69086999999928</v>
      </c>
      <c r="O117" s="2">
        <v>366.61406000000034</v>
      </c>
      <c r="P117" s="2">
        <v>0</v>
      </c>
      <c r="Q117" s="2">
        <v>30.442499999999995</v>
      </c>
      <c r="R117" s="2">
        <v>25.115069999999662</v>
      </c>
      <c r="S117" s="2">
        <f t="shared" si="13"/>
        <v>55.557569999999657</v>
      </c>
      <c r="T117" s="2">
        <v>0</v>
      </c>
      <c r="U117" s="2">
        <v>0</v>
      </c>
      <c r="V117" s="2">
        <f t="shared" si="14"/>
        <v>0</v>
      </c>
      <c r="W117" s="2">
        <v>3.6577400000002172</v>
      </c>
      <c r="X117" s="2">
        <v>0</v>
      </c>
      <c r="Y117">
        <v>0</v>
      </c>
      <c r="Z117" s="2">
        <v>0</v>
      </c>
      <c r="AA117" s="2">
        <v>607.71831000000066</v>
      </c>
      <c r="AB117" s="2">
        <f t="shared" si="15"/>
        <v>607.71831000000066</v>
      </c>
      <c r="AC117" s="2">
        <v>102.60000000000002</v>
      </c>
      <c r="AD117" s="2">
        <v>0</v>
      </c>
      <c r="AE117" s="2">
        <v>0</v>
      </c>
      <c r="AF117" s="2">
        <v>-3.9770799999999999</v>
      </c>
      <c r="AG117" s="2">
        <f t="shared" si="16"/>
        <v>2998.1501199999993</v>
      </c>
      <c r="AH117" s="2">
        <f t="shared" si="17"/>
        <v>2998.1501199999993</v>
      </c>
      <c r="AI117" s="78">
        <v>15781</v>
      </c>
      <c r="AJ117" s="2">
        <v>15781</v>
      </c>
      <c r="AK117" s="2">
        <v>8542.0379699999976</v>
      </c>
      <c r="AL117" s="2">
        <v>0</v>
      </c>
      <c r="AM117" s="2">
        <v>0</v>
      </c>
      <c r="AN117" s="2">
        <v>0</v>
      </c>
      <c r="AO117" s="2">
        <v>0</v>
      </c>
      <c r="AP117" s="2">
        <v>0</v>
      </c>
      <c r="AQ117" s="2">
        <v>0</v>
      </c>
      <c r="AR117" s="2">
        <v>0</v>
      </c>
      <c r="AS117" s="2">
        <v>0</v>
      </c>
      <c r="AT117" s="2">
        <v>0</v>
      </c>
      <c r="AU117" s="2">
        <v>0</v>
      </c>
      <c r="AV117" s="78">
        <v>0</v>
      </c>
      <c r="AW117" s="2">
        <v>0</v>
      </c>
      <c r="AX117" s="2">
        <v>0</v>
      </c>
      <c r="AY117" s="2">
        <v>0</v>
      </c>
      <c r="AZ117" s="2">
        <v>0</v>
      </c>
      <c r="BA117" s="2">
        <f t="shared" si="18"/>
        <v>11540.188089999996</v>
      </c>
      <c r="BB117" s="2">
        <f t="shared" si="19"/>
        <v>11540.188089999996</v>
      </c>
      <c r="BC117" s="2">
        <v>47445</v>
      </c>
      <c r="BD117" s="2">
        <v>47445</v>
      </c>
      <c r="BE117" s="2">
        <v>0</v>
      </c>
      <c r="BF117" s="78">
        <v>0</v>
      </c>
      <c r="BG117" s="2">
        <v>0</v>
      </c>
      <c r="BH117" s="78">
        <v>0</v>
      </c>
      <c r="BI117" s="2">
        <v>70.083490000000012</v>
      </c>
      <c r="BJ117" s="78">
        <v>100</v>
      </c>
      <c r="BK117" s="2">
        <v>-55.553809999999999</v>
      </c>
      <c r="BL117" s="78">
        <v>-80</v>
      </c>
    </row>
    <row r="118" spans="1:64" x14ac:dyDescent="0.25">
      <c r="A118" s="1" t="s">
        <v>113</v>
      </c>
      <c r="B118" t="s">
        <v>559</v>
      </c>
      <c r="C118" t="s">
        <v>972</v>
      </c>
      <c r="D118" s="2">
        <v>49</v>
      </c>
      <c r="E118" s="2">
        <v>1149</v>
      </c>
      <c r="F118" s="2">
        <f t="shared" si="10"/>
        <v>1198</v>
      </c>
      <c r="G118" s="2">
        <v>16</v>
      </c>
      <c r="H118" s="2">
        <v>188</v>
      </c>
      <c r="I118" s="2">
        <v>0</v>
      </c>
      <c r="J118" s="2">
        <f t="shared" si="11"/>
        <v>188</v>
      </c>
      <c r="K118" s="2">
        <v>-322</v>
      </c>
      <c r="L118" s="2">
        <v>0</v>
      </c>
      <c r="M118" s="2">
        <v>443</v>
      </c>
      <c r="N118" s="2">
        <f t="shared" si="12"/>
        <v>121</v>
      </c>
      <c r="O118" s="2">
        <v>1877</v>
      </c>
      <c r="P118" s="2">
        <v>78</v>
      </c>
      <c r="Q118" s="2">
        <v>110</v>
      </c>
      <c r="R118" s="2">
        <v>404</v>
      </c>
      <c r="S118" s="2">
        <f t="shared" si="13"/>
        <v>592</v>
      </c>
      <c r="T118" s="2">
        <v>0</v>
      </c>
      <c r="U118" s="2">
        <v>0</v>
      </c>
      <c r="V118" s="2">
        <f t="shared" si="14"/>
        <v>0</v>
      </c>
      <c r="W118" s="2">
        <v>534</v>
      </c>
      <c r="X118" s="2">
        <v>0</v>
      </c>
      <c r="Y118">
        <v>0</v>
      </c>
      <c r="Z118" s="2">
        <v>72</v>
      </c>
      <c r="AA118" s="2">
        <v>491</v>
      </c>
      <c r="AB118" s="2">
        <f t="shared" si="15"/>
        <v>563</v>
      </c>
      <c r="AC118" s="2">
        <v>454</v>
      </c>
      <c r="AD118" s="2">
        <v>0</v>
      </c>
      <c r="AE118" s="2">
        <v>0</v>
      </c>
      <c r="AF118" s="2">
        <v>-72</v>
      </c>
      <c r="AG118" s="2">
        <f t="shared" si="16"/>
        <v>5471</v>
      </c>
      <c r="AH118" s="2">
        <f t="shared" si="17"/>
        <v>5471</v>
      </c>
      <c r="AI118" s="78">
        <v>22779</v>
      </c>
      <c r="AJ118" s="2">
        <v>22779</v>
      </c>
      <c r="AK118" s="2">
        <v>6206</v>
      </c>
      <c r="AL118" s="2">
        <v>55</v>
      </c>
      <c r="AM118" s="2">
        <v>3698</v>
      </c>
      <c r="AN118" s="2">
        <v>0</v>
      </c>
      <c r="AO118" s="2">
        <v>0</v>
      </c>
      <c r="AP118" s="2">
        <v>1210</v>
      </c>
      <c r="AQ118" s="2">
        <v>0</v>
      </c>
      <c r="AR118" s="2">
        <v>0</v>
      </c>
      <c r="AS118" s="2">
        <v>0</v>
      </c>
      <c r="AT118" s="2">
        <v>0</v>
      </c>
      <c r="AU118" s="2">
        <v>-65</v>
      </c>
      <c r="AV118" s="78">
        <v>-208</v>
      </c>
      <c r="AW118" s="2">
        <v>0</v>
      </c>
      <c r="AX118" s="2">
        <v>0</v>
      </c>
      <c r="AY118" s="2">
        <v>0</v>
      </c>
      <c r="AZ118" s="2">
        <v>0</v>
      </c>
      <c r="BA118" s="2">
        <f t="shared" si="18"/>
        <v>16575</v>
      </c>
      <c r="BB118" s="2">
        <f t="shared" si="19"/>
        <v>16575</v>
      </c>
      <c r="BC118" s="2">
        <v>67922</v>
      </c>
      <c r="BD118" s="2">
        <v>67922</v>
      </c>
      <c r="BE118" s="2">
        <v>0</v>
      </c>
      <c r="BF118" s="78">
        <v>47</v>
      </c>
      <c r="BG118" s="2">
        <v>0</v>
      </c>
      <c r="BH118" s="78">
        <v>0</v>
      </c>
      <c r="BI118" s="2">
        <v>1115</v>
      </c>
      <c r="BJ118" s="78">
        <v>4461</v>
      </c>
      <c r="BK118" s="2">
        <v>-292</v>
      </c>
      <c r="BL118" s="78">
        <v>-600</v>
      </c>
    </row>
    <row r="119" spans="1:64" x14ac:dyDescent="0.25">
      <c r="A119" s="1" t="s">
        <v>114</v>
      </c>
      <c r="B119" t="s">
        <v>560</v>
      </c>
      <c r="C119" t="s">
        <v>972</v>
      </c>
      <c r="D119" s="2">
        <v>-122</v>
      </c>
      <c r="E119" s="2">
        <v>943</v>
      </c>
      <c r="F119" s="2">
        <f t="shared" si="10"/>
        <v>821</v>
      </c>
      <c r="G119" s="2">
        <v>9</v>
      </c>
      <c r="H119" s="2">
        <v>132</v>
      </c>
      <c r="I119" s="2">
        <v>0</v>
      </c>
      <c r="J119" s="2">
        <f t="shared" si="11"/>
        <v>132</v>
      </c>
      <c r="K119" s="2">
        <v>-132</v>
      </c>
      <c r="L119" s="2">
        <v>0</v>
      </c>
      <c r="M119" s="2">
        <v>329</v>
      </c>
      <c r="N119" s="2">
        <f t="shared" si="12"/>
        <v>197</v>
      </c>
      <c r="O119" s="2">
        <v>978</v>
      </c>
      <c r="P119" s="2">
        <v>-3</v>
      </c>
      <c r="Q119" s="2">
        <v>158</v>
      </c>
      <c r="R119" s="2">
        <v>371</v>
      </c>
      <c r="S119" s="2">
        <f t="shared" si="13"/>
        <v>526</v>
      </c>
      <c r="T119" s="2">
        <v>0</v>
      </c>
      <c r="U119" s="2">
        <v>0</v>
      </c>
      <c r="V119" s="2">
        <f t="shared" si="14"/>
        <v>0</v>
      </c>
      <c r="W119" s="2">
        <v>679</v>
      </c>
      <c r="X119" s="2">
        <v>0</v>
      </c>
      <c r="Y119">
        <v>0</v>
      </c>
      <c r="Z119" s="2">
        <v>4</v>
      </c>
      <c r="AA119" s="2">
        <v>302</v>
      </c>
      <c r="AB119" s="2">
        <f t="shared" si="15"/>
        <v>306</v>
      </c>
      <c r="AC119" s="2">
        <v>210</v>
      </c>
      <c r="AD119" s="2">
        <v>0</v>
      </c>
      <c r="AE119" s="2">
        <v>0</v>
      </c>
      <c r="AF119" s="2">
        <v>-204</v>
      </c>
      <c r="AG119" s="2">
        <f t="shared" si="16"/>
        <v>3654</v>
      </c>
      <c r="AH119" s="2">
        <f t="shared" si="17"/>
        <v>3654</v>
      </c>
      <c r="AI119" s="78">
        <v>15020</v>
      </c>
      <c r="AJ119" s="2">
        <v>15020</v>
      </c>
      <c r="AK119" s="2">
        <v>9245</v>
      </c>
      <c r="AL119" s="2">
        <v>13</v>
      </c>
      <c r="AM119" s="2">
        <v>0</v>
      </c>
      <c r="AN119" s="2">
        <v>0</v>
      </c>
      <c r="AO119" s="2">
        <v>0</v>
      </c>
      <c r="AP119" s="2">
        <v>0</v>
      </c>
      <c r="AQ119" s="2">
        <v>0</v>
      </c>
      <c r="AR119" s="2">
        <v>0</v>
      </c>
      <c r="AS119" s="2">
        <v>0</v>
      </c>
      <c r="AT119" s="2">
        <v>0</v>
      </c>
      <c r="AU119" s="2">
        <v>-371</v>
      </c>
      <c r="AV119" s="78">
        <v>-1653</v>
      </c>
      <c r="AW119" s="2">
        <v>-138</v>
      </c>
      <c r="AX119" s="2">
        <v>-388</v>
      </c>
      <c r="AY119" s="2">
        <v>0</v>
      </c>
      <c r="AZ119" s="2">
        <v>0</v>
      </c>
      <c r="BA119" s="2">
        <f t="shared" si="18"/>
        <v>12403</v>
      </c>
      <c r="BB119" s="2">
        <f t="shared" si="19"/>
        <v>12403</v>
      </c>
      <c r="BC119" s="2">
        <v>50673</v>
      </c>
      <c r="BD119" s="2">
        <v>50673</v>
      </c>
      <c r="BE119" s="2">
        <v>12</v>
      </c>
      <c r="BF119" s="78">
        <v>8</v>
      </c>
      <c r="BG119" s="2">
        <v>120</v>
      </c>
      <c r="BH119" s="78">
        <v>345</v>
      </c>
      <c r="BI119" s="2">
        <v>0</v>
      </c>
      <c r="BJ119" s="78">
        <v>0</v>
      </c>
      <c r="BK119" s="2">
        <v>-212</v>
      </c>
      <c r="BL119" s="78">
        <v>-849</v>
      </c>
    </row>
    <row r="120" spans="1:64" x14ac:dyDescent="0.25">
      <c r="A120" s="1" t="s">
        <v>115</v>
      </c>
      <c r="B120" t="s">
        <v>561</v>
      </c>
      <c r="C120" t="s">
        <v>972</v>
      </c>
      <c r="D120" s="2">
        <v>20</v>
      </c>
      <c r="E120" s="2">
        <v>264</v>
      </c>
      <c r="F120" s="2">
        <f t="shared" si="10"/>
        <v>284</v>
      </c>
      <c r="G120" s="2">
        <v>2</v>
      </c>
      <c r="H120" s="2">
        <v>59</v>
      </c>
      <c r="I120" s="2">
        <v>0</v>
      </c>
      <c r="J120" s="2">
        <f t="shared" si="11"/>
        <v>59</v>
      </c>
      <c r="K120" s="2">
        <v>64</v>
      </c>
      <c r="L120" s="2">
        <v>0</v>
      </c>
      <c r="M120" s="2">
        <v>149</v>
      </c>
      <c r="N120" s="2">
        <f t="shared" si="12"/>
        <v>213</v>
      </c>
      <c r="O120" s="2">
        <v>861</v>
      </c>
      <c r="P120" s="2">
        <v>0</v>
      </c>
      <c r="Q120" s="2">
        <v>90</v>
      </c>
      <c r="R120" s="2">
        <v>819</v>
      </c>
      <c r="S120" s="2">
        <f t="shared" si="13"/>
        <v>909</v>
      </c>
      <c r="T120" s="2">
        <v>0</v>
      </c>
      <c r="U120" s="2">
        <v>0</v>
      </c>
      <c r="V120" s="2">
        <f t="shared" si="14"/>
        <v>0</v>
      </c>
      <c r="W120" s="2">
        <v>1377</v>
      </c>
      <c r="X120" s="2">
        <v>0</v>
      </c>
      <c r="Y120">
        <v>0</v>
      </c>
      <c r="Z120" s="2">
        <v>0</v>
      </c>
      <c r="AA120" s="2">
        <v>180</v>
      </c>
      <c r="AB120" s="2">
        <f t="shared" si="15"/>
        <v>180</v>
      </c>
      <c r="AC120" s="2">
        <v>236</v>
      </c>
      <c r="AD120" s="2">
        <v>5</v>
      </c>
      <c r="AE120" s="2">
        <v>0</v>
      </c>
      <c r="AF120" s="2">
        <v>755</v>
      </c>
      <c r="AG120" s="2">
        <f t="shared" si="16"/>
        <v>4881</v>
      </c>
      <c r="AH120" s="2">
        <f t="shared" si="17"/>
        <v>4881</v>
      </c>
      <c r="AI120" s="78">
        <v>17600</v>
      </c>
      <c r="AJ120" s="2">
        <v>17600</v>
      </c>
      <c r="AK120" s="2">
        <v>6998</v>
      </c>
      <c r="AL120" s="2">
        <v>0</v>
      </c>
      <c r="AM120" s="2">
        <v>0</v>
      </c>
      <c r="AN120" s="2">
        <v>0</v>
      </c>
      <c r="AO120" s="2">
        <v>0</v>
      </c>
      <c r="AP120" s="2">
        <v>289</v>
      </c>
      <c r="AQ120" s="2">
        <v>0</v>
      </c>
      <c r="AR120" s="2">
        <v>0</v>
      </c>
      <c r="AS120" s="2">
        <v>0</v>
      </c>
      <c r="AT120" s="2">
        <v>0</v>
      </c>
      <c r="AU120" s="2">
        <v>-737</v>
      </c>
      <c r="AV120" s="78">
        <v>-5200</v>
      </c>
      <c r="AW120" s="2">
        <v>2</v>
      </c>
      <c r="AX120" s="2">
        <v>30</v>
      </c>
      <c r="AY120" s="2">
        <v>0</v>
      </c>
      <c r="AZ120" s="2">
        <v>0</v>
      </c>
      <c r="BA120" s="2">
        <f t="shared" si="18"/>
        <v>11433</v>
      </c>
      <c r="BB120" s="2">
        <f t="shared" si="19"/>
        <v>11433</v>
      </c>
      <c r="BC120" s="2">
        <v>44000</v>
      </c>
      <c r="BD120" s="2">
        <v>44000</v>
      </c>
      <c r="BE120" s="2">
        <v>2</v>
      </c>
      <c r="BF120" s="78">
        <v>185</v>
      </c>
      <c r="BG120" s="2">
        <v>1</v>
      </c>
      <c r="BH120" s="78">
        <v>4</v>
      </c>
      <c r="BI120" s="2">
        <v>0</v>
      </c>
      <c r="BJ120" s="78">
        <v>1</v>
      </c>
      <c r="BK120" s="2">
        <v>-93</v>
      </c>
      <c r="BL120" s="78">
        <v>-420</v>
      </c>
    </row>
    <row r="121" spans="1:64" x14ac:dyDescent="0.25">
      <c r="A121" s="1" t="s">
        <v>116</v>
      </c>
      <c r="B121" t="s">
        <v>562</v>
      </c>
      <c r="C121" t="s">
        <v>972</v>
      </c>
      <c r="D121" s="2">
        <v>50</v>
      </c>
      <c r="E121" s="2">
        <v>596</v>
      </c>
      <c r="F121" s="2">
        <f t="shared" si="10"/>
        <v>646</v>
      </c>
      <c r="G121" s="2">
        <v>8</v>
      </c>
      <c r="H121" s="2">
        <v>168</v>
      </c>
      <c r="I121" s="2">
        <v>0</v>
      </c>
      <c r="J121" s="2">
        <f t="shared" si="11"/>
        <v>168</v>
      </c>
      <c r="K121" s="2">
        <v>-994</v>
      </c>
      <c r="L121" s="2">
        <v>0</v>
      </c>
      <c r="M121" s="2">
        <v>124</v>
      </c>
      <c r="N121" s="2">
        <f t="shared" si="12"/>
        <v>-870</v>
      </c>
      <c r="O121" s="2">
        <v>779</v>
      </c>
      <c r="P121" s="2">
        <v>9</v>
      </c>
      <c r="Q121" s="2">
        <v>16</v>
      </c>
      <c r="R121" s="2">
        <v>581</v>
      </c>
      <c r="S121" s="2">
        <f t="shared" si="13"/>
        <v>606</v>
      </c>
      <c r="T121" s="2">
        <v>0</v>
      </c>
      <c r="U121" s="2">
        <v>0</v>
      </c>
      <c r="V121" s="2">
        <f t="shared" si="14"/>
        <v>0</v>
      </c>
      <c r="W121" s="2">
        <v>638</v>
      </c>
      <c r="X121" s="2">
        <v>0</v>
      </c>
      <c r="Y121">
        <v>0</v>
      </c>
      <c r="Z121" s="2">
        <v>0</v>
      </c>
      <c r="AA121" s="2">
        <v>450</v>
      </c>
      <c r="AB121" s="2">
        <f t="shared" si="15"/>
        <v>450</v>
      </c>
      <c r="AC121" s="2">
        <v>167</v>
      </c>
      <c r="AD121" s="2">
        <v>0</v>
      </c>
      <c r="AE121" s="2">
        <v>0</v>
      </c>
      <c r="AF121" s="2">
        <v>0</v>
      </c>
      <c r="AG121" s="2">
        <f t="shared" si="16"/>
        <v>2592</v>
      </c>
      <c r="AH121" s="2">
        <f t="shared" si="17"/>
        <v>2592</v>
      </c>
      <c r="AI121" s="78">
        <v>16076</v>
      </c>
      <c r="AJ121" s="2">
        <v>16076</v>
      </c>
      <c r="AK121" s="2">
        <v>3342</v>
      </c>
      <c r="AL121" s="2">
        <v>0</v>
      </c>
      <c r="AM121" s="2">
        <v>3164</v>
      </c>
      <c r="AN121" s="2">
        <v>0</v>
      </c>
      <c r="AO121" s="2">
        <v>0</v>
      </c>
      <c r="AP121" s="2">
        <v>0</v>
      </c>
      <c r="AQ121" s="2">
        <v>0</v>
      </c>
      <c r="AR121" s="2">
        <v>0</v>
      </c>
      <c r="AS121" s="2">
        <v>0</v>
      </c>
      <c r="AT121" s="2">
        <v>0</v>
      </c>
      <c r="AU121" s="2">
        <v>68</v>
      </c>
      <c r="AV121" s="78">
        <v>424</v>
      </c>
      <c r="AW121" s="2">
        <v>0</v>
      </c>
      <c r="AX121" s="2">
        <v>0</v>
      </c>
      <c r="AY121" s="2">
        <v>0</v>
      </c>
      <c r="AZ121" s="2">
        <v>0</v>
      </c>
      <c r="BA121" s="2">
        <f t="shared" si="18"/>
        <v>9166</v>
      </c>
      <c r="BB121" s="2">
        <f t="shared" si="19"/>
        <v>9166</v>
      </c>
      <c r="BC121" s="2">
        <v>47415</v>
      </c>
      <c r="BD121" s="2">
        <v>47415</v>
      </c>
      <c r="BE121" s="2">
        <v>0</v>
      </c>
      <c r="BF121" s="78">
        <v>0</v>
      </c>
      <c r="BG121" s="2">
        <v>0</v>
      </c>
      <c r="BH121" s="78">
        <v>0</v>
      </c>
      <c r="BI121" s="2">
        <v>0</v>
      </c>
      <c r="BJ121" s="78">
        <v>34</v>
      </c>
      <c r="BK121" s="2">
        <v>-971</v>
      </c>
      <c r="BL121" s="78">
        <v>-2735</v>
      </c>
    </row>
    <row r="122" spans="1:64" x14ac:dyDescent="0.25">
      <c r="A122" s="1" t="s">
        <v>117</v>
      </c>
      <c r="B122" t="s">
        <v>563</v>
      </c>
      <c r="C122" t="s">
        <v>970</v>
      </c>
      <c r="D122" s="2">
        <v>-125</v>
      </c>
      <c r="E122" s="2">
        <v>692</v>
      </c>
      <c r="F122" s="2">
        <f t="shared" si="10"/>
        <v>567</v>
      </c>
      <c r="G122" s="2">
        <v>15</v>
      </c>
      <c r="H122" s="2">
        <v>182</v>
      </c>
      <c r="I122" s="2">
        <v>41</v>
      </c>
      <c r="J122" s="2">
        <f t="shared" si="11"/>
        <v>223</v>
      </c>
      <c r="K122" s="2">
        <v>1934</v>
      </c>
      <c r="L122" s="2">
        <v>0</v>
      </c>
      <c r="M122" s="2">
        <v>384</v>
      </c>
      <c r="N122" s="2">
        <f t="shared" si="12"/>
        <v>2318</v>
      </c>
      <c r="O122" s="2">
        <v>5210</v>
      </c>
      <c r="P122" s="2">
        <v>270</v>
      </c>
      <c r="Q122" s="2">
        <v>529</v>
      </c>
      <c r="R122" s="2">
        <v>1109</v>
      </c>
      <c r="S122" s="2">
        <f t="shared" si="13"/>
        <v>1908</v>
      </c>
      <c r="T122" s="2">
        <v>444</v>
      </c>
      <c r="U122" s="2">
        <v>1029</v>
      </c>
      <c r="V122" s="2">
        <f t="shared" si="14"/>
        <v>1473</v>
      </c>
      <c r="W122" s="2">
        <v>1043</v>
      </c>
      <c r="X122" s="2">
        <v>12745</v>
      </c>
      <c r="Y122">
        <v>3690.8295757675673</v>
      </c>
      <c r="Z122" s="2">
        <v>25036</v>
      </c>
      <c r="AA122" s="2">
        <v>955</v>
      </c>
      <c r="AB122" s="2">
        <f t="shared" si="15"/>
        <v>25991</v>
      </c>
      <c r="AC122" s="2">
        <v>0</v>
      </c>
      <c r="AD122" s="2">
        <v>0</v>
      </c>
      <c r="AE122" s="2">
        <v>0</v>
      </c>
      <c r="AF122" s="2">
        <v>0</v>
      </c>
      <c r="AG122" s="2">
        <f t="shared" si="16"/>
        <v>51493</v>
      </c>
      <c r="AH122" s="2">
        <f t="shared" si="17"/>
        <v>55183.829575767566</v>
      </c>
      <c r="AI122" s="78">
        <v>194800</v>
      </c>
      <c r="AJ122" s="2">
        <v>213313.0947637854</v>
      </c>
      <c r="AK122" s="2">
        <v>9094</v>
      </c>
      <c r="AL122" s="2">
        <v>0</v>
      </c>
      <c r="AM122" s="2">
        <v>0</v>
      </c>
      <c r="AN122" s="2">
        <v>0</v>
      </c>
      <c r="AO122" s="2">
        <v>0</v>
      </c>
      <c r="AP122" s="2">
        <v>0</v>
      </c>
      <c r="AQ122" s="2">
        <v>0</v>
      </c>
      <c r="AR122" s="2">
        <v>0</v>
      </c>
      <c r="AS122" s="2">
        <v>0</v>
      </c>
      <c r="AT122" s="2">
        <v>0</v>
      </c>
      <c r="AU122" s="2">
        <v>-321</v>
      </c>
      <c r="AV122" s="78">
        <v>0</v>
      </c>
      <c r="AW122" s="2">
        <v>0</v>
      </c>
      <c r="AX122" s="2">
        <v>0</v>
      </c>
      <c r="AY122" s="2">
        <v>0</v>
      </c>
      <c r="AZ122" s="2">
        <v>0</v>
      </c>
      <c r="BA122" s="2">
        <f t="shared" si="18"/>
        <v>60266</v>
      </c>
      <c r="BB122" s="2">
        <f t="shared" si="19"/>
        <v>63956.829575767566</v>
      </c>
      <c r="BC122" s="2">
        <v>243200</v>
      </c>
      <c r="BD122" s="2">
        <v>261713.0947637854</v>
      </c>
      <c r="BE122" s="2">
        <v>0</v>
      </c>
      <c r="BF122" s="78">
        <v>0</v>
      </c>
      <c r="BG122" s="2">
        <v>0</v>
      </c>
      <c r="BH122" s="78">
        <v>0</v>
      </c>
      <c r="BI122" s="2">
        <v>3538</v>
      </c>
      <c r="BJ122" s="78">
        <v>15800</v>
      </c>
      <c r="BK122" s="2">
        <v>0</v>
      </c>
      <c r="BL122" s="78">
        <v>1</v>
      </c>
    </row>
    <row r="123" spans="1:64" x14ac:dyDescent="0.25">
      <c r="A123" s="1" t="s">
        <v>118</v>
      </c>
      <c r="B123" t="s">
        <v>564</v>
      </c>
      <c r="C123" t="s">
        <v>971</v>
      </c>
      <c r="D123" s="2">
        <v>235</v>
      </c>
      <c r="E123" s="2">
        <v>1597</v>
      </c>
      <c r="F123" s="2">
        <f t="shared" si="10"/>
        <v>1832</v>
      </c>
      <c r="G123" s="2">
        <v>30</v>
      </c>
      <c r="H123" s="2">
        <v>7</v>
      </c>
      <c r="I123" s="2">
        <v>203</v>
      </c>
      <c r="J123" s="2">
        <f t="shared" si="11"/>
        <v>210</v>
      </c>
      <c r="K123" s="2">
        <v>7740</v>
      </c>
      <c r="L123" s="2">
        <v>0</v>
      </c>
      <c r="M123" s="2">
        <v>2092</v>
      </c>
      <c r="N123" s="2">
        <f t="shared" si="12"/>
        <v>9832</v>
      </c>
      <c r="O123" s="2">
        <v>10434</v>
      </c>
      <c r="P123" s="2">
        <v>1201</v>
      </c>
      <c r="Q123" s="2">
        <v>-38</v>
      </c>
      <c r="R123" s="2">
        <v>131</v>
      </c>
      <c r="S123" s="2">
        <f t="shared" si="13"/>
        <v>1294</v>
      </c>
      <c r="T123" s="2">
        <v>1362</v>
      </c>
      <c r="U123" s="2">
        <v>5616</v>
      </c>
      <c r="V123" s="2">
        <f t="shared" si="14"/>
        <v>6978</v>
      </c>
      <c r="W123" s="2">
        <v>2470</v>
      </c>
      <c r="X123" s="2">
        <v>60149</v>
      </c>
      <c r="Y123">
        <v>7386</v>
      </c>
      <c r="Z123" s="2">
        <v>51960</v>
      </c>
      <c r="AA123" s="2">
        <v>0</v>
      </c>
      <c r="AB123" s="2">
        <f t="shared" si="15"/>
        <v>51960</v>
      </c>
      <c r="AC123" s="2">
        <v>1824</v>
      </c>
      <c r="AD123" s="2">
        <v>36</v>
      </c>
      <c r="AE123" s="2">
        <v>0</v>
      </c>
      <c r="AF123" s="2">
        <v>0</v>
      </c>
      <c r="AG123" s="2">
        <f t="shared" si="16"/>
        <v>147049</v>
      </c>
      <c r="AH123" s="2">
        <f t="shared" si="17"/>
        <v>154435</v>
      </c>
      <c r="AI123" s="78">
        <v>566945</v>
      </c>
      <c r="AJ123" s="2">
        <v>596529</v>
      </c>
      <c r="AK123" s="2">
        <v>0</v>
      </c>
      <c r="AL123" s="2">
        <v>0</v>
      </c>
      <c r="AM123" s="2">
        <v>0</v>
      </c>
      <c r="AN123" s="2">
        <v>0</v>
      </c>
      <c r="AO123" s="2">
        <v>0</v>
      </c>
      <c r="AP123" s="2">
        <v>0</v>
      </c>
      <c r="AQ123" s="2">
        <v>0</v>
      </c>
      <c r="AR123" s="2">
        <v>0</v>
      </c>
      <c r="AS123" s="2">
        <v>0</v>
      </c>
      <c r="AT123" s="2">
        <v>58</v>
      </c>
      <c r="AU123" s="2">
        <v>0</v>
      </c>
      <c r="AV123" s="78">
        <v>0</v>
      </c>
      <c r="AW123" s="2">
        <v>249</v>
      </c>
      <c r="AX123" s="2">
        <v>0</v>
      </c>
      <c r="AY123" s="2">
        <v>0</v>
      </c>
      <c r="AZ123" s="2">
        <v>0</v>
      </c>
      <c r="BA123" s="2">
        <f t="shared" si="18"/>
        <v>147356</v>
      </c>
      <c r="BB123" s="2">
        <f t="shared" si="19"/>
        <v>154742</v>
      </c>
      <c r="BC123" s="2">
        <v>566945</v>
      </c>
      <c r="BD123" s="2">
        <v>596529</v>
      </c>
      <c r="BE123" s="2">
        <v>0</v>
      </c>
      <c r="BF123" s="78">
        <v>0</v>
      </c>
      <c r="BG123" s="2">
        <v>0</v>
      </c>
      <c r="BH123" s="78">
        <v>0</v>
      </c>
      <c r="BI123" s="2">
        <v>3037</v>
      </c>
      <c r="BJ123" s="78">
        <v>12148</v>
      </c>
      <c r="BK123" s="2">
        <v>77</v>
      </c>
      <c r="BL123" s="78">
        <v>307</v>
      </c>
    </row>
    <row r="124" spans="1:64" x14ac:dyDescent="0.25">
      <c r="A124" s="1" t="s">
        <v>119</v>
      </c>
      <c r="B124" t="s">
        <v>565</v>
      </c>
      <c r="C124" t="s">
        <v>972</v>
      </c>
      <c r="D124" s="2">
        <v>27</v>
      </c>
      <c r="E124" s="2">
        <v>489</v>
      </c>
      <c r="F124" s="2">
        <f t="shared" si="10"/>
        <v>516</v>
      </c>
      <c r="G124" s="2">
        <v>4</v>
      </c>
      <c r="H124" s="2">
        <v>140</v>
      </c>
      <c r="I124" s="2">
        <v>0</v>
      </c>
      <c r="J124" s="2">
        <f t="shared" si="11"/>
        <v>140</v>
      </c>
      <c r="K124" s="2">
        <v>-73</v>
      </c>
      <c r="L124" s="2">
        <v>0</v>
      </c>
      <c r="M124" s="2">
        <v>195</v>
      </c>
      <c r="N124" s="2">
        <f t="shared" si="12"/>
        <v>122</v>
      </c>
      <c r="O124" s="2">
        <v>1129</v>
      </c>
      <c r="P124" s="2">
        <v>0</v>
      </c>
      <c r="Q124" s="2">
        <v>135</v>
      </c>
      <c r="R124" s="2">
        <v>294</v>
      </c>
      <c r="S124" s="2">
        <f t="shared" si="13"/>
        <v>429</v>
      </c>
      <c r="T124" s="2">
        <v>0</v>
      </c>
      <c r="U124" s="2">
        <v>0</v>
      </c>
      <c r="V124" s="2">
        <f t="shared" si="14"/>
        <v>0</v>
      </c>
      <c r="W124" s="2">
        <v>498</v>
      </c>
      <c r="X124" s="2">
        <v>0</v>
      </c>
      <c r="Y124">
        <v>0</v>
      </c>
      <c r="Z124" s="2">
        <v>0</v>
      </c>
      <c r="AA124" s="2">
        <v>107</v>
      </c>
      <c r="AB124" s="2">
        <f t="shared" si="15"/>
        <v>107</v>
      </c>
      <c r="AC124" s="2">
        <v>288</v>
      </c>
      <c r="AD124" s="2">
        <v>0</v>
      </c>
      <c r="AE124" s="2">
        <v>0</v>
      </c>
      <c r="AF124" s="2">
        <v>0</v>
      </c>
      <c r="AG124" s="2">
        <f t="shared" si="16"/>
        <v>3233</v>
      </c>
      <c r="AH124" s="2">
        <f t="shared" si="17"/>
        <v>3233</v>
      </c>
      <c r="AI124" s="78">
        <v>11304</v>
      </c>
      <c r="AJ124" s="2">
        <v>11304</v>
      </c>
      <c r="AK124" s="2">
        <v>3852</v>
      </c>
      <c r="AL124" s="2">
        <v>0</v>
      </c>
      <c r="AM124" s="2">
        <v>0</v>
      </c>
      <c r="AN124" s="2">
        <v>0</v>
      </c>
      <c r="AO124" s="2">
        <v>0</v>
      </c>
      <c r="AP124" s="2">
        <v>0</v>
      </c>
      <c r="AQ124" s="2">
        <v>0</v>
      </c>
      <c r="AR124" s="2">
        <v>0</v>
      </c>
      <c r="AS124" s="2">
        <v>0</v>
      </c>
      <c r="AT124" s="2">
        <v>0</v>
      </c>
      <c r="AU124" s="2">
        <v>-5</v>
      </c>
      <c r="AV124" s="78">
        <v>0</v>
      </c>
      <c r="AW124" s="2">
        <v>0</v>
      </c>
      <c r="AX124" s="2">
        <v>0</v>
      </c>
      <c r="AY124" s="2">
        <v>0</v>
      </c>
      <c r="AZ124" s="2">
        <v>0</v>
      </c>
      <c r="BA124" s="2">
        <f t="shared" si="18"/>
        <v>7080</v>
      </c>
      <c r="BB124" s="2">
        <f t="shared" si="19"/>
        <v>7080</v>
      </c>
      <c r="BC124" s="2">
        <v>27471</v>
      </c>
      <c r="BD124" s="2">
        <v>27471</v>
      </c>
      <c r="BE124" s="2">
        <v>0</v>
      </c>
      <c r="BF124" s="78">
        <v>0</v>
      </c>
      <c r="BG124" s="2">
        <v>0</v>
      </c>
      <c r="BH124" s="78">
        <v>1720</v>
      </c>
      <c r="BI124" s="2">
        <v>0</v>
      </c>
      <c r="BJ124" s="78">
        <v>0</v>
      </c>
      <c r="BK124" s="2">
        <v>87</v>
      </c>
      <c r="BL124" s="78">
        <v>348</v>
      </c>
    </row>
    <row r="125" spans="1:64" x14ac:dyDescent="0.25">
      <c r="A125" s="1" t="s">
        <v>120</v>
      </c>
      <c r="B125" t="s">
        <v>566</v>
      </c>
      <c r="C125" t="s">
        <v>972</v>
      </c>
      <c r="D125" s="2">
        <v>-65</v>
      </c>
      <c r="E125" s="2">
        <v>705</v>
      </c>
      <c r="F125" s="2">
        <f t="shared" si="10"/>
        <v>640</v>
      </c>
      <c r="G125" s="2">
        <v>8</v>
      </c>
      <c r="H125" s="2">
        <v>195</v>
      </c>
      <c r="I125" s="2">
        <v>0</v>
      </c>
      <c r="J125" s="2">
        <f t="shared" si="11"/>
        <v>195</v>
      </c>
      <c r="K125" s="2">
        <v>17</v>
      </c>
      <c r="L125" s="2">
        <v>0</v>
      </c>
      <c r="M125" s="2">
        <v>140</v>
      </c>
      <c r="N125" s="2">
        <f t="shared" si="12"/>
        <v>157</v>
      </c>
      <c r="O125" s="2">
        <v>451</v>
      </c>
      <c r="P125" s="2">
        <v>16</v>
      </c>
      <c r="Q125" s="2">
        <v>55</v>
      </c>
      <c r="R125" s="2">
        <v>260</v>
      </c>
      <c r="S125" s="2">
        <f t="shared" si="13"/>
        <v>331</v>
      </c>
      <c r="T125" s="2">
        <v>0</v>
      </c>
      <c r="U125" s="2">
        <v>0</v>
      </c>
      <c r="V125" s="2">
        <f t="shared" si="14"/>
        <v>0</v>
      </c>
      <c r="W125" s="2">
        <v>740</v>
      </c>
      <c r="X125" s="2">
        <v>0</v>
      </c>
      <c r="Y125">
        <v>0</v>
      </c>
      <c r="Z125" s="2">
        <v>0</v>
      </c>
      <c r="AA125" s="2">
        <v>170</v>
      </c>
      <c r="AB125" s="2">
        <f t="shared" si="15"/>
        <v>170</v>
      </c>
      <c r="AC125" s="2">
        <v>0</v>
      </c>
      <c r="AD125" s="2">
        <v>0</v>
      </c>
      <c r="AE125" s="2">
        <v>0</v>
      </c>
      <c r="AF125" s="2">
        <v>0</v>
      </c>
      <c r="AG125" s="2">
        <f t="shared" si="16"/>
        <v>2692</v>
      </c>
      <c r="AH125" s="2">
        <f t="shared" si="17"/>
        <v>2692</v>
      </c>
      <c r="AI125" s="78">
        <v>12425</v>
      </c>
      <c r="AJ125" s="2">
        <v>12425</v>
      </c>
      <c r="AK125" s="2">
        <v>2825</v>
      </c>
      <c r="AL125" s="2">
        <v>31</v>
      </c>
      <c r="AM125" s="2">
        <v>3562</v>
      </c>
      <c r="AN125" s="2">
        <v>-7</v>
      </c>
      <c r="AO125" s="2">
        <v>0</v>
      </c>
      <c r="AP125" s="2">
        <v>2</v>
      </c>
      <c r="AQ125" s="2">
        <v>0</v>
      </c>
      <c r="AR125" s="2">
        <v>0</v>
      </c>
      <c r="AS125" s="2">
        <v>0</v>
      </c>
      <c r="AT125" s="2">
        <v>0</v>
      </c>
      <c r="AU125" s="2">
        <v>-3</v>
      </c>
      <c r="AV125" s="78">
        <v>-28</v>
      </c>
      <c r="AW125" s="2">
        <v>0</v>
      </c>
      <c r="AX125" s="2">
        <v>0</v>
      </c>
      <c r="AY125" s="2">
        <v>0</v>
      </c>
      <c r="AZ125" s="2">
        <v>0</v>
      </c>
      <c r="BA125" s="2">
        <f t="shared" si="18"/>
        <v>9102</v>
      </c>
      <c r="BB125" s="2">
        <f t="shared" si="19"/>
        <v>9102</v>
      </c>
      <c r="BC125" s="2">
        <v>36660</v>
      </c>
      <c r="BD125" s="2">
        <v>36660</v>
      </c>
      <c r="BE125" s="2">
        <v>1</v>
      </c>
      <c r="BF125" s="78">
        <v>0</v>
      </c>
      <c r="BG125" s="2">
        <v>0</v>
      </c>
      <c r="BH125" s="78">
        <v>0</v>
      </c>
      <c r="BI125" s="2">
        <v>73</v>
      </c>
      <c r="BJ125" s="78">
        <v>280</v>
      </c>
      <c r="BK125" s="2">
        <v>7</v>
      </c>
      <c r="BL125" s="78">
        <v>18</v>
      </c>
    </row>
    <row r="126" spans="1:64" x14ac:dyDescent="0.25">
      <c r="A126" s="1" t="s">
        <v>121</v>
      </c>
      <c r="B126" t="s">
        <v>567</v>
      </c>
      <c r="C126" t="s">
        <v>972</v>
      </c>
      <c r="D126" s="2">
        <v>-241</v>
      </c>
      <c r="E126" s="2">
        <v>881</v>
      </c>
      <c r="F126" s="2">
        <f t="shared" si="10"/>
        <v>640</v>
      </c>
      <c r="G126" s="2">
        <v>9</v>
      </c>
      <c r="H126" s="2">
        <v>42</v>
      </c>
      <c r="I126" s="2">
        <v>0</v>
      </c>
      <c r="J126" s="2">
        <f t="shared" si="11"/>
        <v>42</v>
      </c>
      <c r="K126" s="2">
        <v>-533</v>
      </c>
      <c r="L126" s="2">
        <v>0</v>
      </c>
      <c r="M126" s="2">
        <v>344</v>
      </c>
      <c r="N126" s="2">
        <f t="shared" si="12"/>
        <v>-189</v>
      </c>
      <c r="O126" s="2">
        <v>996</v>
      </c>
      <c r="P126" s="2">
        <v>0</v>
      </c>
      <c r="Q126" s="2">
        <v>91</v>
      </c>
      <c r="R126" s="2">
        <v>159</v>
      </c>
      <c r="S126" s="2">
        <f t="shared" si="13"/>
        <v>250</v>
      </c>
      <c r="T126" s="2">
        <v>0</v>
      </c>
      <c r="U126" s="2">
        <v>0</v>
      </c>
      <c r="V126" s="2">
        <f t="shared" si="14"/>
        <v>0</v>
      </c>
      <c r="W126" s="2">
        <v>789</v>
      </c>
      <c r="X126" s="2">
        <v>0</v>
      </c>
      <c r="Y126">
        <v>0</v>
      </c>
      <c r="Z126" s="2">
        <v>0</v>
      </c>
      <c r="AA126" s="2">
        <v>628</v>
      </c>
      <c r="AB126" s="2">
        <f t="shared" si="15"/>
        <v>628</v>
      </c>
      <c r="AC126" s="2">
        <v>0</v>
      </c>
      <c r="AD126" s="2">
        <v>0</v>
      </c>
      <c r="AE126" s="2">
        <v>0</v>
      </c>
      <c r="AF126" s="2">
        <v>0</v>
      </c>
      <c r="AG126" s="2">
        <f t="shared" si="16"/>
        <v>3165</v>
      </c>
      <c r="AH126" s="2">
        <f t="shared" si="17"/>
        <v>3165</v>
      </c>
      <c r="AI126" s="78">
        <v>11491</v>
      </c>
      <c r="AJ126" s="2">
        <v>11491</v>
      </c>
      <c r="AK126" s="2">
        <v>7824</v>
      </c>
      <c r="AL126" s="2">
        <v>0</v>
      </c>
      <c r="AM126" s="2">
        <v>0</v>
      </c>
      <c r="AN126" s="2">
        <v>0</v>
      </c>
      <c r="AO126" s="2">
        <v>0</v>
      </c>
      <c r="AP126" s="2">
        <v>62</v>
      </c>
      <c r="AQ126" s="2">
        <v>0</v>
      </c>
      <c r="AR126" s="2">
        <v>0</v>
      </c>
      <c r="AS126" s="2">
        <v>0</v>
      </c>
      <c r="AT126" s="2">
        <v>0</v>
      </c>
      <c r="AU126" s="2">
        <v>-51</v>
      </c>
      <c r="AV126" s="78">
        <v>-202</v>
      </c>
      <c r="AW126" s="2">
        <v>0</v>
      </c>
      <c r="AX126" s="2">
        <v>0</v>
      </c>
      <c r="AY126" s="2">
        <v>0</v>
      </c>
      <c r="AZ126" s="2">
        <v>0</v>
      </c>
      <c r="BA126" s="2">
        <f t="shared" si="18"/>
        <v>11000</v>
      </c>
      <c r="BB126" s="2">
        <f t="shared" si="19"/>
        <v>11000</v>
      </c>
      <c r="BC126" s="2">
        <v>42949</v>
      </c>
      <c r="BD126" s="2">
        <v>42949</v>
      </c>
      <c r="BE126" s="2">
        <v>0</v>
      </c>
      <c r="BF126" s="78">
        <v>13</v>
      </c>
      <c r="BG126" s="2">
        <v>0</v>
      </c>
      <c r="BH126" s="78">
        <v>0</v>
      </c>
      <c r="BI126" s="2">
        <v>93</v>
      </c>
      <c r="BJ126" s="78">
        <v>373</v>
      </c>
      <c r="BK126" s="2">
        <v>-33</v>
      </c>
      <c r="BL126" s="78">
        <v>-133</v>
      </c>
    </row>
    <row r="127" spans="1:64" x14ac:dyDescent="0.25">
      <c r="A127" s="1" t="s">
        <v>122</v>
      </c>
      <c r="B127" t="s">
        <v>568</v>
      </c>
      <c r="C127" t="s">
        <v>972</v>
      </c>
      <c r="D127" s="2">
        <v>9</v>
      </c>
      <c r="E127" s="2">
        <v>975</v>
      </c>
      <c r="F127" s="2">
        <f t="shared" si="10"/>
        <v>984</v>
      </c>
      <c r="G127" s="2">
        <v>2</v>
      </c>
      <c r="H127" s="2">
        <v>104</v>
      </c>
      <c r="I127" s="2">
        <v>0</v>
      </c>
      <c r="J127" s="2">
        <f t="shared" si="11"/>
        <v>104</v>
      </c>
      <c r="K127" s="2">
        <v>-448</v>
      </c>
      <c r="L127" s="2">
        <v>0</v>
      </c>
      <c r="M127" s="2">
        <v>388</v>
      </c>
      <c r="N127" s="2">
        <f t="shared" si="12"/>
        <v>-60</v>
      </c>
      <c r="O127" s="2">
        <v>1026</v>
      </c>
      <c r="P127" s="2">
        <v>0</v>
      </c>
      <c r="Q127" s="2">
        <v>46</v>
      </c>
      <c r="R127" s="2">
        <v>221</v>
      </c>
      <c r="S127" s="2">
        <f t="shared" si="13"/>
        <v>267</v>
      </c>
      <c r="T127" s="2">
        <v>0</v>
      </c>
      <c r="U127" s="2">
        <v>0</v>
      </c>
      <c r="V127" s="2">
        <f t="shared" si="14"/>
        <v>0</v>
      </c>
      <c r="W127" s="2">
        <v>292</v>
      </c>
      <c r="X127" s="2">
        <v>0</v>
      </c>
      <c r="Y127">
        <v>0</v>
      </c>
      <c r="Z127" s="2">
        <v>0</v>
      </c>
      <c r="AA127" s="2">
        <v>57</v>
      </c>
      <c r="AB127" s="2">
        <f t="shared" si="15"/>
        <v>57</v>
      </c>
      <c r="AC127" s="2">
        <v>0</v>
      </c>
      <c r="AD127" s="2">
        <v>0</v>
      </c>
      <c r="AE127" s="2">
        <v>0</v>
      </c>
      <c r="AF127" s="2">
        <v>-44</v>
      </c>
      <c r="AG127" s="2">
        <f t="shared" si="16"/>
        <v>2628</v>
      </c>
      <c r="AH127" s="2">
        <f t="shared" si="17"/>
        <v>2628</v>
      </c>
      <c r="AI127" s="78">
        <v>13440</v>
      </c>
      <c r="AJ127" s="2">
        <v>13440</v>
      </c>
      <c r="AK127" s="2">
        <v>6808</v>
      </c>
      <c r="AL127" s="2">
        <v>0</v>
      </c>
      <c r="AM127" s="2">
        <v>0</v>
      </c>
      <c r="AN127" s="2">
        <v>0</v>
      </c>
      <c r="AO127" s="2">
        <v>0</v>
      </c>
      <c r="AP127" s="2">
        <v>0</v>
      </c>
      <c r="AQ127" s="2">
        <v>0</v>
      </c>
      <c r="AR127" s="2">
        <v>0</v>
      </c>
      <c r="AS127" s="2">
        <v>0</v>
      </c>
      <c r="AT127" s="2">
        <v>0</v>
      </c>
      <c r="AU127" s="2">
        <v>0</v>
      </c>
      <c r="AV127" s="78">
        <v>0</v>
      </c>
      <c r="AW127" s="2">
        <v>0</v>
      </c>
      <c r="AX127" s="2">
        <v>0</v>
      </c>
      <c r="AY127" s="2">
        <v>0</v>
      </c>
      <c r="AZ127" s="2">
        <v>0</v>
      </c>
      <c r="BA127" s="2">
        <f t="shared" si="18"/>
        <v>9436</v>
      </c>
      <c r="BB127" s="2">
        <f t="shared" si="19"/>
        <v>9436</v>
      </c>
      <c r="BC127" s="2">
        <v>42103</v>
      </c>
      <c r="BD127" s="2">
        <v>42103</v>
      </c>
      <c r="BE127" s="2">
        <v>0</v>
      </c>
      <c r="BF127" s="78">
        <v>0</v>
      </c>
      <c r="BG127" s="2">
        <v>0</v>
      </c>
      <c r="BH127" s="78">
        <v>0</v>
      </c>
      <c r="BI127" s="2">
        <v>0</v>
      </c>
      <c r="BJ127" s="78">
        <v>0</v>
      </c>
      <c r="BK127" s="2">
        <v>-27</v>
      </c>
      <c r="BL127" s="78">
        <v>-315</v>
      </c>
    </row>
    <row r="128" spans="1:64" x14ac:dyDescent="0.25">
      <c r="A128" s="1" t="s">
        <v>123</v>
      </c>
      <c r="B128" t="s">
        <v>569</v>
      </c>
      <c r="C128" t="s">
        <v>972</v>
      </c>
      <c r="D128" s="2">
        <v>10</v>
      </c>
      <c r="E128" s="2">
        <v>842</v>
      </c>
      <c r="F128" s="2">
        <f t="shared" si="10"/>
        <v>852</v>
      </c>
      <c r="G128" s="2">
        <v>6</v>
      </c>
      <c r="H128" s="2">
        <v>54</v>
      </c>
      <c r="I128" s="2">
        <v>0</v>
      </c>
      <c r="J128" s="2">
        <f t="shared" si="11"/>
        <v>54</v>
      </c>
      <c r="K128" s="2">
        <v>-6</v>
      </c>
      <c r="L128" s="2">
        <v>0</v>
      </c>
      <c r="M128" s="2">
        <v>168</v>
      </c>
      <c r="N128" s="2">
        <f t="shared" si="12"/>
        <v>162</v>
      </c>
      <c r="O128" s="2">
        <v>445</v>
      </c>
      <c r="P128" s="2">
        <v>0</v>
      </c>
      <c r="Q128" s="2">
        <v>40</v>
      </c>
      <c r="R128" s="2">
        <v>218</v>
      </c>
      <c r="S128" s="2">
        <f t="shared" si="13"/>
        <v>258</v>
      </c>
      <c r="T128" s="2">
        <v>0</v>
      </c>
      <c r="U128" s="2">
        <v>0</v>
      </c>
      <c r="V128" s="2">
        <f t="shared" si="14"/>
        <v>0</v>
      </c>
      <c r="W128" s="2">
        <v>639</v>
      </c>
      <c r="X128" s="2">
        <v>0</v>
      </c>
      <c r="Y128">
        <v>0</v>
      </c>
      <c r="Z128" s="2">
        <v>19</v>
      </c>
      <c r="AA128" s="2">
        <v>274</v>
      </c>
      <c r="AB128" s="2">
        <f t="shared" si="15"/>
        <v>293</v>
      </c>
      <c r="AC128" s="2">
        <v>532</v>
      </c>
      <c r="AD128" s="2">
        <v>0</v>
      </c>
      <c r="AE128" s="2">
        <v>0</v>
      </c>
      <c r="AF128" s="2">
        <v>0</v>
      </c>
      <c r="AG128" s="2">
        <f t="shared" si="16"/>
        <v>3241</v>
      </c>
      <c r="AH128" s="2">
        <f t="shared" si="17"/>
        <v>3241</v>
      </c>
      <c r="AI128" s="78">
        <v>12911</v>
      </c>
      <c r="AJ128" s="2">
        <v>12911</v>
      </c>
      <c r="AK128" s="2">
        <v>7733</v>
      </c>
      <c r="AL128" s="2">
        <v>11</v>
      </c>
      <c r="AM128" s="2">
        <v>0</v>
      </c>
      <c r="AN128" s="2">
        <v>0</v>
      </c>
      <c r="AO128" s="2">
        <v>0</v>
      </c>
      <c r="AP128" s="2">
        <v>121</v>
      </c>
      <c r="AQ128" s="2">
        <v>0</v>
      </c>
      <c r="AR128" s="2">
        <v>0</v>
      </c>
      <c r="AS128" s="2">
        <v>0</v>
      </c>
      <c r="AT128" s="2">
        <v>0</v>
      </c>
      <c r="AU128" s="2">
        <v>-98</v>
      </c>
      <c r="AV128" s="78">
        <v>-331</v>
      </c>
      <c r="AW128" s="2">
        <v>-2</v>
      </c>
      <c r="AX128" s="2">
        <v>-244</v>
      </c>
      <c r="AY128" s="2">
        <v>0</v>
      </c>
      <c r="AZ128" s="2">
        <v>0</v>
      </c>
      <c r="BA128" s="2">
        <f t="shared" si="18"/>
        <v>11006</v>
      </c>
      <c r="BB128" s="2">
        <f t="shared" si="19"/>
        <v>11006</v>
      </c>
      <c r="BC128" s="2">
        <v>46675</v>
      </c>
      <c r="BD128" s="2">
        <v>46675</v>
      </c>
      <c r="BE128" s="2">
        <v>5</v>
      </c>
      <c r="BF128" s="78">
        <v>0</v>
      </c>
      <c r="BG128" s="2">
        <v>69</v>
      </c>
      <c r="BH128" s="78">
        <v>27</v>
      </c>
      <c r="BI128" s="2">
        <v>57</v>
      </c>
      <c r="BJ128" s="78">
        <v>181</v>
      </c>
      <c r="BK128" s="2">
        <v>-47</v>
      </c>
      <c r="BL128" s="78">
        <v>-112</v>
      </c>
    </row>
    <row r="129" spans="1:65" x14ac:dyDescent="0.25">
      <c r="A129" s="1" t="s">
        <v>124</v>
      </c>
      <c r="B129" t="s">
        <v>570</v>
      </c>
      <c r="C129" t="s">
        <v>972</v>
      </c>
      <c r="D129" s="2">
        <v>1</v>
      </c>
      <c r="E129" s="2">
        <v>1350</v>
      </c>
      <c r="F129" s="2">
        <f t="shared" si="10"/>
        <v>1351</v>
      </c>
      <c r="G129" s="2">
        <v>28</v>
      </c>
      <c r="H129" s="2">
        <v>11</v>
      </c>
      <c r="I129" s="2">
        <v>0</v>
      </c>
      <c r="J129" s="2">
        <f t="shared" si="11"/>
        <v>11</v>
      </c>
      <c r="K129" s="2">
        <v>-58</v>
      </c>
      <c r="L129" s="2">
        <v>0</v>
      </c>
      <c r="M129" s="2">
        <v>139</v>
      </c>
      <c r="N129" s="2">
        <f t="shared" si="12"/>
        <v>81</v>
      </c>
      <c r="O129" s="2">
        <v>622</v>
      </c>
      <c r="P129" s="2">
        <v>0</v>
      </c>
      <c r="Q129" s="2">
        <v>125</v>
      </c>
      <c r="R129" s="2">
        <v>-113</v>
      </c>
      <c r="S129" s="2">
        <f t="shared" si="13"/>
        <v>12</v>
      </c>
      <c r="T129" s="2">
        <v>0</v>
      </c>
      <c r="U129" s="2">
        <v>0</v>
      </c>
      <c r="V129" s="2">
        <f t="shared" si="14"/>
        <v>0</v>
      </c>
      <c r="W129" s="2">
        <v>181</v>
      </c>
      <c r="X129" s="2">
        <v>0</v>
      </c>
      <c r="Y129">
        <v>0</v>
      </c>
      <c r="Z129" s="2">
        <v>0</v>
      </c>
      <c r="AA129" s="2">
        <v>0</v>
      </c>
      <c r="AB129" s="2">
        <f t="shared" si="15"/>
        <v>0</v>
      </c>
      <c r="AC129" s="2">
        <v>0</v>
      </c>
      <c r="AD129" s="2">
        <v>0</v>
      </c>
      <c r="AE129" s="2">
        <v>0</v>
      </c>
      <c r="AF129" s="2">
        <v>0</v>
      </c>
      <c r="AG129" s="2">
        <f t="shared" si="16"/>
        <v>2286</v>
      </c>
      <c r="AH129" s="2">
        <f t="shared" si="17"/>
        <v>2286</v>
      </c>
      <c r="AI129" s="78">
        <v>8058</v>
      </c>
      <c r="AJ129" s="2">
        <v>8058</v>
      </c>
      <c r="AK129" s="2">
        <v>4688</v>
      </c>
      <c r="AL129" s="2">
        <v>0</v>
      </c>
      <c r="AM129" s="2">
        <v>0</v>
      </c>
      <c r="AN129" s="2">
        <v>0</v>
      </c>
      <c r="AO129" s="2">
        <v>0</v>
      </c>
      <c r="AP129" s="2">
        <v>373</v>
      </c>
      <c r="AQ129" s="2">
        <v>0</v>
      </c>
      <c r="AR129" s="2">
        <v>0</v>
      </c>
      <c r="AS129" s="2">
        <v>0</v>
      </c>
      <c r="AT129" s="2">
        <v>0</v>
      </c>
      <c r="AU129" s="2">
        <v>0</v>
      </c>
      <c r="AV129" s="78">
        <v>0</v>
      </c>
      <c r="AW129" s="2">
        <v>0</v>
      </c>
      <c r="AX129" s="2">
        <v>0</v>
      </c>
      <c r="AY129" s="2">
        <v>0</v>
      </c>
      <c r="AZ129" s="2">
        <v>0</v>
      </c>
      <c r="BA129" s="2">
        <f t="shared" si="18"/>
        <v>7347</v>
      </c>
      <c r="BB129" s="2">
        <f t="shared" si="19"/>
        <v>7347</v>
      </c>
      <c r="BC129" s="2">
        <v>29373</v>
      </c>
      <c r="BD129" s="2">
        <v>29373</v>
      </c>
      <c r="BE129" s="2">
        <v>0</v>
      </c>
      <c r="BF129" s="78">
        <v>145</v>
      </c>
      <c r="BG129" s="2">
        <v>0</v>
      </c>
      <c r="BH129" s="78">
        <v>0</v>
      </c>
      <c r="BI129" s="2">
        <v>0</v>
      </c>
      <c r="BJ129" s="78">
        <v>0</v>
      </c>
      <c r="BK129" s="2">
        <v>-40</v>
      </c>
      <c r="BL129" s="78">
        <v>-179</v>
      </c>
    </row>
    <row r="130" spans="1:65" x14ac:dyDescent="0.25">
      <c r="A130" s="1" t="s">
        <v>125</v>
      </c>
      <c r="B130" t="s">
        <v>571</v>
      </c>
      <c r="C130" t="s">
        <v>971</v>
      </c>
      <c r="D130" s="2">
        <v>207</v>
      </c>
      <c r="E130" s="2">
        <v>1688</v>
      </c>
      <c r="F130" s="2">
        <f t="shared" si="10"/>
        <v>1895</v>
      </c>
      <c r="G130" s="2">
        <v>63</v>
      </c>
      <c r="H130" s="2">
        <v>130</v>
      </c>
      <c r="I130" s="2">
        <v>9427</v>
      </c>
      <c r="J130" s="2">
        <f t="shared" si="11"/>
        <v>9557</v>
      </c>
      <c r="K130" s="2">
        <v>15982</v>
      </c>
      <c r="L130" s="2">
        <v>0</v>
      </c>
      <c r="M130" s="2">
        <v>1456</v>
      </c>
      <c r="N130" s="2">
        <f t="shared" si="12"/>
        <v>17438</v>
      </c>
      <c r="O130" s="2">
        <v>10982</v>
      </c>
      <c r="P130" s="2">
        <v>1429</v>
      </c>
      <c r="Q130" s="2">
        <v>-93</v>
      </c>
      <c r="R130" s="2">
        <v>561</v>
      </c>
      <c r="S130" s="2">
        <f t="shared" si="13"/>
        <v>1897</v>
      </c>
      <c r="T130" s="2">
        <v>3195</v>
      </c>
      <c r="U130" s="2">
        <v>6779</v>
      </c>
      <c r="V130" s="2">
        <f t="shared" si="14"/>
        <v>9974</v>
      </c>
      <c r="W130" s="2">
        <v>4368</v>
      </c>
      <c r="X130" s="2">
        <v>141127</v>
      </c>
      <c r="Y130">
        <v>40869.023580961119</v>
      </c>
      <c r="Z130" s="2">
        <v>123100</v>
      </c>
      <c r="AA130" s="2">
        <v>1946</v>
      </c>
      <c r="AB130" s="2">
        <f t="shared" si="15"/>
        <v>125046</v>
      </c>
      <c r="AC130" s="2">
        <v>0</v>
      </c>
      <c r="AD130" s="2">
        <v>0</v>
      </c>
      <c r="AE130" s="2">
        <v>-155</v>
      </c>
      <c r="AF130" s="2">
        <v>920</v>
      </c>
      <c r="AG130" s="2">
        <f t="shared" si="16"/>
        <v>323112</v>
      </c>
      <c r="AH130" s="2">
        <f t="shared" si="17"/>
        <v>363981.0235809611</v>
      </c>
      <c r="AI130" s="78">
        <v>1292449</v>
      </c>
      <c r="AJ130" s="2">
        <v>1356592.3377410413</v>
      </c>
      <c r="AK130" s="2">
        <v>0</v>
      </c>
      <c r="AL130" s="2">
        <v>0</v>
      </c>
      <c r="AM130" s="2">
        <v>0</v>
      </c>
      <c r="AN130" s="2">
        <v>0</v>
      </c>
      <c r="AO130" s="2">
        <v>0</v>
      </c>
      <c r="AP130" s="2">
        <v>0</v>
      </c>
      <c r="AQ130" s="2">
        <v>0</v>
      </c>
      <c r="AR130" s="2">
        <v>0</v>
      </c>
      <c r="AS130" s="2">
        <v>0</v>
      </c>
      <c r="AT130" s="2">
        <v>333</v>
      </c>
      <c r="AU130" s="2">
        <v>0</v>
      </c>
      <c r="AV130" s="78">
        <v>0</v>
      </c>
      <c r="AW130" s="2">
        <v>-249</v>
      </c>
      <c r="AX130" s="2">
        <v>-996</v>
      </c>
      <c r="AY130" s="2">
        <v>0</v>
      </c>
      <c r="AZ130" s="2">
        <v>0</v>
      </c>
      <c r="BA130" s="2">
        <f t="shared" si="18"/>
        <v>323196</v>
      </c>
      <c r="BB130" s="2">
        <f t="shared" si="19"/>
        <v>364065.0235809611</v>
      </c>
      <c r="BC130" s="2">
        <v>1292784</v>
      </c>
      <c r="BD130" s="2">
        <v>1356927.3377410413</v>
      </c>
      <c r="BE130" s="2">
        <v>0</v>
      </c>
      <c r="BF130" s="78">
        <v>0</v>
      </c>
      <c r="BG130" s="2">
        <v>-161</v>
      </c>
      <c r="BH130" s="78">
        <v>-643</v>
      </c>
      <c r="BI130" s="2">
        <v>3146</v>
      </c>
      <c r="BJ130" s="78">
        <v>12583</v>
      </c>
      <c r="BK130" s="2">
        <v>-529</v>
      </c>
      <c r="BL130" s="78">
        <v>-2115</v>
      </c>
      <c r="BM130" s="219" t="s">
        <v>1058</v>
      </c>
    </row>
    <row r="131" spans="1:65" x14ac:dyDescent="0.25">
      <c r="A131" s="1" t="s">
        <v>126</v>
      </c>
      <c r="B131" t="s">
        <v>572</v>
      </c>
      <c r="C131" t="s">
        <v>972</v>
      </c>
      <c r="D131" s="2">
        <v>-448</v>
      </c>
      <c r="E131" s="2">
        <v>828</v>
      </c>
      <c r="F131" s="2">
        <f t="shared" si="10"/>
        <v>380</v>
      </c>
      <c r="G131" s="2">
        <v>0</v>
      </c>
      <c r="H131" s="2">
        <v>58</v>
      </c>
      <c r="I131" s="2">
        <v>0</v>
      </c>
      <c r="J131" s="2">
        <f t="shared" si="11"/>
        <v>58</v>
      </c>
      <c r="K131" s="2">
        <v>324</v>
      </c>
      <c r="L131" s="2">
        <v>0</v>
      </c>
      <c r="M131" s="2">
        <v>140</v>
      </c>
      <c r="N131" s="2">
        <f t="shared" si="12"/>
        <v>464</v>
      </c>
      <c r="O131" s="2">
        <v>406</v>
      </c>
      <c r="P131" s="2">
        <v>8</v>
      </c>
      <c r="Q131" s="2">
        <v>7</v>
      </c>
      <c r="R131" s="2">
        <v>196</v>
      </c>
      <c r="S131" s="2">
        <f t="shared" si="13"/>
        <v>211</v>
      </c>
      <c r="T131" s="2">
        <v>0</v>
      </c>
      <c r="U131" s="2">
        <v>0</v>
      </c>
      <c r="V131" s="2">
        <f t="shared" si="14"/>
        <v>0</v>
      </c>
      <c r="W131" s="2">
        <v>368</v>
      </c>
      <c r="X131" s="2">
        <v>0</v>
      </c>
      <c r="Y131">
        <v>0</v>
      </c>
      <c r="Z131" s="2">
        <v>0</v>
      </c>
      <c r="AA131" s="2">
        <v>297</v>
      </c>
      <c r="AB131" s="2">
        <f t="shared" si="15"/>
        <v>297</v>
      </c>
      <c r="AC131" s="2">
        <v>0</v>
      </c>
      <c r="AD131" s="2">
        <v>0</v>
      </c>
      <c r="AE131" s="2">
        <v>0</v>
      </c>
      <c r="AF131" s="2">
        <v>0</v>
      </c>
      <c r="AG131" s="2">
        <f t="shared" si="16"/>
        <v>2184</v>
      </c>
      <c r="AH131" s="2">
        <f t="shared" si="17"/>
        <v>2184</v>
      </c>
      <c r="AI131" s="78">
        <v>10105</v>
      </c>
      <c r="AJ131" s="2">
        <v>10105</v>
      </c>
      <c r="AK131" s="2">
        <v>8497</v>
      </c>
      <c r="AL131" s="2">
        <v>0</v>
      </c>
      <c r="AM131" s="2">
        <v>0</v>
      </c>
      <c r="AN131" s="2">
        <v>0</v>
      </c>
      <c r="AO131" s="2">
        <v>0</v>
      </c>
      <c r="AP131" s="2">
        <v>0</v>
      </c>
      <c r="AQ131" s="2">
        <v>0</v>
      </c>
      <c r="AR131" s="2">
        <v>0</v>
      </c>
      <c r="AS131" s="2">
        <v>0</v>
      </c>
      <c r="AT131" s="2">
        <v>0</v>
      </c>
      <c r="AU131" s="2">
        <v>-789</v>
      </c>
      <c r="AV131" s="78">
        <v>-2949</v>
      </c>
      <c r="AW131" s="2">
        <v>46</v>
      </c>
      <c r="AX131" s="2">
        <v>104</v>
      </c>
      <c r="AY131" s="2">
        <v>0</v>
      </c>
      <c r="AZ131" s="2">
        <v>0</v>
      </c>
      <c r="BA131" s="2">
        <f t="shared" si="18"/>
        <v>9938</v>
      </c>
      <c r="BB131" s="2">
        <f t="shared" si="19"/>
        <v>9938</v>
      </c>
      <c r="BC131" s="2">
        <v>42815</v>
      </c>
      <c r="BD131" s="2">
        <v>42815</v>
      </c>
      <c r="BE131" s="2">
        <v>36</v>
      </c>
      <c r="BF131" s="78">
        <v>-13</v>
      </c>
      <c r="BG131" s="2">
        <v>38</v>
      </c>
      <c r="BH131" s="78">
        <v>152</v>
      </c>
      <c r="BI131" s="2">
        <v>0</v>
      </c>
      <c r="BJ131" s="78">
        <v>0</v>
      </c>
      <c r="BK131" s="2">
        <v>-83</v>
      </c>
      <c r="BL131" s="78">
        <v>-446</v>
      </c>
    </row>
    <row r="132" spans="1:65" x14ac:dyDescent="0.25">
      <c r="A132" s="1" t="s">
        <v>127</v>
      </c>
      <c r="B132" t="s">
        <v>573</v>
      </c>
      <c r="C132" t="s">
        <v>972</v>
      </c>
      <c r="D132" s="2">
        <v>56</v>
      </c>
      <c r="E132" s="2">
        <v>195</v>
      </c>
      <c r="F132" s="2">
        <f t="shared" si="10"/>
        <v>251</v>
      </c>
      <c r="G132" s="2">
        <v>30</v>
      </c>
      <c r="H132" s="2">
        <v>88</v>
      </c>
      <c r="I132" s="2">
        <v>0</v>
      </c>
      <c r="J132" s="2">
        <f t="shared" si="11"/>
        <v>88</v>
      </c>
      <c r="K132" s="2">
        <v>-199</v>
      </c>
      <c r="L132" s="2">
        <v>0</v>
      </c>
      <c r="M132" s="2">
        <v>348</v>
      </c>
      <c r="N132" s="2">
        <f t="shared" si="12"/>
        <v>149</v>
      </c>
      <c r="O132" s="2">
        <v>1644</v>
      </c>
      <c r="P132" s="2">
        <v>0</v>
      </c>
      <c r="Q132" s="2">
        <v>-386</v>
      </c>
      <c r="R132" s="2">
        <v>640</v>
      </c>
      <c r="S132" s="2">
        <f t="shared" si="13"/>
        <v>254</v>
      </c>
      <c r="T132" s="2">
        <v>0</v>
      </c>
      <c r="U132" s="2">
        <v>0</v>
      </c>
      <c r="V132" s="2">
        <f t="shared" si="14"/>
        <v>0</v>
      </c>
      <c r="W132" s="2">
        <v>661</v>
      </c>
      <c r="X132" s="2">
        <v>0</v>
      </c>
      <c r="Y132">
        <v>0</v>
      </c>
      <c r="Z132" s="2">
        <v>679</v>
      </c>
      <c r="AA132" s="2">
        <v>0</v>
      </c>
      <c r="AB132" s="2">
        <f t="shared" si="15"/>
        <v>679</v>
      </c>
      <c r="AC132" s="2">
        <v>0</v>
      </c>
      <c r="AD132" s="2">
        <v>0</v>
      </c>
      <c r="AE132" s="2">
        <v>0</v>
      </c>
      <c r="AF132" s="2">
        <v>4</v>
      </c>
      <c r="AG132" s="2">
        <f t="shared" si="16"/>
        <v>3760</v>
      </c>
      <c r="AH132" s="2">
        <f t="shared" si="17"/>
        <v>3760</v>
      </c>
      <c r="AI132" s="78">
        <v>22388</v>
      </c>
      <c r="AJ132" s="2">
        <v>22388</v>
      </c>
      <c r="AK132" s="2">
        <v>5457</v>
      </c>
      <c r="AL132" s="2">
        <v>0</v>
      </c>
      <c r="AM132" s="2">
        <v>5729</v>
      </c>
      <c r="AN132" s="2">
        <v>0</v>
      </c>
      <c r="AO132" s="2">
        <v>0</v>
      </c>
      <c r="AP132" s="2">
        <v>160</v>
      </c>
      <c r="AQ132" s="2">
        <v>0</v>
      </c>
      <c r="AR132" s="2">
        <v>0</v>
      </c>
      <c r="AS132" s="2">
        <v>0</v>
      </c>
      <c r="AT132" s="2">
        <v>0</v>
      </c>
      <c r="AU132" s="2">
        <v>-796</v>
      </c>
      <c r="AV132" s="78">
        <v>0</v>
      </c>
      <c r="AW132" s="2">
        <v>0</v>
      </c>
      <c r="AX132" s="2">
        <v>0</v>
      </c>
      <c r="AY132" s="2">
        <v>0</v>
      </c>
      <c r="AZ132" s="2">
        <v>0</v>
      </c>
      <c r="BA132" s="2">
        <f t="shared" si="18"/>
        <v>14310</v>
      </c>
      <c r="BB132" s="2">
        <f t="shared" si="19"/>
        <v>14310</v>
      </c>
      <c r="BC132" s="2">
        <v>69000</v>
      </c>
      <c r="BD132" s="2">
        <v>69000</v>
      </c>
      <c r="BE132" s="2">
        <v>0</v>
      </c>
      <c r="BF132" s="78">
        <v>0</v>
      </c>
      <c r="BG132" s="2">
        <v>0</v>
      </c>
      <c r="BH132" s="78">
        <v>0</v>
      </c>
      <c r="BI132" s="2">
        <v>0</v>
      </c>
      <c r="BJ132" s="78">
        <v>0</v>
      </c>
      <c r="BK132" s="2">
        <v>0</v>
      </c>
      <c r="BL132" s="78">
        <v>0</v>
      </c>
    </row>
    <row r="133" spans="1:65" x14ac:dyDescent="0.25">
      <c r="A133" s="1" t="s">
        <v>128</v>
      </c>
      <c r="B133" t="s">
        <v>574</v>
      </c>
      <c r="C133" t="s">
        <v>972</v>
      </c>
      <c r="D133" s="2">
        <v>24</v>
      </c>
      <c r="E133" s="2">
        <v>1405</v>
      </c>
      <c r="F133" s="2">
        <f t="shared" si="10"/>
        <v>1429</v>
      </c>
      <c r="G133" s="2">
        <v>18</v>
      </c>
      <c r="H133" s="2">
        <v>71</v>
      </c>
      <c r="I133" s="2">
        <v>0</v>
      </c>
      <c r="J133" s="2">
        <f t="shared" si="11"/>
        <v>71</v>
      </c>
      <c r="K133" s="2">
        <v>-212</v>
      </c>
      <c r="L133" s="2">
        <v>0</v>
      </c>
      <c r="M133" s="2">
        <v>272</v>
      </c>
      <c r="N133" s="2">
        <f t="shared" si="12"/>
        <v>60</v>
      </c>
      <c r="O133" s="2">
        <v>1134</v>
      </c>
      <c r="P133" s="2">
        <v>7</v>
      </c>
      <c r="Q133" s="2">
        <v>267</v>
      </c>
      <c r="R133" s="2">
        <v>580</v>
      </c>
      <c r="S133" s="2">
        <f t="shared" si="13"/>
        <v>854</v>
      </c>
      <c r="T133" s="2">
        <v>0</v>
      </c>
      <c r="U133" s="2">
        <v>0</v>
      </c>
      <c r="V133" s="2">
        <f t="shared" si="14"/>
        <v>0</v>
      </c>
      <c r="W133" s="2">
        <v>739</v>
      </c>
      <c r="X133" s="2">
        <v>0</v>
      </c>
      <c r="Y133">
        <v>0</v>
      </c>
      <c r="Z133" s="2">
        <v>0</v>
      </c>
      <c r="AA133" s="2">
        <v>244</v>
      </c>
      <c r="AB133" s="2">
        <f t="shared" si="15"/>
        <v>244</v>
      </c>
      <c r="AC133" s="2">
        <v>0</v>
      </c>
      <c r="AD133" s="2">
        <v>0</v>
      </c>
      <c r="AE133" s="2">
        <v>0</v>
      </c>
      <c r="AF133" s="2">
        <v>0</v>
      </c>
      <c r="AG133" s="2">
        <f t="shared" si="16"/>
        <v>4549</v>
      </c>
      <c r="AH133" s="2">
        <f t="shared" si="17"/>
        <v>4549</v>
      </c>
      <c r="AI133" s="78">
        <v>17888</v>
      </c>
      <c r="AJ133" s="2">
        <v>17888</v>
      </c>
      <c r="AK133" s="2">
        <v>8800</v>
      </c>
      <c r="AL133" s="2">
        <v>21</v>
      </c>
      <c r="AM133" s="2">
        <v>0</v>
      </c>
      <c r="AN133" s="2">
        <v>0</v>
      </c>
      <c r="AO133" s="2">
        <v>0</v>
      </c>
      <c r="AP133" s="2">
        <v>891</v>
      </c>
      <c r="AQ133" s="2">
        <v>0</v>
      </c>
      <c r="AR133" s="2">
        <v>0</v>
      </c>
      <c r="AS133" s="2">
        <v>0</v>
      </c>
      <c r="AT133" s="2">
        <v>0</v>
      </c>
      <c r="AU133" s="2">
        <v>49</v>
      </c>
      <c r="AV133" s="78">
        <v>165</v>
      </c>
      <c r="AW133" s="2">
        <v>-103</v>
      </c>
      <c r="AX133" s="2">
        <v>-477</v>
      </c>
      <c r="AY133" s="2">
        <v>0</v>
      </c>
      <c r="AZ133" s="2">
        <v>0</v>
      </c>
      <c r="BA133" s="2">
        <f t="shared" si="18"/>
        <v>14207</v>
      </c>
      <c r="BB133" s="2">
        <f t="shared" si="19"/>
        <v>14207</v>
      </c>
      <c r="BC133" s="2">
        <v>56751</v>
      </c>
      <c r="BD133" s="2">
        <v>56751</v>
      </c>
      <c r="BE133" s="2">
        <v>-3</v>
      </c>
      <c r="BF133" s="78">
        <v>0</v>
      </c>
      <c r="BG133" s="2">
        <v>-7</v>
      </c>
      <c r="BH133" s="78">
        <v>-27</v>
      </c>
      <c r="BI133" s="2">
        <v>166</v>
      </c>
      <c r="BJ133" s="78">
        <v>662</v>
      </c>
      <c r="BK133" s="2">
        <v>-152</v>
      </c>
      <c r="BL133" s="78">
        <v>-780</v>
      </c>
    </row>
    <row r="134" spans="1:65" x14ac:dyDescent="0.25">
      <c r="A134" s="1" t="s">
        <v>129</v>
      </c>
      <c r="B134" t="s">
        <v>575</v>
      </c>
      <c r="C134" t="s">
        <v>972</v>
      </c>
      <c r="D134" s="2">
        <v>99</v>
      </c>
      <c r="E134" s="2">
        <v>996</v>
      </c>
      <c r="F134" s="2">
        <f t="shared" ref="F134:F197" si="20">SUM(D134:E134)</f>
        <v>1095</v>
      </c>
      <c r="G134" s="2">
        <v>41</v>
      </c>
      <c r="H134" s="2">
        <v>97</v>
      </c>
      <c r="I134" s="2">
        <v>0</v>
      </c>
      <c r="J134" s="2">
        <f t="shared" ref="J134:J197" si="21">SUM(H134:I134)</f>
        <v>97</v>
      </c>
      <c r="K134" s="2">
        <v>-180</v>
      </c>
      <c r="L134" s="2">
        <v>0</v>
      </c>
      <c r="M134" s="2">
        <v>-205</v>
      </c>
      <c r="N134" s="2">
        <f t="shared" ref="N134:N197" si="22">SUM(K134:M134)</f>
        <v>-385</v>
      </c>
      <c r="O134" s="2">
        <v>1251</v>
      </c>
      <c r="P134" s="2">
        <v>0</v>
      </c>
      <c r="Q134" s="2">
        <v>-132</v>
      </c>
      <c r="R134" s="2">
        <v>464</v>
      </c>
      <c r="S134" s="2">
        <f t="shared" ref="S134:S197" si="23">SUM(P134:R134)</f>
        <v>332</v>
      </c>
      <c r="T134" s="2">
        <v>0</v>
      </c>
      <c r="U134" s="2">
        <v>0</v>
      </c>
      <c r="V134" s="2">
        <f t="shared" ref="V134:V197" si="24">SUM(T134:U134)</f>
        <v>0</v>
      </c>
      <c r="W134" s="2">
        <v>524</v>
      </c>
      <c r="X134" s="2">
        <v>0</v>
      </c>
      <c r="Y134">
        <v>0</v>
      </c>
      <c r="Z134" s="2">
        <v>0</v>
      </c>
      <c r="AA134" s="2">
        <v>298</v>
      </c>
      <c r="AB134" s="2">
        <f t="shared" ref="AB134:AB197" si="25">SUM(Z134:AA134)</f>
        <v>298</v>
      </c>
      <c r="AC134" s="2">
        <v>0</v>
      </c>
      <c r="AD134" s="2">
        <v>0</v>
      </c>
      <c r="AE134" s="2">
        <v>0</v>
      </c>
      <c r="AF134" s="2">
        <v>0</v>
      </c>
      <c r="AG134" s="2">
        <f t="shared" ref="AG134:AG197" si="26">AF134+AE134+AD134+AC134+AB134+X134+W134+V134+S134+O134+N134+J134+G134+F134</f>
        <v>3253</v>
      </c>
      <c r="AH134" s="2">
        <f t="shared" ref="AH134:AH197" si="27">AF134+AE134+AD134+AC134+AB134+X134+W134+V134+S134+O134+N134+J134+G134+F134+Y134</f>
        <v>3253</v>
      </c>
      <c r="AI134" s="78">
        <v>11800</v>
      </c>
      <c r="AJ134" s="2">
        <v>11800</v>
      </c>
      <c r="AK134" s="2">
        <v>12120</v>
      </c>
      <c r="AL134" s="2">
        <v>0</v>
      </c>
      <c r="AM134" s="2">
        <v>0</v>
      </c>
      <c r="AN134" s="2">
        <v>0</v>
      </c>
      <c r="AO134" s="2">
        <v>0</v>
      </c>
      <c r="AP134" s="2">
        <v>469</v>
      </c>
      <c r="AQ134" s="2">
        <v>0</v>
      </c>
      <c r="AR134" s="2">
        <v>0</v>
      </c>
      <c r="AS134" s="2">
        <v>0</v>
      </c>
      <c r="AT134" s="2">
        <v>0</v>
      </c>
      <c r="AU134" s="2">
        <v>0</v>
      </c>
      <c r="AV134" s="78">
        <v>0</v>
      </c>
      <c r="AW134" s="2">
        <v>0</v>
      </c>
      <c r="AX134" s="2">
        <v>0</v>
      </c>
      <c r="AY134" s="2">
        <v>0</v>
      </c>
      <c r="AZ134" s="2">
        <v>0</v>
      </c>
      <c r="BA134" s="2">
        <f t="shared" ref="BA134:BA197" si="28">AG134+AK134+AL134+AM134+AN134+AO134+AP134+AQ134+AR134+AS134+AT134+AY134+AZ134+AW134+AU134</f>
        <v>15842</v>
      </c>
      <c r="BB134" s="2">
        <f t="shared" ref="BB134:BB197" si="29">AH134+AK134+AL134+AM134+AN134+AO134+AP134+AQ134+AR134+AS134+AT134+AY134+AZ134+AU134+AW134</f>
        <v>15842</v>
      </c>
      <c r="BC134" s="2">
        <v>55000</v>
      </c>
      <c r="BD134" s="2">
        <v>55000</v>
      </c>
      <c r="BE134" s="2">
        <v>0</v>
      </c>
      <c r="BF134" s="78">
        <v>-136</v>
      </c>
      <c r="BG134" s="2">
        <v>0</v>
      </c>
      <c r="BH134" s="78">
        <v>0</v>
      </c>
      <c r="BI134" s="2">
        <v>0</v>
      </c>
      <c r="BJ134" s="78">
        <v>0</v>
      </c>
      <c r="BK134" s="2">
        <v>-81</v>
      </c>
      <c r="BL134" s="78">
        <v>-290</v>
      </c>
    </row>
    <row r="135" spans="1:65" x14ac:dyDescent="0.25">
      <c r="A135" s="1" t="s">
        <v>130</v>
      </c>
      <c r="B135" t="s">
        <v>576</v>
      </c>
      <c r="C135" t="s">
        <v>972</v>
      </c>
      <c r="D135" s="2">
        <v>11</v>
      </c>
      <c r="E135" s="2">
        <v>1103</v>
      </c>
      <c r="F135" s="2">
        <f t="shared" si="20"/>
        <v>1114</v>
      </c>
      <c r="G135" s="2">
        <v>22</v>
      </c>
      <c r="H135" s="2">
        <v>34</v>
      </c>
      <c r="I135" s="2">
        <v>0</v>
      </c>
      <c r="J135" s="2">
        <f t="shared" si="21"/>
        <v>34</v>
      </c>
      <c r="K135" s="2">
        <v>-79</v>
      </c>
      <c r="L135" s="2">
        <v>0</v>
      </c>
      <c r="M135" s="2">
        <v>158</v>
      </c>
      <c r="N135" s="2">
        <f t="shared" si="22"/>
        <v>79</v>
      </c>
      <c r="O135" s="2">
        <v>1378</v>
      </c>
      <c r="P135" s="2">
        <v>0</v>
      </c>
      <c r="Q135" s="2">
        <v>87</v>
      </c>
      <c r="R135" s="2">
        <v>489</v>
      </c>
      <c r="S135" s="2">
        <f t="shared" si="23"/>
        <v>576</v>
      </c>
      <c r="T135" s="2">
        <v>0</v>
      </c>
      <c r="U135" s="2">
        <v>0</v>
      </c>
      <c r="V135" s="2">
        <f t="shared" si="24"/>
        <v>0</v>
      </c>
      <c r="W135" s="2">
        <v>796</v>
      </c>
      <c r="X135" s="2">
        <v>0</v>
      </c>
      <c r="Y135">
        <v>0</v>
      </c>
      <c r="Z135" s="2">
        <v>9</v>
      </c>
      <c r="AA135" s="2">
        <v>255</v>
      </c>
      <c r="AB135" s="2">
        <f t="shared" si="25"/>
        <v>264</v>
      </c>
      <c r="AC135" s="2">
        <v>0</v>
      </c>
      <c r="AD135" s="2">
        <v>0</v>
      </c>
      <c r="AE135" s="2">
        <v>0</v>
      </c>
      <c r="AF135" s="2">
        <v>0</v>
      </c>
      <c r="AG135" s="2">
        <f t="shared" si="26"/>
        <v>4263</v>
      </c>
      <c r="AH135" s="2">
        <f t="shared" si="27"/>
        <v>4263</v>
      </c>
      <c r="AI135" s="78">
        <v>16494</v>
      </c>
      <c r="AJ135" s="2">
        <v>16494</v>
      </c>
      <c r="AK135" s="2">
        <v>8921</v>
      </c>
      <c r="AL135" s="2">
        <v>0</v>
      </c>
      <c r="AM135" s="2">
        <v>0</v>
      </c>
      <c r="AN135" s="2">
        <v>0</v>
      </c>
      <c r="AO135" s="2">
        <v>0</v>
      </c>
      <c r="AP135" s="2">
        <v>0</v>
      </c>
      <c r="AQ135" s="2">
        <v>0</v>
      </c>
      <c r="AR135" s="2">
        <v>0</v>
      </c>
      <c r="AS135" s="2">
        <v>0</v>
      </c>
      <c r="AT135" s="2">
        <v>0</v>
      </c>
      <c r="AU135" s="2">
        <v>0</v>
      </c>
      <c r="AV135" s="78">
        <v>0</v>
      </c>
      <c r="AW135" s="2">
        <v>0</v>
      </c>
      <c r="AX135" s="2">
        <v>0</v>
      </c>
      <c r="AY135" s="2">
        <v>0</v>
      </c>
      <c r="AZ135" s="2">
        <v>0</v>
      </c>
      <c r="BA135" s="2">
        <f t="shared" si="28"/>
        <v>13184</v>
      </c>
      <c r="BB135" s="2">
        <f t="shared" si="29"/>
        <v>13184</v>
      </c>
      <c r="BC135" s="2">
        <v>58020</v>
      </c>
      <c r="BD135" s="2">
        <v>58020</v>
      </c>
      <c r="BE135" s="2">
        <v>0</v>
      </c>
      <c r="BF135" s="78">
        <v>0</v>
      </c>
      <c r="BG135" s="2">
        <v>0</v>
      </c>
      <c r="BH135" s="78">
        <v>0</v>
      </c>
      <c r="BI135" s="2">
        <v>1</v>
      </c>
      <c r="BJ135" s="78">
        <v>150</v>
      </c>
      <c r="BK135" s="2">
        <v>-58</v>
      </c>
      <c r="BL135" s="78">
        <v>-450</v>
      </c>
    </row>
    <row r="136" spans="1:65" x14ac:dyDescent="0.25">
      <c r="A136" s="1" t="s">
        <v>131</v>
      </c>
      <c r="B136" t="s">
        <v>577</v>
      </c>
      <c r="C136" t="s">
        <v>972</v>
      </c>
      <c r="D136" s="2">
        <v>20.483943032672435</v>
      </c>
      <c r="E136" s="2">
        <v>1126.3146746718794</v>
      </c>
      <c r="F136" s="2">
        <f t="shared" si="20"/>
        <v>1146.7986177045518</v>
      </c>
      <c r="G136" s="2">
        <v>24.147933538117847</v>
      </c>
      <c r="H136" s="2">
        <v>219.55110304384249</v>
      </c>
      <c r="I136" s="2">
        <v>0</v>
      </c>
      <c r="J136" s="2">
        <f t="shared" si="21"/>
        <v>219.55110304384249</v>
      </c>
      <c r="K136" s="2">
        <v>-241.90561295727451</v>
      </c>
      <c r="L136" s="2">
        <v>0</v>
      </c>
      <c r="M136" s="2">
        <v>178.12653588383131</v>
      </c>
      <c r="N136" s="2">
        <f t="shared" si="22"/>
        <v>-63.779077073443204</v>
      </c>
      <c r="O136" s="2">
        <v>1444.6056967327563</v>
      </c>
      <c r="P136" s="2">
        <v>0</v>
      </c>
      <c r="Q136" s="2">
        <v>2.1885646467467188</v>
      </c>
      <c r="R136" s="2">
        <v>780.22802987992191</v>
      </c>
      <c r="S136" s="2">
        <f t="shared" si="23"/>
        <v>782.41659452666863</v>
      </c>
      <c r="T136" s="2">
        <v>0</v>
      </c>
      <c r="U136" s="2">
        <v>3.1639905054454065</v>
      </c>
      <c r="V136" s="2">
        <f t="shared" si="24"/>
        <v>3.1639905054454065</v>
      </c>
      <c r="W136" s="2">
        <v>575.82157218653992</v>
      </c>
      <c r="X136" s="2">
        <v>0</v>
      </c>
      <c r="Y136">
        <v>0</v>
      </c>
      <c r="Z136" s="2">
        <v>0</v>
      </c>
      <c r="AA136" s="2">
        <v>279.4191217537001</v>
      </c>
      <c r="AB136" s="2">
        <f t="shared" si="25"/>
        <v>279.4191217537001</v>
      </c>
      <c r="AC136" s="2">
        <v>71.574944149678856</v>
      </c>
      <c r="AD136" s="2">
        <v>24.75</v>
      </c>
      <c r="AE136" s="2">
        <v>0</v>
      </c>
      <c r="AF136" s="2">
        <v>0</v>
      </c>
      <c r="AG136" s="2">
        <f t="shared" si="26"/>
        <v>4508.4704970678577</v>
      </c>
      <c r="AH136" s="2">
        <f t="shared" si="27"/>
        <v>4508.4704970678577</v>
      </c>
      <c r="AI136" s="78">
        <v>18000.2</v>
      </c>
      <c r="AJ136" s="2">
        <v>18000.2</v>
      </c>
      <c r="AK136" s="2">
        <v>4566</v>
      </c>
      <c r="AL136" s="2">
        <v>31</v>
      </c>
      <c r="AM136" s="2">
        <v>2934</v>
      </c>
      <c r="AN136" s="2">
        <v>0</v>
      </c>
      <c r="AO136" s="2">
        <v>27</v>
      </c>
      <c r="AP136" s="2">
        <v>587.25</v>
      </c>
      <c r="AQ136" s="2">
        <v>0</v>
      </c>
      <c r="AR136" s="2">
        <v>0</v>
      </c>
      <c r="AS136" s="2">
        <v>0</v>
      </c>
      <c r="AT136" s="2">
        <v>0</v>
      </c>
      <c r="AU136" s="2">
        <v>-96.625</v>
      </c>
      <c r="AV136" s="78">
        <v>-387</v>
      </c>
      <c r="AW136" s="2">
        <v>0</v>
      </c>
      <c r="AX136" s="2">
        <v>0</v>
      </c>
      <c r="AY136" s="2">
        <v>0</v>
      </c>
      <c r="AZ136" s="2">
        <v>0</v>
      </c>
      <c r="BA136" s="2">
        <f t="shared" si="28"/>
        <v>12557.095497067858</v>
      </c>
      <c r="BB136" s="2">
        <f t="shared" si="29"/>
        <v>12557.095497067858</v>
      </c>
      <c r="BC136" s="2">
        <v>53815.199999999997</v>
      </c>
      <c r="BD136" s="2">
        <v>53815.199999999997</v>
      </c>
      <c r="BE136" s="2">
        <v>-34</v>
      </c>
      <c r="BF136" s="78">
        <v>0</v>
      </c>
      <c r="BG136" s="2">
        <v>0</v>
      </c>
      <c r="BH136" s="78">
        <v>0</v>
      </c>
      <c r="BI136" s="2">
        <v>42.25</v>
      </c>
      <c r="BJ136" s="78">
        <v>170</v>
      </c>
      <c r="BK136" s="2">
        <v>-47.3</v>
      </c>
      <c r="BL136" s="78">
        <v>-132.6</v>
      </c>
    </row>
    <row r="137" spans="1:65" x14ac:dyDescent="0.25">
      <c r="A137" s="1" t="s">
        <v>132</v>
      </c>
      <c r="B137" t="s">
        <v>578</v>
      </c>
      <c r="C137" t="s">
        <v>972</v>
      </c>
      <c r="D137" s="2">
        <v>19.8</v>
      </c>
      <c r="E137" s="2">
        <v>770</v>
      </c>
      <c r="F137" s="2">
        <f t="shared" si="20"/>
        <v>789.8</v>
      </c>
      <c r="G137" s="2">
        <v>17</v>
      </c>
      <c r="H137" s="2">
        <v>148</v>
      </c>
      <c r="I137" s="2">
        <v>0</v>
      </c>
      <c r="J137" s="2">
        <f t="shared" si="21"/>
        <v>148</v>
      </c>
      <c r="K137" s="2">
        <v>-750.25</v>
      </c>
      <c r="L137" s="2">
        <v>0</v>
      </c>
      <c r="M137" s="2">
        <v>-356.25</v>
      </c>
      <c r="N137" s="2">
        <f t="shared" si="22"/>
        <v>-1106.5</v>
      </c>
      <c r="O137" s="2">
        <v>804.8</v>
      </c>
      <c r="P137" s="2">
        <v>11</v>
      </c>
      <c r="Q137" s="2">
        <v>-378</v>
      </c>
      <c r="R137" s="2">
        <v>273</v>
      </c>
      <c r="S137" s="2">
        <f t="shared" si="23"/>
        <v>-94</v>
      </c>
      <c r="T137" s="2">
        <v>0</v>
      </c>
      <c r="U137" s="2">
        <v>5</v>
      </c>
      <c r="V137" s="2">
        <f t="shared" si="24"/>
        <v>5</v>
      </c>
      <c r="W137" s="2">
        <v>1267</v>
      </c>
      <c r="X137" s="2">
        <v>0</v>
      </c>
      <c r="Y137">
        <v>0</v>
      </c>
      <c r="Z137" s="2">
        <v>0.5</v>
      </c>
      <c r="AA137" s="2">
        <v>-147.30000000000001</v>
      </c>
      <c r="AB137" s="2">
        <f t="shared" si="25"/>
        <v>-146.80000000000001</v>
      </c>
      <c r="AC137" s="2">
        <v>280</v>
      </c>
      <c r="AD137" s="2">
        <v>0</v>
      </c>
      <c r="AE137" s="2">
        <v>0</v>
      </c>
      <c r="AF137" s="2">
        <v>0</v>
      </c>
      <c r="AG137" s="2">
        <f t="shared" si="26"/>
        <v>1964.3</v>
      </c>
      <c r="AH137" s="2">
        <f t="shared" si="27"/>
        <v>1964.3</v>
      </c>
      <c r="AI137" s="78">
        <v>7017</v>
      </c>
      <c r="AJ137" s="2">
        <v>7017</v>
      </c>
      <c r="AK137" s="2">
        <v>3882.4</v>
      </c>
      <c r="AL137" s="2">
        <v>0</v>
      </c>
      <c r="AM137" s="2">
        <v>5022.8999999999996</v>
      </c>
      <c r="AN137" s="2">
        <v>0</v>
      </c>
      <c r="AO137" s="2">
        <v>0</v>
      </c>
      <c r="AP137" s="2">
        <v>0</v>
      </c>
      <c r="AQ137" s="2">
        <v>0</v>
      </c>
      <c r="AR137" s="2">
        <v>0</v>
      </c>
      <c r="AS137" s="2">
        <v>0</v>
      </c>
      <c r="AT137" s="2">
        <v>0</v>
      </c>
      <c r="AU137" s="2">
        <v>-49</v>
      </c>
      <c r="AV137" s="78">
        <v>-157</v>
      </c>
      <c r="AW137" s="2">
        <v>0</v>
      </c>
      <c r="AX137" s="2">
        <v>0</v>
      </c>
      <c r="AY137" s="2">
        <v>0</v>
      </c>
      <c r="AZ137" s="2">
        <v>0</v>
      </c>
      <c r="BA137" s="2">
        <f t="shared" si="28"/>
        <v>10820.599999999999</v>
      </c>
      <c r="BB137" s="2">
        <f t="shared" si="29"/>
        <v>10820.599999999999</v>
      </c>
      <c r="BC137" s="2">
        <v>43188</v>
      </c>
      <c r="BD137" s="2">
        <v>43188</v>
      </c>
      <c r="BE137" s="2">
        <v>0</v>
      </c>
      <c r="BF137" s="78">
        <v>1E-4</v>
      </c>
      <c r="BG137" s="2">
        <v>0</v>
      </c>
      <c r="BH137" s="78">
        <v>0</v>
      </c>
      <c r="BI137" s="2">
        <v>12</v>
      </c>
      <c r="BJ137" s="78">
        <v>279</v>
      </c>
      <c r="BK137" s="2">
        <v>-141</v>
      </c>
      <c r="BL137" s="78">
        <v>-331</v>
      </c>
    </row>
    <row r="138" spans="1:65" x14ac:dyDescent="0.25">
      <c r="A138" s="1" t="s">
        <v>133</v>
      </c>
      <c r="B138" t="s">
        <v>579</v>
      </c>
      <c r="C138" t="s">
        <v>972</v>
      </c>
      <c r="D138" s="2">
        <v>16</v>
      </c>
      <c r="E138" s="2">
        <v>925</v>
      </c>
      <c r="F138" s="2">
        <f t="shared" si="20"/>
        <v>941</v>
      </c>
      <c r="G138" s="2">
        <v>10</v>
      </c>
      <c r="H138" s="2">
        <v>36</v>
      </c>
      <c r="I138" s="2">
        <v>0</v>
      </c>
      <c r="J138" s="2">
        <f t="shared" si="21"/>
        <v>36</v>
      </c>
      <c r="K138" s="2">
        <v>163</v>
      </c>
      <c r="L138" s="2">
        <v>0</v>
      </c>
      <c r="M138" s="2">
        <v>16</v>
      </c>
      <c r="N138" s="2">
        <f t="shared" si="22"/>
        <v>179</v>
      </c>
      <c r="O138" s="2">
        <v>914</v>
      </c>
      <c r="P138" s="2">
        <v>0</v>
      </c>
      <c r="Q138" s="2">
        <v>108</v>
      </c>
      <c r="R138" s="2">
        <v>151</v>
      </c>
      <c r="S138" s="2">
        <f t="shared" si="23"/>
        <v>259</v>
      </c>
      <c r="T138" s="2">
        <v>0</v>
      </c>
      <c r="U138" s="2">
        <v>0</v>
      </c>
      <c r="V138" s="2">
        <f t="shared" si="24"/>
        <v>0</v>
      </c>
      <c r="W138" s="2">
        <v>330</v>
      </c>
      <c r="X138" s="2">
        <v>0</v>
      </c>
      <c r="Y138">
        <v>0</v>
      </c>
      <c r="Z138" s="2">
        <v>0</v>
      </c>
      <c r="AA138" s="2">
        <v>0</v>
      </c>
      <c r="AB138" s="2">
        <f t="shared" si="25"/>
        <v>0</v>
      </c>
      <c r="AC138" s="2">
        <v>0</v>
      </c>
      <c r="AD138" s="2">
        <v>0</v>
      </c>
      <c r="AE138" s="2">
        <v>0</v>
      </c>
      <c r="AF138" s="2">
        <v>0</v>
      </c>
      <c r="AG138" s="2">
        <f t="shared" si="26"/>
        <v>2669</v>
      </c>
      <c r="AH138" s="2">
        <f t="shared" si="27"/>
        <v>2669</v>
      </c>
      <c r="AI138" s="78">
        <v>13588</v>
      </c>
      <c r="AJ138" s="2">
        <v>13588</v>
      </c>
      <c r="AK138" s="2">
        <v>5846</v>
      </c>
      <c r="AL138" s="2">
        <v>0</v>
      </c>
      <c r="AM138" s="2">
        <v>0</v>
      </c>
      <c r="AN138" s="2">
        <v>0</v>
      </c>
      <c r="AO138" s="2">
        <v>0</v>
      </c>
      <c r="AP138" s="2">
        <v>794</v>
      </c>
      <c r="AQ138" s="2">
        <v>0</v>
      </c>
      <c r="AR138" s="2">
        <v>0</v>
      </c>
      <c r="AS138" s="2">
        <v>0</v>
      </c>
      <c r="AT138" s="2">
        <v>0</v>
      </c>
      <c r="AU138" s="2">
        <v>-231</v>
      </c>
      <c r="AV138" s="78">
        <v>-954</v>
      </c>
      <c r="AW138" s="2">
        <v>0</v>
      </c>
      <c r="AX138" s="2">
        <v>0</v>
      </c>
      <c r="AY138" s="2">
        <v>0</v>
      </c>
      <c r="AZ138" s="2">
        <v>0</v>
      </c>
      <c r="BA138" s="2">
        <f t="shared" si="28"/>
        <v>9078</v>
      </c>
      <c r="BB138" s="2">
        <f t="shared" si="29"/>
        <v>9078</v>
      </c>
      <c r="BC138" s="2">
        <v>41220</v>
      </c>
      <c r="BD138" s="2">
        <v>41220</v>
      </c>
      <c r="BE138" s="2">
        <v>0</v>
      </c>
      <c r="BF138" s="78">
        <v>0</v>
      </c>
      <c r="BG138" s="2">
        <v>0</v>
      </c>
      <c r="BH138" s="78">
        <v>0</v>
      </c>
      <c r="BI138" s="2">
        <v>0</v>
      </c>
      <c r="BJ138" s="78">
        <v>0</v>
      </c>
      <c r="BK138" s="2">
        <v>-77</v>
      </c>
      <c r="BL138" s="78">
        <v>-177</v>
      </c>
    </row>
    <row r="139" spans="1:65" x14ac:dyDescent="0.25">
      <c r="A139" s="1" t="s">
        <v>134</v>
      </c>
      <c r="B139" t="s">
        <v>580</v>
      </c>
      <c r="C139" t="s">
        <v>972</v>
      </c>
      <c r="D139" s="2">
        <v>17</v>
      </c>
      <c r="E139" s="2">
        <v>1303</v>
      </c>
      <c r="F139" s="2">
        <f t="shared" si="20"/>
        <v>1320</v>
      </c>
      <c r="G139" s="2">
        <v>31</v>
      </c>
      <c r="H139" s="2">
        <v>79</v>
      </c>
      <c r="I139" s="2">
        <v>0</v>
      </c>
      <c r="J139" s="2">
        <f t="shared" si="21"/>
        <v>79</v>
      </c>
      <c r="K139" s="2">
        <v>-202</v>
      </c>
      <c r="L139" s="2">
        <v>0</v>
      </c>
      <c r="M139" s="2">
        <v>103</v>
      </c>
      <c r="N139" s="2">
        <f t="shared" si="22"/>
        <v>-99</v>
      </c>
      <c r="O139" s="2">
        <v>1167</v>
      </c>
      <c r="P139" s="2">
        <v>0</v>
      </c>
      <c r="Q139" s="2">
        <v>633</v>
      </c>
      <c r="R139" s="2">
        <v>49</v>
      </c>
      <c r="S139" s="2">
        <f t="shared" si="23"/>
        <v>682</v>
      </c>
      <c r="T139" s="2">
        <v>0</v>
      </c>
      <c r="U139" s="2">
        <v>0</v>
      </c>
      <c r="V139" s="2">
        <f t="shared" si="24"/>
        <v>0</v>
      </c>
      <c r="W139" s="2">
        <v>884</v>
      </c>
      <c r="X139" s="2">
        <v>0</v>
      </c>
      <c r="Y139">
        <v>0</v>
      </c>
      <c r="Z139" s="2">
        <v>0</v>
      </c>
      <c r="AA139" s="2">
        <v>25</v>
      </c>
      <c r="AB139" s="2">
        <f t="shared" si="25"/>
        <v>25</v>
      </c>
      <c r="AC139" s="2">
        <v>0</v>
      </c>
      <c r="AD139" s="2">
        <v>0</v>
      </c>
      <c r="AE139" s="2">
        <v>0</v>
      </c>
      <c r="AF139" s="2">
        <v>0</v>
      </c>
      <c r="AG139" s="2">
        <f t="shared" si="26"/>
        <v>4089</v>
      </c>
      <c r="AH139" s="2">
        <f t="shared" si="27"/>
        <v>4089</v>
      </c>
      <c r="AI139" s="78">
        <v>16797</v>
      </c>
      <c r="AJ139" s="2">
        <v>16797.000100000001</v>
      </c>
      <c r="AK139" s="2">
        <v>10762</v>
      </c>
      <c r="AL139" s="2">
        <v>0</v>
      </c>
      <c r="AM139" s="2">
        <v>0</v>
      </c>
      <c r="AN139" s="2">
        <v>0</v>
      </c>
      <c r="AO139" s="2">
        <v>0</v>
      </c>
      <c r="AP139" s="2">
        <v>0</v>
      </c>
      <c r="AQ139" s="2">
        <v>0</v>
      </c>
      <c r="AR139" s="2">
        <v>0</v>
      </c>
      <c r="AS139" s="2">
        <v>0</v>
      </c>
      <c r="AT139" s="2">
        <v>0</v>
      </c>
      <c r="AU139" s="2">
        <v>-1149</v>
      </c>
      <c r="AV139" s="78">
        <v>-6657</v>
      </c>
      <c r="AW139" s="2">
        <v>0</v>
      </c>
      <c r="AX139" s="2">
        <v>1E-4</v>
      </c>
      <c r="AY139" s="2">
        <v>0</v>
      </c>
      <c r="AZ139" s="2">
        <v>0</v>
      </c>
      <c r="BA139" s="2">
        <f t="shared" si="28"/>
        <v>13702</v>
      </c>
      <c r="BB139" s="2">
        <f t="shared" si="29"/>
        <v>13702</v>
      </c>
      <c r="BC139" s="2">
        <v>51602</v>
      </c>
      <c r="BD139" s="2">
        <v>51602.000099999997</v>
      </c>
      <c r="BE139" s="2">
        <v>0</v>
      </c>
      <c r="BF139" s="78">
        <v>-3441</v>
      </c>
      <c r="BG139" s="2">
        <v>0</v>
      </c>
      <c r="BH139" s="78">
        <v>1E-4</v>
      </c>
      <c r="BI139" s="2">
        <v>0</v>
      </c>
      <c r="BJ139" s="78">
        <v>1E-4</v>
      </c>
      <c r="BK139" s="2">
        <v>-74</v>
      </c>
      <c r="BL139" s="78">
        <v>-250</v>
      </c>
    </row>
    <row r="140" spans="1:65" x14ac:dyDescent="0.25">
      <c r="A140" s="1" t="s">
        <v>135</v>
      </c>
      <c r="B140" t="s">
        <v>581</v>
      </c>
      <c r="C140" t="s">
        <v>972</v>
      </c>
      <c r="D140" s="2">
        <v>111</v>
      </c>
      <c r="E140" s="2">
        <v>284</v>
      </c>
      <c r="F140" s="2">
        <f t="shared" si="20"/>
        <v>395</v>
      </c>
      <c r="G140" s="2">
        <v>37</v>
      </c>
      <c r="H140" s="2">
        <v>121</v>
      </c>
      <c r="I140" s="2">
        <v>0</v>
      </c>
      <c r="J140" s="2">
        <f t="shared" si="21"/>
        <v>121</v>
      </c>
      <c r="K140" s="2">
        <v>-267</v>
      </c>
      <c r="L140" s="2">
        <v>0</v>
      </c>
      <c r="M140" s="2">
        <v>-1685</v>
      </c>
      <c r="N140" s="2">
        <f t="shared" si="22"/>
        <v>-1952</v>
      </c>
      <c r="O140" s="2">
        <v>559</v>
      </c>
      <c r="P140" s="2">
        <v>0</v>
      </c>
      <c r="Q140" s="2">
        <v>205</v>
      </c>
      <c r="R140" s="2">
        <v>272</v>
      </c>
      <c r="S140" s="2">
        <f t="shared" si="23"/>
        <v>477</v>
      </c>
      <c r="T140" s="2">
        <v>0</v>
      </c>
      <c r="U140" s="2">
        <v>0</v>
      </c>
      <c r="V140" s="2">
        <f t="shared" si="24"/>
        <v>0</v>
      </c>
      <c r="W140" s="2">
        <v>565</v>
      </c>
      <c r="X140" s="2">
        <v>0</v>
      </c>
      <c r="Y140">
        <v>0</v>
      </c>
      <c r="Z140" s="2">
        <v>68</v>
      </c>
      <c r="AA140" s="2">
        <v>329</v>
      </c>
      <c r="AB140" s="2">
        <f t="shared" si="25"/>
        <v>397</v>
      </c>
      <c r="AC140" s="2">
        <v>37</v>
      </c>
      <c r="AD140" s="2">
        <v>0</v>
      </c>
      <c r="AE140" s="2">
        <v>0</v>
      </c>
      <c r="AF140" s="2">
        <v>0</v>
      </c>
      <c r="AG140" s="2">
        <f t="shared" si="26"/>
        <v>636</v>
      </c>
      <c r="AH140" s="2">
        <f t="shared" si="27"/>
        <v>636</v>
      </c>
      <c r="AI140" s="78">
        <v>15856</v>
      </c>
      <c r="AJ140" s="2">
        <v>15856</v>
      </c>
      <c r="AK140" s="2">
        <v>4502</v>
      </c>
      <c r="AL140" s="2">
        <v>0</v>
      </c>
      <c r="AM140" s="2">
        <v>5547</v>
      </c>
      <c r="AN140" s="2">
        <v>0</v>
      </c>
      <c r="AO140" s="2">
        <v>0</v>
      </c>
      <c r="AP140" s="2">
        <v>0</v>
      </c>
      <c r="AQ140" s="2">
        <v>0</v>
      </c>
      <c r="AR140" s="2">
        <v>0</v>
      </c>
      <c r="AS140" s="2">
        <v>0</v>
      </c>
      <c r="AT140" s="2">
        <v>0</v>
      </c>
      <c r="AU140" s="2">
        <v>0</v>
      </c>
      <c r="AV140" s="78">
        <v>0</v>
      </c>
      <c r="AW140" s="2">
        <v>0</v>
      </c>
      <c r="AX140" s="2">
        <v>0</v>
      </c>
      <c r="AY140" s="2">
        <v>0</v>
      </c>
      <c r="AZ140" s="2">
        <v>0</v>
      </c>
      <c r="BA140" s="2">
        <f t="shared" si="28"/>
        <v>10685</v>
      </c>
      <c r="BB140" s="2">
        <f t="shared" si="29"/>
        <v>10685</v>
      </c>
      <c r="BC140" s="2">
        <v>55598</v>
      </c>
      <c r="BD140" s="2">
        <v>55598</v>
      </c>
      <c r="BE140" s="2">
        <v>0</v>
      </c>
      <c r="BF140" s="78">
        <v>0</v>
      </c>
      <c r="BG140" s="2">
        <v>0</v>
      </c>
      <c r="BH140" s="78">
        <v>0</v>
      </c>
      <c r="BI140" s="2">
        <v>0</v>
      </c>
      <c r="BJ140" s="78">
        <v>0</v>
      </c>
      <c r="BK140" s="2">
        <v>-146</v>
      </c>
      <c r="BL140" s="78">
        <v>-827</v>
      </c>
    </row>
    <row r="141" spans="1:65" x14ac:dyDescent="0.25">
      <c r="A141" s="1" t="s">
        <v>136</v>
      </c>
      <c r="B141" t="s">
        <v>582</v>
      </c>
      <c r="C141" t="s">
        <v>970</v>
      </c>
      <c r="D141" s="2">
        <v>264</v>
      </c>
      <c r="E141" s="2">
        <v>2798</v>
      </c>
      <c r="F141" s="2">
        <f t="shared" si="20"/>
        <v>3062</v>
      </c>
      <c r="G141" s="2">
        <v>35</v>
      </c>
      <c r="H141" s="2">
        <v>248</v>
      </c>
      <c r="I141" s="2">
        <v>145</v>
      </c>
      <c r="J141" s="2">
        <f t="shared" si="21"/>
        <v>393</v>
      </c>
      <c r="K141" s="2">
        <v>5101</v>
      </c>
      <c r="L141" s="2">
        <v>0</v>
      </c>
      <c r="M141" s="2">
        <v>3480</v>
      </c>
      <c r="N141" s="2">
        <f t="shared" si="22"/>
        <v>8581</v>
      </c>
      <c r="O141" s="2">
        <v>6554</v>
      </c>
      <c r="P141" s="2">
        <v>546</v>
      </c>
      <c r="Q141" s="2">
        <v>9</v>
      </c>
      <c r="R141" s="2">
        <v>1025</v>
      </c>
      <c r="S141" s="2">
        <f t="shared" si="23"/>
        <v>1580</v>
      </c>
      <c r="T141" s="2">
        <v>411</v>
      </c>
      <c r="U141" s="2">
        <v>1986</v>
      </c>
      <c r="V141" s="2">
        <f t="shared" si="24"/>
        <v>2397</v>
      </c>
      <c r="W141" s="2">
        <v>3844</v>
      </c>
      <c r="X141" s="2">
        <v>41941</v>
      </c>
      <c r="Y141">
        <v>12145.710728698905</v>
      </c>
      <c r="Z141" s="2">
        <v>29123</v>
      </c>
      <c r="AA141" s="2">
        <v>443</v>
      </c>
      <c r="AB141" s="2">
        <f t="shared" si="25"/>
        <v>29566</v>
      </c>
      <c r="AC141" s="2">
        <v>1509</v>
      </c>
      <c r="AD141" s="2">
        <v>223</v>
      </c>
      <c r="AE141" s="2">
        <v>0</v>
      </c>
      <c r="AF141" s="2">
        <v>0</v>
      </c>
      <c r="AG141" s="2">
        <f t="shared" si="26"/>
        <v>99685</v>
      </c>
      <c r="AH141" s="2">
        <f t="shared" si="27"/>
        <v>111830.7107286989</v>
      </c>
      <c r="AI141" s="78">
        <v>398741</v>
      </c>
      <c r="AJ141" s="2">
        <v>446859.24443911103</v>
      </c>
      <c r="AK141" s="2">
        <v>10098</v>
      </c>
      <c r="AL141" s="2">
        <v>0</v>
      </c>
      <c r="AM141" s="2">
        <v>6867</v>
      </c>
      <c r="AN141" s="2">
        <v>0</v>
      </c>
      <c r="AO141" s="2">
        <v>0</v>
      </c>
      <c r="AP141" s="2">
        <v>1218</v>
      </c>
      <c r="AQ141" s="2">
        <v>0</v>
      </c>
      <c r="AR141" s="2">
        <v>0</v>
      </c>
      <c r="AS141" s="2">
        <v>0</v>
      </c>
      <c r="AT141" s="2">
        <v>97</v>
      </c>
      <c r="AU141" s="2">
        <v>11</v>
      </c>
      <c r="AV141" s="78">
        <v>46</v>
      </c>
      <c r="AW141" s="2">
        <v>282</v>
      </c>
      <c r="AX141" s="2">
        <v>1127</v>
      </c>
      <c r="AY141" s="2">
        <v>0</v>
      </c>
      <c r="AZ141" s="2">
        <v>-87</v>
      </c>
      <c r="BA141" s="2">
        <f t="shared" si="28"/>
        <v>118171</v>
      </c>
      <c r="BB141" s="2">
        <f t="shared" si="29"/>
        <v>130316.7107286989</v>
      </c>
      <c r="BC141" s="2">
        <v>472683</v>
      </c>
      <c r="BD141" s="2">
        <v>520801.24443911103</v>
      </c>
      <c r="BE141" s="2">
        <v>0</v>
      </c>
      <c r="BF141" s="78">
        <v>-200</v>
      </c>
      <c r="BG141" s="2">
        <v>180</v>
      </c>
      <c r="BH141" s="78">
        <v>721</v>
      </c>
      <c r="BI141" s="2">
        <v>3555</v>
      </c>
      <c r="BJ141" s="78">
        <v>14221</v>
      </c>
      <c r="BK141" s="2">
        <v>-362</v>
      </c>
      <c r="BL141" s="78">
        <v>-1447</v>
      </c>
    </row>
    <row r="142" spans="1:65" x14ac:dyDescent="0.25">
      <c r="A142" s="1" t="s">
        <v>137</v>
      </c>
      <c r="B142" t="s">
        <v>583</v>
      </c>
      <c r="C142" t="s">
        <v>970</v>
      </c>
      <c r="D142" s="2">
        <v>65</v>
      </c>
      <c r="E142" s="2">
        <v>1500</v>
      </c>
      <c r="F142" s="2">
        <f t="shared" si="20"/>
        <v>1565</v>
      </c>
      <c r="G142" s="2">
        <v>0</v>
      </c>
      <c r="H142" s="2">
        <v>777</v>
      </c>
      <c r="I142" s="2">
        <v>263</v>
      </c>
      <c r="J142" s="2">
        <f t="shared" si="21"/>
        <v>1040</v>
      </c>
      <c r="K142" s="2">
        <v>2368</v>
      </c>
      <c r="L142" s="2">
        <v>0</v>
      </c>
      <c r="M142" s="2">
        <v>2716</v>
      </c>
      <c r="N142" s="2">
        <f t="shared" si="22"/>
        <v>5084</v>
      </c>
      <c r="O142" s="2">
        <v>4930</v>
      </c>
      <c r="P142" s="2">
        <v>782</v>
      </c>
      <c r="Q142" s="2">
        <v>726</v>
      </c>
      <c r="R142" s="2">
        <v>1137</v>
      </c>
      <c r="S142" s="2">
        <f t="shared" si="23"/>
        <v>2645</v>
      </c>
      <c r="T142" s="2">
        <v>946</v>
      </c>
      <c r="U142" s="2">
        <v>3786</v>
      </c>
      <c r="V142" s="2">
        <f t="shared" si="24"/>
        <v>4732</v>
      </c>
      <c r="W142" s="2">
        <v>4111</v>
      </c>
      <c r="X142" s="2">
        <v>17739</v>
      </c>
      <c r="Y142">
        <v>7397</v>
      </c>
      <c r="Z142" s="2">
        <v>28338</v>
      </c>
      <c r="AA142" s="2">
        <v>2455</v>
      </c>
      <c r="AB142" s="2">
        <f t="shared" si="25"/>
        <v>30793</v>
      </c>
      <c r="AC142" s="2">
        <v>5216</v>
      </c>
      <c r="AD142" s="2">
        <v>0</v>
      </c>
      <c r="AE142" s="2">
        <v>0</v>
      </c>
      <c r="AF142" s="2">
        <v>338</v>
      </c>
      <c r="AG142" s="2">
        <f t="shared" si="26"/>
        <v>78193</v>
      </c>
      <c r="AH142" s="2">
        <f t="shared" si="27"/>
        <v>85590</v>
      </c>
      <c r="AI142" s="78">
        <v>309144</v>
      </c>
      <c r="AJ142" s="2">
        <v>338144</v>
      </c>
      <c r="AK142" s="2">
        <v>16306</v>
      </c>
      <c r="AL142" s="2">
        <v>0</v>
      </c>
      <c r="AM142" s="2">
        <v>12978</v>
      </c>
      <c r="AN142" s="2">
        <v>0</v>
      </c>
      <c r="AO142" s="2">
        <v>175</v>
      </c>
      <c r="AP142" s="2">
        <v>0</v>
      </c>
      <c r="AQ142" s="2">
        <v>0</v>
      </c>
      <c r="AR142" s="2">
        <v>0</v>
      </c>
      <c r="AS142" s="2">
        <v>0</v>
      </c>
      <c r="AT142" s="2">
        <v>0</v>
      </c>
      <c r="AU142" s="2">
        <v>-503</v>
      </c>
      <c r="AV142" s="78">
        <v>-4995</v>
      </c>
      <c r="AW142" s="2">
        <v>0</v>
      </c>
      <c r="AX142" s="2">
        <v>557</v>
      </c>
      <c r="AY142" s="2">
        <v>0</v>
      </c>
      <c r="AZ142" s="2">
        <v>409</v>
      </c>
      <c r="BA142" s="2">
        <f t="shared" si="28"/>
        <v>107558</v>
      </c>
      <c r="BB142" s="2">
        <f t="shared" si="29"/>
        <v>114955</v>
      </c>
      <c r="BC142" s="2">
        <v>470000</v>
      </c>
      <c r="BD142" s="2">
        <v>499000</v>
      </c>
      <c r="BE142" s="2">
        <v>0</v>
      </c>
      <c r="BF142" s="78">
        <v>3441</v>
      </c>
      <c r="BG142" s="2">
        <v>0</v>
      </c>
      <c r="BH142" s="78">
        <v>-105</v>
      </c>
      <c r="BI142" s="2">
        <v>1417</v>
      </c>
      <c r="BJ142" s="78">
        <v>9908</v>
      </c>
      <c r="BK142" s="2">
        <v>-100</v>
      </c>
      <c r="BL142" s="78">
        <v>-647</v>
      </c>
    </row>
    <row r="143" spans="1:65" x14ac:dyDescent="0.25">
      <c r="A143" s="1" t="s">
        <v>138</v>
      </c>
      <c r="B143" t="s">
        <v>584</v>
      </c>
      <c r="C143" t="s">
        <v>970</v>
      </c>
      <c r="D143" s="2">
        <v>308</v>
      </c>
      <c r="E143" s="2">
        <v>354</v>
      </c>
      <c r="F143" s="2">
        <f t="shared" si="20"/>
        <v>662</v>
      </c>
      <c r="G143" s="2">
        <v>3</v>
      </c>
      <c r="H143" s="2">
        <v>320</v>
      </c>
      <c r="I143" s="2">
        <v>100</v>
      </c>
      <c r="J143" s="2">
        <f t="shared" si="21"/>
        <v>420</v>
      </c>
      <c r="K143" s="2">
        <v>2028</v>
      </c>
      <c r="L143" s="2">
        <v>0</v>
      </c>
      <c r="M143" s="2">
        <v>673</v>
      </c>
      <c r="N143" s="2">
        <f t="shared" si="22"/>
        <v>2701</v>
      </c>
      <c r="O143" s="2">
        <v>3247</v>
      </c>
      <c r="P143" s="2">
        <v>250</v>
      </c>
      <c r="Q143" s="2">
        <v>10</v>
      </c>
      <c r="R143" s="2">
        <v>403</v>
      </c>
      <c r="S143" s="2">
        <f t="shared" si="23"/>
        <v>663</v>
      </c>
      <c r="T143" s="2">
        <v>829</v>
      </c>
      <c r="U143" s="2">
        <v>1734</v>
      </c>
      <c r="V143" s="2">
        <f t="shared" si="24"/>
        <v>2563</v>
      </c>
      <c r="W143" s="2">
        <v>1591</v>
      </c>
      <c r="X143" s="2">
        <v>9496</v>
      </c>
      <c r="Y143">
        <v>1430</v>
      </c>
      <c r="Z143" s="2">
        <v>15833</v>
      </c>
      <c r="AA143" s="2">
        <v>1467</v>
      </c>
      <c r="AB143" s="2">
        <f t="shared" si="25"/>
        <v>17300</v>
      </c>
      <c r="AC143" s="2">
        <v>1009</v>
      </c>
      <c r="AD143" s="2">
        <v>-193</v>
      </c>
      <c r="AE143" s="2">
        <v>11</v>
      </c>
      <c r="AF143" s="2">
        <v>0</v>
      </c>
      <c r="AG143" s="2">
        <f t="shared" si="26"/>
        <v>39473</v>
      </c>
      <c r="AH143" s="2">
        <f t="shared" si="27"/>
        <v>40903</v>
      </c>
      <c r="AI143" s="78">
        <v>167195</v>
      </c>
      <c r="AJ143" s="2">
        <v>174696</v>
      </c>
      <c r="AK143" s="2">
        <v>13982</v>
      </c>
      <c r="AL143" s="2">
        <v>29</v>
      </c>
      <c r="AM143" s="2">
        <v>0</v>
      </c>
      <c r="AN143" s="2">
        <v>0</v>
      </c>
      <c r="AO143" s="2">
        <v>0</v>
      </c>
      <c r="AP143" s="2">
        <v>509</v>
      </c>
      <c r="AQ143" s="2">
        <v>0</v>
      </c>
      <c r="AR143" s="2">
        <v>0</v>
      </c>
      <c r="AS143" s="2">
        <v>0</v>
      </c>
      <c r="AT143" s="2">
        <v>256</v>
      </c>
      <c r="AU143" s="2">
        <v>0</v>
      </c>
      <c r="AV143" s="78">
        <v>0</v>
      </c>
      <c r="AW143" s="2">
        <v>0</v>
      </c>
      <c r="AX143" s="2">
        <v>0</v>
      </c>
      <c r="AY143" s="2">
        <v>0</v>
      </c>
      <c r="AZ143" s="2">
        <v>0</v>
      </c>
      <c r="BA143" s="2">
        <f t="shared" si="28"/>
        <v>54249</v>
      </c>
      <c r="BB143" s="2">
        <f t="shared" si="29"/>
        <v>55679</v>
      </c>
      <c r="BC143" s="2">
        <v>225165</v>
      </c>
      <c r="BD143" s="2">
        <v>232666</v>
      </c>
      <c r="BE143" s="2">
        <v>0</v>
      </c>
      <c r="BF143" s="78">
        <v>0</v>
      </c>
      <c r="BG143" s="2">
        <v>0</v>
      </c>
      <c r="BH143" s="78">
        <v>0</v>
      </c>
      <c r="BI143" s="2">
        <v>665</v>
      </c>
      <c r="BJ143" s="78">
        <v>1995</v>
      </c>
      <c r="BK143" s="2">
        <v>-21</v>
      </c>
      <c r="BL143" s="78">
        <v>-84</v>
      </c>
    </row>
    <row r="144" spans="1:65" x14ac:dyDescent="0.25">
      <c r="A144" s="1" t="s">
        <v>139</v>
      </c>
      <c r="B144" t="s">
        <v>585</v>
      </c>
      <c r="C144" t="s">
        <v>970</v>
      </c>
      <c r="D144" s="2">
        <v>34</v>
      </c>
      <c r="E144" s="2">
        <v>1116</v>
      </c>
      <c r="F144" s="2">
        <f t="shared" si="20"/>
        <v>1150</v>
      </c>
      <c r="G144" s="2">
        <v>0</v>
      </c>
      <c r="H144" s="2">
        <v>375</v>
      </c>
      <c r="I144" s="2">
        <v>46</v>
      </c>
      <c r="J144" s="2">
        <f t="shared" si="21"/>
        <v>421</v>
      </c>
      <c r="K144" s="2">
        <v>1266</v>
      </c>
      <c r="L144" s="2">
        <v>0</v>
      </c>
      <c r="M144" s="2">
        <v>821</v>
      </c>
      <c r="N144" s="2">
        <f t="shared" si="22"/>
        <v>2087</v>
      </c>
      <c r="O144" s="2">
        <v>4198</v>
      </c>
      <c r="P144" s="2">
        <v>487</v>
      </c>
      <c r="Q144" s="2">
        <v>246</v>
      </c>
      <c r="R144" s="2">
        <v>586</v>
      </c>
      <c r="S144" s="2">
        <f t="shared" si="23"/>
        <v>1319</v>
      </c>
      <c r="T144" s="2">
        <v>445</v>
      </c>
      <c r="U144" s="2">
        <v>1388</v>
      </c>
      <c r="V144" s="2">
        <f t="shared" si="24"/>
        <v>1833</v>
      </c>
      <c r="W144" s="2">
        <v>2125</v>
      </c>
      <c r="X144" s="2">
        <v>16987</v>
      </c>
      <c r="Y144">
        <v>5707</v>
      </c>
      <c r="Z144" s="2">
        <v>19120</v>
      </c>
      <c r="AA144" s="2">
        <v>1075</v>
      </c>
      <c r="AB144" s="2">
        <f t="shared" si="25"/>
        <v>20195</v>
      </c>
      <c r="AC144" s="2">
        <v>129</v>
      </c>
      <c r="AD144" s="2">
        <v>0</v>
      </c>
      <c r="AE144" s="2">
        <v>-29</v>
      </c>
      <c r="AF144" s="2">
        <v>0</v>
      </c>
      <c r="AG144" s="2">
        <f t="shared" si="26"/>
        <v>50415</v>
      </c>
      <c r="AH144" s="2">
        <f t="shared" si="27"/>
        <v>56122</v>
      </c>
      <c r="AI144" s="78">
        <v>190443</v>
      </c>
      <c r="AJ144" s="2">
        <v>216628</v>
      </c>
      <c r="AK144" s="2">
        <v>10865</v>
      </c>
      <c r="AL144" s="2">
        <v>0</v>
      </c>
      <c r="AM144" s="2">
        <v>0</v>
      </c>
      <c r="AN144" s="2">
        <v>0</v>
      </c>
      <c r="AO144" s="2">
        <v>0</v>
      </c>
      <c r="AP144" s="2">
        <v>0</v>
      </c>
      <c r="AQ144" s="2">
        <v>0</v>
      </c>
      <c r="AR144" s="2">
        <v>0</v>
      </c>
      <c r="AS144" s="2">
        <v>0</v>
      </c>
      <c r="AT144" s="2">
        <v>0</v>
      </c>
      <c r="AU144" s="2">
        <v>-600</v>
      </c>
      <c r="AV144" s="78">
        <v>-2016</v>
      </c>
      <c r="AW144" s="2">
        <v>-51</v>
      </c>
      <c r="AX144" s="2">
        <v>-1211</v>
      </c>
      <c r="AY144" s="2">
        <v>0</v>
      </c>
      <c r="AZ144" s="2">
        <v>0</v>
      </c>
      <c r="BA144" s="2">
        <f t="shared" si="28"/>
        <v>60629</v>
      </c>
      <c r="BB144" s="2">
        <f t="shared" si="29"/>
        <v>66336</v>
      </c>
      <c r="BC144" s="2">
        <v>233884</v>
      </c>
      <c r="BD144" s="2">
        <v>260069</v>
      </c>
      <c r="BE144" s="2">
        <v>-50</v>
      </c>
      <c r="BF144" s="78">
        <v>0</v>
      </c>
      <c r="BG144" s="2">
        <v>-298</v>
      </c>
      <c r="BH144" s="78">
        <v>-1193</v>
      </c>
      <c r="BI144" s="2">
        <v>1909</v>
      </c>
      <c r="BJ144" s="78">
        <v>6035</v>
      </c>
      <c r="BK144" s="2">
        <v>-19</v>
      </c>
      <c r="BL144" s="78">
        <v>-86</v>
      </c>
    </row>
    <row r="145" spans="1:65" x14ac:dyDescent="0.25">
      <c r="A145" s="1" t="s">
        <v>140</v>
      </c>
      <c r="B145" t="s">
        <v>586</v>
      </c>
      <c r="C145" t="s">
        <v>970</v>
      </c>
      <c r="D145" s="2">
        <v>-66</v>
      </c>
      <c r="E145" s="2">
        <v>915</v>
      </c>
      <c r="F145" s="2">
        <f t="shared" si="20"/>
        <v>849</v>
      </c>
      <c r="G145" s="2">
        <v>62</v>
      </c>
      <c r="H145" s="2">
        <v>47</v>
      </c>
      <c r="I145" s="2">
        <v>1762</v>
      </c>
      <c r="J145" s="2">
        <f t="shared" si="21"/>
        <v>1809</v>
      </c>
      <c r="K145" s="2">
        <v>3023</v>
      </c>
      <c r="L145" s="2">
        <v>0</v>
      </c>
      <c r="M145" s="2">
        <v>423</v>
      </c>
      <c r="N145" s="2">
        <f t="shared" si="22"/>
        <v>3446</v>
      </c>
      <c r="O145" s="2">
        <v>4208</v>
      </c>
      <c r="P145" s="2">
        <v>218</v>
      </c>
      <c r="Q145" s="2">
        <v>126</v>
      </c>
      <c r="R145" s="2">
        <v>311</v>
      </c>
      <c r="S145" s="2">
        <f t="shared" si="23"/>
        <v>655</v>
      </c>
      <c r="T145" s="2">
        <v>531</v>
      </c>
      <c r="U145" s="2">
        <v>968</v>
      </c>
      <c r="V145" s="2">
        <f t="shared" si="24"/>
        <v>1499</v>
      </c>
      <c r="W145" s="2">
        <v>978</v>
      </c>
      <c r="X145" s="2">
        <v>18125</v>
      </c>
      <c r="Y145">
        <v>5248.825897276356</v>
      </c>
      <c r="Z145" s="2">
        <v>21139</v>
      </c>
      <c r="AA145" s="2">
        <v>1254</v>
      </c>
      <c r="AB145" s="2">
        <f t="shared" si="25"/>
        <v>22393</v>
      </c>
      <c r="AC145" s="2">
        <v>367</v>
      </c>
      <c r="AD145" s="2">
        <v>0</v>
      </c>
      <c r="AE145" s="2">
        <v>0</v>
      </c>
      <c r="AF145" s="2">
        <v>0</v>
      </c>
      <c r="AG145" s="2">
        <f t="shared" si="26"/>
        <v>54391</v>
      </c>
      <c r="AH145" s="2">
        <f t="shared" si="27"/>
        <v>59639.825897276358</v>
      </c>
      <c r="AI145" s="78">
        <v>202483</v>
      </c>
      <c r="AJ145" s="2">
        <v>222420.21225729224</v>
      </c>
      <c r="AK145" s="2">
        <v>13134</v>
      </c>
      <c r="AL145" s="2">
        <v>162</v>
      </c>
      <c r="AM145" s="2">
        <v>0</v>
      </c>
      <c r="AN145" s="2">
        <v>0</v>
      </c>
      <c r="AO145" s="2">
        <v>0</v>
      </c>
      <c r="AP145" s="2">
        <v>600</v>
      </c>
      <c r="AQ145" s="2">
        <v>0</v>
      </c>
      <c r="AR145" s="2">
        <v>0</v>
      </c>
      <c r="AS145" s="2">
        <v>0</v>
      </c>
      <c r="AT145" s="2">
        <v>0</v>
      </c>
      <c r="AU145" s="2">
        <v>0</v>
      </c>
      <c r="AV145" s="78">
        <v>0</v>
      </c>
      <c r="AW145" s="2">
        <v>0</v>
      </c>
      <c r="AX145" s="2">
        <v>0</v>
      </c>
      <c r="AY145" s="2">
        <v>0</v>
      </c>
      <c r="AZ145" s="2">
        <v>0</v>
      </c>
      <c r="BA145" s="2">
        <f t="shared" si="28"/>
        <v>68287</v>
      </c>
      <c r="BB145" s="2">
        <f t="shared" si="29"/>
        <v>73535.825897276358</v>
      </c>
      <c r="BC145" s="2">
        <v>258064</v>
      </c>
      <c r="BD145" s="2">
        <v>278001.21225729224</v>
      </c>
      <c r="BE145" s="2">
        <v>0</v>
      </c>
      <c r="BF145" s="78">
        <v>0</v>
      </c>
      <c r="BG145" s="2">
        <v>0</v>
      </c>
      <c r="BH145" s="78">
        <v>0</v>
      </c>
      <c r="BI145" s="2">
        <v>1677</v>
      </c>
      <c r="BJ145" s="78">
        <v>6705</v>
      </c>
      <c r="BK145" s="2">
        <v>-90</v>
      </c>
      <c r="BL145" s="78">
        <v>-360</v>
      </c>
    </row>
    <row r="146" spans="1:65" x14ac:dyDescent="0.25">
      <c r="A146" s="1" t="s">
        <v>141</v>
      </c>
      <c r="B146" t="s">
        <v>587</v>
      </c>
      <c r="C146" t="s">
        <v>970</v>
      </c>
      <c r="D146" s="2">
        <v>-18</v>
      </c>
      <c r="E146" s="2">
        <v>1844</v>
      </c>
      <c r="F146" s="2">
        <f t="shared" si="20"/>
        <v>1826</v>
      </c>
      <c r="G146" s="2">
        <v>38</v>
      </c>
      <c r="H146" s="2">
        <v>400</v>
      </c>
      <c r="I146" s="2">
        <v>162</v>
      </c>
      <c r="J146" s="2">
        <f t="shared" si="21"/>
        <v>562</v>
      </c>
      <c r="K146" s="2">
        <v>2901</v>
      </c>
      <c r="L146" s="2">
        <v>0</v>
      </c>
      <c r="M146" s="2">
        <v>1011</v>
      </c>
      <c r="N146" s="2">
        <f t="shared" si="22"/>
        <v>3912</v>
      </c>
      <c r="O146" s="2">
        <v>4721</v>
      </c>
      <c r="P146" s="2">
        <v>15</v>
      </c>
      <c r="Q146" s="2">
        <v>307</v>
      </c>
      <c r="R146" s="2">
        <v>274</v>
      </c>
      <c r="S146" s="2">
        <f t="shared" si="23"/>
        <v>596</v>
      </c>
      <c r="T146" s="2">
        <v>1403</v>
      </c>
      <c r="U146" s="2">
        <v>2798</v>
      </c>
      <c r="V146" s="2">
        <f t="shared" si="24"/>
        <v>4201</v>
      </c>
      <c r="W146" s="2">
        <v>3433</v>
      </c>
      <c r="X146" s="2">
        <v>24854</v>
      </c>
      <c r="Y146">
        <v>10769</v>
      </c>
      <c r="Z146" s="2">
        <v>29119</v>
      </c>
      <c r="AA146" s="2">
        <v>1120</v>
      </c>
      <c r="AB146" s="2">
        <f t="shared" si="25"/>
        <v>30239</v>
      </c>
      <c r="AC146" s="2">
        <v>388</v>
      </c>
      <c r="AD146" s="2">
        <v>0</v>
      </c>
      <c r="AE146" s="2">
        <v>0</v>
      </c>
      <c r="AF146" s="2">
        <v>0</v>
      </c>
      <c r="AG146" s="2">
        <f t="shared" si="26"/>
        <v>74770</v>
      </c>
      <c r="AH146" s="2">
        <f t="shared" si="27"/>
        <v>85539</v>
      </c>
      <c r="AI146" s="78">
        <v>296781</v>
      </c>
      <c r="AJ146" s="2">
        <v>327946</v>
      </c>
      <c r="AK146" s="2">
        <v>23797</v>
      </c>
      <c r="AL146" s="2">
        <v>357</v>
      </c>
      <c r="AM146" s="2">
        <v>2149</v>
      </c>
      <c r="AN146" s="2">
        <v>-50</v>
      </c>
      <c r="AO146" s="2">
        <v>0</v>
      </c>
      <c r="AP146" s="2">
        <v>92</v>
      </c>
      <c r="AQ146" s="2">
        <v>0</v>
      </c>
      <c r="AR146" s="2">
        <v>0</v>
      </c>
      <c r="AS146" s="2">
        <v>0</v>
      </c>
      <c r="AT146" s="2">
        <v>0</v>
      </c>
      <c r="AU146" s="2">
        <v>-311</v>
      </c>
      <c r="AV146" s="78">
        <v>-1386</v>
      </c>
      <c r="AW146" s="2">
        <v>-174</v>
      </c>
      <c r="AX146" s="2">
        <v>-695</v>
      </c>
      <c r="AY146" s="2">
        <v>-563</v>
      </c>
      <c r="AZ146" s="2">
        <v>0</v>
      </c>
      <c r="BA146" s="2">
        <f t="shared" si="28"/>
        <v>100067</v>
      </c>
      <c r="BB146" s="2">
        <f t="shared" si="29"/>
        <v>110836</v>
      </c>
      <c r="BC146" s="2">
        <v>397825</v>
      </c>
      <c r="BD146" s="2">
        <v>428990</v>
      </c>
      <c r="BE146" s="2">
        <v>0</v>
      </c>
      <c r="BF146" s="78">
        <v>-76</v>
      </c>
      <c r="BG146" s="2">
        <v>0</v>
      </c>
      <c r="BH146" s="78">
        <v>0</v>
      </c>
      <c r="BI146" s="2">
        <v>1543</v>
      </c>
      <c r="BJ146" s="78">
        <v>8114</v>
      </c>
      <c r="BK146" s="2">
        <v>-103</v>
      </c>
      <c r="BL146" s="78">
        <v>-413</v>
      </c>
    </row>
    <row r="147" spans="1:65" x14ac:dyDescent="0.25">
      <c r="A147" s="1" t="s">
        <v>142</v>
      </c>
      <c r="B147" t="s">
        <v>588</v>
      </c>
      <c r="C147" t="s">
        <v>971</v>
      </c>
      <c r="D147" s="2">
        <v>188</v>
      </c>
      <c r="E147" s="2">
        <v>3455</v>
      </c>
      <c r="F147" s="2">
        <f t="shared" si="20"/>
        <v>3643</v>
      </c>
      <c r="G147" s="2">
        <v>138</v>
      </c>
      <c r="H147" s="2">
        <v>822</v>
      </c>
      <c r="I147" s="2">
        <v>891</v>
      </c>
      <c r="J147" s="2">
        <f t="shared" si="21"/>
        <v>1713</v>
      </c>
      <c r="K147" s="2">
        <v>17510</v>
      </c>
      <c r="L147" s="2">
        <v>0</v>
      </c>
      <c r="M147" s="2">
        <v>1758</v>
      </c>
      <c r="N147" s="2">
        <f t="shared" si="22"/>
        <v>19268</v>
      </c>
      <c r="O147" s="2">
        <v>17012</v>
      </c>
      <c r="P147" s="2">
        <v>2376</v>
      </c>
      <c r="Q147" s="2">
        <v>111</v>
      </c>
      <c r="R147" s="2">
        <v>1369</v>
      </c>
      <c r="S147" s="2">
        <f t="shared" si="23"/>
        <v>3856</v>
      </c>
      <c r="T147" s="2">
        <v>3867</v>
      </c>
      <c r="U147" s="2">
        <v>7399</v>
      </c>
      <c r="V147" s="2">
        <f t="shared" si="24"/>
        <v>11266</v>
      </c>
      <c r="W147" s="2">
        <v>7076</v>
      </c>
      <c r="X147" s="2">
        <v>156813</v>
      </c>
      <c r="Y147">
        <v>45411.538506460536</v>
      </c>
      <c r="Z147" s="2">
        <v>145883</v>
      </c>
      <c r="AA147" s="2">
        <v>5342</v>
      </c>
      <c r="AB147" s="2">
        <f t="shared" si="25"/>
        <v>151225</v>
      </c>
      <c r="AC147" s="2">
        <v>1346</v>
      </c>
      <c r="AD147" s="2">
        <v>0</v>
      </c>
      <c r="AE147" s="2">
        <v>0</v>
      </c>
      <c r="AF147" s="2">
        <v>0</v>
      </c>
      <c r="AG147" s="2">
        <f t="shared" si="26"/>
        <v>373356</v>
      </c>
      <c r="AH147" s="2">
        <f t="shared" si="27"/>
        <v>418767.53850646055</v>
      </c>
      <c r="AI147" s="78">
        <v>1493421</v>
      </c>
      <c r="AJ147" s="2">
        <v>1670850.1121323807</v>
      </c>
      <c r="AK147" s="2">
        <v>0</v>
      </c>
      <c r="AL147" s="2">
        <v>0</v>
      </c>
      <c r="AM147" s="2">
        <v>0</v>
      </c>
      <c r="AN147" s="2">
        <v>0</v>
      </c>
      <c r="AO147" s="2">
        <v>0</v>
      </c>
      <c r="AP147" s="2">
        <v>0</v>
      </c>
      <c r="AQ147" s="2">
        <v>0</v>
      </c>
      <c r="AR147" s="2">
        <v>0</v>
      </c>
      <c r="AS147" s="2">
        <v>0</v>
      </c>
      <c r="AT147" s="2">
        <v>0</v>
      </c>
      <c r="AU147" s="2">
        <v>-26</v>
      </c>
      <c r="AV147" s="78">
        <v>-102</v>
      </c>
      <c r="AW147" s="2">
        <v>-199</v>
      </c>
      <c r="AX147" s="2">
        <v>-796</v>
      </c>
      <c r="AY147" s="2">
        <v>-1675</v>
      </c>
      <c r="AZ147" s="2">
        <v>0</v>
      </c>
      <c r="BA147" s="2">
        <f t="shared" si="28"/>
        <v>371456</v>
      </c>
      <c r="BB147" s="2">
        <f t="shared" si="29"/>
        <v>416867.53850646055</v>
      </c>
      <c r="BC147" s="2">
        <v>1485823</v>
      </c>
      <c r="BD147" s="2">
        <v>1663252.1121323807</v>
      </c>
      <c r="BE147" s="2">
        <v>0</v>
      </c>
      <c r="BF147" s="78">
        <v>0</v>
      </c>
      <c r="BG147" s="2">
        <v>0</v>
      </c>
      <c r="BH147" s="78">
        <v>0</v>
      </c>
      <c r="BI147" s="2">
        <v>12821</v>
      </c>
      <c r="BJ147" s="78">
        <v>51284</v>
      </c>
      <c r="BK147" s="2">
        <v>-1020</v>
      </c>
      <c r="BL147" s="78">
        <v>-4079</v>
      </c>
    </row>
    <row r="148" spans="1:65" x14ac:dyDescent="0.25">
      <c r="A148" s="1" t="s">
        <v>143</v>
      </c>
      <c r="B148" t="s">
        <v>589</v>
      </c>
      <c r="C148" t="s">
        <v>972</v>
      </c>
      <c r="D148" s="2">
        <v>42</v>
      </c>
      <c r="E148" s="2">
        <v>1180</v>
      </c>
      <c r="F148" s="2">
        <f t="shared" si="20"/>
        <v>1222</v>
      </c>
      <c r="G148" s="2">
        <v>22</v>
      </c>
      <c r="H148" s="2">
        <v>104</v>
      </c>
      <c r="I148" s="2">
        <v>0</v>
      </c>
      <c r="J148" s="2">
        <f t="shared" si="21"/>
        <v>104</v>
      </c>
      <c r="K148" s="2">
        <v>-180</v>
      </c>
      <c r="L148" s="2">
        <v>-100</v>
      </c>
      <c r="M148" s="2">
        <v>0</v>
      </c>
      <c r="N148" s="2">
        <f t="shared" si="22"/>
        <v>-280</v>
      </c>
      <c r="O148" s="2">
        <v>934</v>
      </c>
      <c r="P148" s="2">
        <v>20</v>
      </c>
      <c r="Q148" s="2">
        <v>47</v>
      </c>
      <c r="R148" s="2">
        <v>341</v>
      </c>
      <c r="S148" s="2">
        <f t="shared" si="23"/>
        <v>408</v>
      </c>
      <c r="T148" s="2">
        <v>0</v>
      </c>
      <c r="U148" s="2">
        <v>0</v>
      </c>
      <c r="V148" s="2">
        <f t="shared" si="24"/>
        <v>0</v>
      </c>
      <c r="W148" s="2">
        <v>625</v>
      </c>
      <c r="X148" s="2">
        <v>475</v>
      </c>
      <c r="Y148">
        <v>0</v>
      </c>
      <c r="Z148" s="2">
        <v>383</v>
      </c>
      <c r="AA148" s="2">
        <v>0</v>
      </c>
      <c r="AB148" s="2">
        <f t="shared" si="25"/>
        <v>383</v>
      </c>
      <c r="AC148" s="2">
        <v>383</v>
      </c>
      <c r="AD148" s="2">
        <v>0</v>
      </c>
      <c r="AE148" s="2">
        <v>0</v>
      </c>
      <c r="AF148" s="2">
        <v>0</v>
      </c>
      <c r="AG148" s="2">
        <f t="shared" si="26"/>
        <v>4276</v>
      </c>
      <c r="AH148" s="2">
        <f t="shared" si="27"/>
        <v>4276</v>
      </c>
      <c r="AI148" s="78">
        <v>15411</v>
      </c>
      <c r="AJ148" s="2">
        <v>15411</v>
      </c>
      <c r="AK148" s="2">
        <v>5250</v>
      </c>
      <c r="AL148" s="2">
        <v>250</v>
      </c>
      <c r="AM148" s="2">
        <v>3037</v>
      </c>
      <c r="AN148" s="2">
        <v>0</v>
      </c>
      <c r="AO148" s="2">
        <v>0</v>
      </c>
      <c r="AP148" s="2">
        <v>284</v>
      </c>
      <c r="AQ148" s="2">
        <v>0</v>
      </c>
      <c r="AR148" s="2">
        <v>0</v>
      </c>
      <c r="AS148" s="2">
        <v>0</v>
      </c>
      <c r="AT148" s="2">
        <v>0</v>
      </c>
      <c r="AU148" s="2">
        <v>0</v>
      </c>
      <c r="AV148" s="78">
        <v>0</v>
      </c>
      <c r="AW148" s="2">
        <v>0</v>
      </c>
      <c r="AX148" s="2">
        <v>0</v>
      </c>
      <c r="AY148" s="2">
        <v>0</v>
      </c>
      <c r="AZ148" s="2">
        <v>0</v>
      </c>
      <c r="BA148" s="2">
        <f t="shared" si="28"/>
        <v>13097</v>
      </c>
      <c r="BB148" s="2">
        <f t="shared" si="29"/>
        <v>13097</v>
      </c>
      <c r="BC148" s="2">
        <v>49560</v>
      </c>
      <c r="BD148" s="2">
        <v>49560</v>
      </c>
      <c r="BE148" s="2">
        <v>0</v>
      </c>
      <c r="BF148" s="78">
        <v>0</v>
      </c>
      <c r="BG148" s="2">
        <v>0</v>
      </c>
      <c r="BH148" s="78">
        <v>0</v>
      </c>
      <c r="BI148" s="2">
        <v>0</v>
      </c>
      <c r="BJ148" s="78">
        <v>5</v>
      </c>
      <c r="BK148" s="2">
        <v>-240</v>
      </c>
      <c r="BL148" s="78">
        <v>-687</v>
      </c>
    </row>
    <row r="149" spans="1:65" x14ac:dyDescent="0.25">
      <c r="A149" s="1" t="s">
        <v>144</v>
      </c>
      <c r="B149" t="s">
        <v>590</v>
      </c>
      <c r="C149" t="s">
        <v>972</v>
      </c>
      <c r="D149" s="2">
        <v>117</v>
      </c>
      <c r="E149" s="2">
        <v>1355</v>
      </c>
      <c r="F149" s="2">
        <f t="shared" si="20"/>
        <v>1472</v>
      </c>
      <c r="G149" s="2">
        <v>44</v>
      </c>
      <c r="H149" s="2">
        <v>152</v>
      </c>
      <c r="I149" s="2">
        <v>0</v>
      </c>
      <c r="J149" s="2">
        <f t="shared" si="21"/>
        <v>152</v>
      </c>
      <c r="K149" s="2">
        <v>-966</v>
      </c>
      <c r="L149" s="2">
        <v>0</v>
      </c>
      <c r="M149" s="2">
        <v>379</v>
      </c>
      <c r="N149" s="2">
        <f t="shared" si="22"/>
        <v>-587</v>
      </c>
      <c r="O149" s="2">
        <v>1151</v>
      </c>
      <c r="P149" s="2">
        <v>20</v>
      </c>
      <c r="Q149" s="2">
        <v>90</v>
      </c>
      <c r="R149" s="2">
        <v>586</v>
      </c>
      <c r="S149" s="2">
        <f t="shared" si="23"/>
        <v>696</v>
      </c>
      <c r="T149" s="2">
        <v>0</v>
      </c>
      <c r="U149" s="2">
        <v>0</v>
      </c>
      <c r="V149" s="2">
        <f t="shared" si="24"/>
        <v>0</v>
      </c>
      <c r="W149" s="2">
        <v>1217</v>
      </c>
      <c r="X149" s="2">
        <v>0</v>
      </c>
      <c r="Y149">
        <v>0</v>
      </c>
      <c r="Z149" s="2">
        <v>0</v>
      </c>
      <c r="AA149" s="2">
        <v>340</v>
      </c>
      <c r="AB149" s="2">
        <f t="shared" si="25"/>
        <v>340</v>
      </c>
      <c r="AC149" s="2">
        <v>512</v>
      </c>
      <c r="AD149" s="2">
        <v>221</v>
      </c>
      <c r="AE149" s="2">
        <v>0</v>
      </c>
      <c r="AF149" s="2">
        <v>3</v>
      </c>
      <c r="AG149" s="2">
        <f t="shared" si="26"/>
        <v>5221</v>
      </c>
      <c r="AH149" s="2">
        <f t="shared" si="27"/>
        <v>5221</v>
      </c>
      <c r="AI149" s="78">
        <v>20874</v>
      </c>
      <c r="AJ149" s="2">
        <v>20874</v>
      </c>
      <c r="AK149" s="2">
        <v>7717</v>
      </c>
      <c r="AL149" s="2">
        <v>301</v>
      </c>
      <c r="AM149" s="2">
        <v>3558</v>
      </c>
      <c r="AN149" s="2">
        <v>0</v>
      </c>
      <c r="AO149" s="2">
        <v>0</v>
      </c>
      <c r="AP149" s="2">
        <v>142</v>
      </c>
      <c r="AQ149" s="2">
        <v>0</v>
      </c>
      <c r="AR149" s="2">
        <v>0</v>
      </c>
      <c r="AS149" s="2">
        <v>0</v>
      </c>
      <c r="AT149" s="2">
        <v>0</v>
      </c>
      <c r="AU149" s="2">
        <v>-1023</v>
      </c>
      <c r="AV149" s="78">
        <v>-4092</v>
      </c>
      <c r="AW149" s="2">
        <v>0</v>
      </c>
      <c r="AX149" s="2">
        <v>0</v>
      </c>
      <c r="AY149" s="2">
        <v>0</v>
      </c>
      <c r="AZ149" s="2">
        <v>0</v>
      </c>
      <c r="BA149" s="2">
        <f t="shared" si="28"/>
        <v>15916</v>
      </c>
      <c r="BB149" s="2">
        <f t="shared" si="29"/>
        <v>15916</v>
      </c>
      <c r="BC149" s="2">
        <v>63654</v>
      </c>
      <c r="BD149" s="2">
        <v>63654</v>
      </c>
      <c r="BE149" s="2">
        <v>-19</v>
      </c>
      <c r="BF149" s="78">
        <v>48</v>
      </c>
      <c r="BG149" s="2">
        <v>0</v>
      </c>
      <c r="BH149" s="78">
        <v>0</v>
      </c>
      <c r="BI149" s="2">
        <v>460</v>
      </c>
      <c r="BJ149" s="78">
        <v>1838</v>
      </c>
      <c r="BK149" s="2">
        <v>-127</v>
      </c>
      <c r="BL149" s="78">
        <v>-508</v>
      </c>
    </row>
    <row r="150" spans="1:65" x14ac:dyDescent="0.25">
      <c r="A150" s="1" t="s">
        <v>145</v>
      </c>
      <c r="B150" t="s">
        <v>591</v>
      </c>
      <c r="C150" t="s">
        <v>972</v>
      </c>
      <c r="D150" s="2">
        <v>-25</v>
      </c>
      <c r="E150" s="2">
        <v>743</v>
      </c>
      <c r="F150" s="2">
        <f t="shared" si="20"/>
        <v>718</v>
      </c>
      <c r="G150" s="2">
        <v>10</v>
      </c>
      <c r="H150" s="2">
        <v>192</v>
      </c>
      <c r="I150" s="2">
        <v>0</v>
      </c>
      <c r="J150" s="2">
        <f t="shared" si="21"/>
        <v>192</v>
      </c>
      <c r="K150" s="2">
        <v>37</v>
      </c>
      <c r="L150" s="2">
        <v>0</v>
      </c>
      <c r="M150" s="2">
        <v>223</v>
      </c>
      <c r="N150" s="2">
        <f t="shared" si="22"/>
        <v>260</v>
      </c>
      <c r="O150" s="2">
        <v>1024</v>
      </c>
      <c r="P150" s="2">
        <v>0</v>
      </c>
      <c r="Q150" s="2">
        <v>83</v>
      </c>
      <c r="R150" s="2">
        <v>247</v>
      </c>
      <c r="S150" s="2">
        <f t="shared" si="23"/>
        <v>330</v>
      </c>
      <c r="T150" s="2">
        <v>0</v>
      </c>
      <c r="U150" s="2">
        <v>0</v>
      </c>
      <c r="V150" s="2">
        <f t="shared" si="24"/>
        <v>0</v>
      </c>
      <c r="W150" s="2">
        <v>422</v>
      </c>
      <c r="X150" s="2">
        <v>0</v>
      </c>
      <c r="Y150">
        <v>0</v>
      </c>
      <c r="Z150" s="2">
        <v>0</v>
      </c>
      <c r="AA150" s="2">
        <v>297</v>
      </c>
      <c r="AB150" s="2">
        <f t="shared" si="25"/>
        <v>297</v>
      </c>
      <c r="AC150" s="2">
        <v>359</v>
      </c>
      <c r="AD150" s="2">
        <v>0</v>
      </c>
      <c r="AE150" s="2">
        <v>0</v>
      </c>
      <c r="AF150" s="2">
        <v>0</v>
      </c>
      <c r="AG150" s="2">
        <f t="shared" si="26"/>
        <v>3612</v>
      </c>
      <c r="AH150" s="2">
        <f t="shared" si="27"/>
        <v>3612</v>
      </c>
      <c r="AI150" s="78">
        <v>14448</v>
      </c>
      <c r="AJ150" s="2">
        <v>14448</v>
      </c>
      <c r="AK150" s="2">
        <v>3799</v>
      </c>
      <c r="AL150" s="2">
        <v>278</v>
      </c>
      <c r="AM150" s="2">
        <v>2772</v>
      </c>
      <c r="AN150" s="2">
        <v>0</v>
      </c>
      <c r="AO150" s="2">
        <v>0</v>
      </c>
      <c r="AP150" s="2">
        <v>278</v>
      </c>
      <c r="AQ150" s="2">
        <v>0</v>
      </c>
      <c r="AR150" s="2">
        <v>0</v>
      </c>
      <c r="AS150" s="2">
        <v>0</v>
      </c>
      <c r="AT150" s="2">
        <v>0</v>
      </c>
      <c r="AU150" s="2">
        <v>-55</v>
      </c>
      <c r="AV150" s="78">
        <v>0</v>
      </c>
      <c r="AW150" s="2">
        <v>0</v>
      </c>
      <c r="AX150" s="2">
        <v>0</v>
      </c>
      <c r="AY150" s="2">
        <v>0</v>
      </c>
      <c r="AZ150" s="2">
        <v>0</v>
      </c>
      <c r="BA150" s="2">
        <f t="shared" si="28"/>
        <v>10684</v>
      </c>
      <c r="BB150" s="2">
        <f t="shared" si="29"/>
        <v>10684</v>
      </c>
      <c r="BC150" s="2">
        <v>39956</v>
      </c>
      <c r="BD150" s="2">
        <v>39956</v>
      </c>
      <c r="BE150" s="2">
        <v>0</v>
      </c>
      <c r="BF150" s="78">
        <v>0</v>
      </c>
      <c r="BG150" s="2">
        <v>0</v>
      </c>
      <c r="BH150" s="78">
        <v>0</v>
      </c>
      <c r="BI150" s="2">
        <v>-49</v>
      </c>
      <c r="BJ150" s="78">
        <v>-196</v>
      </c>
      <c r="BK150" s="2">
        <v>0</v>
      </c>
      <c r="BL150" s="78">
        <v>0</v>
      </c>
    </row>
    <row r="151" spans="1:65" x14ac:dyDescent="0.25">
      <c r="A151" s="1" t="s">
        <v>146</v>
      </c>
      <c r="B151" t="s">
        <v>592</v>
      </c>
      <c r="C151" t="s">
        <v>972</v>
      </c>
      <c r="D151" s="2">
        <v>63</v>
      </c>
      <c r="E151" s="2">
        <v>1231</v>
      </c>
      <c r="F151" s="2">
        <f t="shared" si="20"/>
        <v>1294</v>
      </c>
      <c r="G151" s="2">
        <v>35</v>
      </c>
      <c r="H151" s="2">
        <v>92</v>
      </c>
      <c r="I151" s="2">
        <v>0</v>
      </c>
      <c r="J151" s="2">
        <f t="shared" si="21"/>
        <v>92</v>
      </c>
      <c r="K151" s="2">
        <v>-118</v>
      </c>
      <c r="L151" s="2">
        <v>0</v>
      </c>
      <c r="M151" s="2">
        <v>258</v>
      </c>
      <c r="N151" s="2">
        <f t="shared" si="22"/>
        <v>140</v>
      </c>
      <c r="O151" s="2">
        <v>1018</v>
      </c>
      <c r="P151" s="2">
        <v>0</v>
      </c>
      <c r="Q151" s="2">
        <v>179</v>
      </c>
      <c r="R151" s="2">
        <v>457</v>
      </c>
      <c r="S151" s="2">
        <f t="shared" si="23"/>
        <v>636</v>
      </c>
      <c r="T151" s="2">
        <v>0</v>
      </c>
      <c r="U151" s="2">
        <v>3</v>
      </c>
      <c r="V151" s="2">
        <f t="shared" si="24"/>
        <v>3</v>
      </c>
      <c r="W151" s="2">
        <v>498</v>
      </c>
      <c r="X151" s="2">
        <v>0</v>
      </c>
      <c r="Y151">
        <v>0</v>
      </c>
      <c r="Z151" s="2">
        <v>0</v>
      </c>
      <c r="AA151" s="2">
        <v>311</v>
      </c>
      <c r="AB151" s="2">
        <f t="shared" si="25"/>
        <v>311</v>
      </c>
      <c r="AC151" s="2">
        <v>493</v>
      </c>
      <c r="AD151" s="2">
        <v>19</v>
      </c>
      <c r="AE151" s="2">
        <v>0</v>
      </c>
      <c r="AF151" s="2">
        <v>0</v>
      </c>
      <c r="AG151" s="2">
        <f t="shared" si="26"/>
        <v>4539</v>
      </c>
      <c r="AH151" s="2">
        <f t="shared" si="27"/>
        <v>4539</v>
      </c>
      <c r="AI151" s="78">
        <v>17391</v>
      </c>
      <c r="AJ151" s="2">
        <v>17391</v>
      </c>
      <c r="AK151" s="2">
        <v>7075</v>
      </c>
      <c r="AL151" s="2">
        <v>50</v>
      </c>
      <c r="AM151" s="2">
        <v>3000</v>
      </c>
      <c r="AN151" s="2">
        <v>0</v>
      </c>
      <c r="AO151" s="2">
        <v>0</v>
      </c>
      <c r="AP151" s="2">
        <v>544</v>
      </c>
      <c r="AQ151" s="2">
        <v>0</v>
      </c>
      <c r="AR151" s="2">
        <v>0</v>
      </c>
      <c r="AS151" s="2">
        <v>0</v>
      </c>
      <c r="AT151" s="2">
        <v>0</v>
      </c>
      <c r="AU151" s="2">
        <v>0</v>
      </c>
      <c r="AV151" s="78">
        <v>0</v>
      </c>
      <c r="AW151" s="2">
        <v>-490</v>
      </c>
      <c r="AX151" s="2">
        <v>-1241</v>
      </c>
      <c r="AY151" s="2">
        <v>0</v>
      </c>
      <c r="AZ151" s="2">
        <v>0</v>
      </c>
      <c r="BA151" s="2">
        <f t="shared" si="28"/>
        <v>14718</v>
      </c>
      <c r="BB151" s="2">
        <f t="shared" si="29"/>
        <v>14718</v>
      </c>
      <c r="BC151" s="2">
        <v>58826</v>
      </c>
      <c r="BD151" s="2">
        <v>58826</v>
      </c>
      <c r="BE151" s="2">
        <v>0</v>
      </c>
      <c r="BF151" s="78">
        <v>0</v>
      </c>
      <c r="BG151" s="2">
        <v>-33</v>
      </c>
      <c r="BH151" s="78">
        <v>-99</v>
      </c>
      <c r="BI151" s="2">
        <v>60</v>
      </c>
      <c r="BJ151" s="78">
        <v>237</v>
      </c>
      <c r="BK151" s="2">
        <v>-58</v>
      </c>
      <c r="BL151" s="78">
        <v>-232</v>
      </c>
    </row>
    <row r="152" spans="1:65" x14ac:dyDescent="0.25">
      <c r="A152" s="1" t="s">
        <v>147</v>
      </c>
      <c r="B152" t="s">
        <v>593</v>
      </c>
      <c r="C152" t="s">
        <v>972</v>
      </c>
      <c r="D152" s="2">
        <v>68</v>
      </c>
      <c r="E152" s="2">
        <v>903</v>
      </c>
      <c r="F152" s="2">
        <f t="shared" si="20"/>
        <v>971</v>
      </c>
      <c r="G152" s="2">
        <v>12</v>
      </c>
      <c r="H152" s="2">
        <v>92</v>
      </c>
      <c r="I152" s="2">
        <v>0</v>
      </c>
      <c r="J152" s="2">
        <f t="shared" si="21"/>
        <v>92</v>
      </c>
      <c r="K152" s="2">
        <v>-205</v>
      </c>
      <c r="L152" s="2">
        <v>0</v>
      </c>
      <c r="M152" s="2">
        <v>221</v>
      </c>
      <c r="N152" s="2">
        <f t="shared" si="22"/>
        <v>16</v>
      </c>
      <c r="O152" s="2">
        <v>767</v>
      </c>
      <c r="P152" s="2">
        <v>2</v>
      </c>
      <c r="Q152" s="2">
        <v>85</v>
      </c>
      <c r="R152" s="2">
        <v>488</v>
      </c>
      <c r="S152" s="2">
        <f t="shared" si="23"/>
        <v>575</v>
      </c>
      <c r="T152" s="2">
        <v>0</v>
      </c>
      <c r="U152" s="2">
        <v>59</v>
      </c>
      <c r="V152" s="2">
        <f t="shared" si="24"/>
        <v>59</v>
      </c>
      <c r="W152" s="2">
        <v>402</v>
      </c>
      <c r="X152" s="2">
        <v>0</v>
      </c>
      <c r="Y152">
        <v>0</v>
      </c>
      <c r="Z152" s="2">
        <v>0</v>
      </c>
      <c r="AA152" s="2">
        <v>410</v>
      </c>
      <c r="AB152" s="2">
        <f t="shared" si="25"/>
        <v>410</v>
      </c>
      <c r="AC152" s="2">
        <v>4</v>
      </c>
      <c r="AD152" s="2">
        <v>0</v>
      </c>
      <c r="AE152" s="2">
        <v>0</v>
      </c>
      <c r="AF152" s="2">
        <v>0</v>
      </c>
      <c r="AG152" s="2">
        <f t="shared" si="26"/>
        <v>3308</v>
      </c>
      <c r="AH152" s="2">
        <f t="shared" si="27"/>
        <v>3308</v>
      </c>
      <c r="AI152" s="78">
        <v>13232</v>
      </c>
      <c r="AJ152" s="2">
        <v>13232</v>
      </c>
      <c r="AK152" s="2">
        <v>5696</v>
      </c>
      <c r="AL152" s="2">
        <v>0</v>
      </c>
      <c r="AM152" s="2">
        <v>3966</v>
      </c>
      <c r="AN152" s="2">
        <v>0</v>
      </c>
      <c r="AO152" s="2">
        <v>3</v>
      </c>
      <c r="AP152" s="2">
        <v>60</v>
      </c>
      <c r="AQ152" s="2">
        <v>0</v>
      </c>
      <c r="AR152" s="2">
        <v>0</v>
      </c>
      <c r="AS152" s="2">
        <v>0</v>
      </c>
      <c r="AT152" s="2">
        <v>0</v>
      </c>
      <c r="AU152" s="2">
        <v>-120</v>
      </c>
      <c r="AV152" s="78">
        <v>-482</v>
      </c>
      <c r="AW152" s="2">
        <v>0</v>
      </c>
      <c r="AX152" s="2">
        <v>0</v>
      </c>
      <c r="AY152" s="2">
        <v>0</v>
      </c>
      <c r="AZ152" s="2">
        <v>0</v>
      </c>
      <c r="BA152" s="2">
        <f t="shared" si="28"/>
        <v>12913</v>
      </c>
      <c r="BB152" s="2">
        <f t="shared" si="29"/>
        <v>12913</v>
      </c>
      <c r="BC152" s="2">
        <v>53428</v>
      </c>
      <c r="BD152" s="2">
        <v>53428</v>
      </c>
      <c r="BE152" s="2">
        <v>12</v>
      </c>
      <c r="BF152" s="78">
        <v>0</v>
      </c>
      <c r="BG152" s="2">
        <v>0</v>
      </c>
      <c r="BH152" s="78">
        <v>0</v>
      </c>
      <c r="BI152" s="2">
        <v>99</v>
      </c>
      <c r="BJ152" s="78">
        <v>394</v>
      </c>
      <c r="BK152" s="2">
        <v>-63</v>
      </c>
      <c r="BL152" s="78">
        <v>-255</v>
      </c>
    </row>
    <row r="153" spans="1:65" x14ac:dyDescent="0.25">
      <c r="A153" s="1" t="s">
        <v>148</v>
      </c>
      <c r="B153" t="s">
        <v>594</v>
      </c>
      <c r="C153" t="s">
        <v>972</v>
      </c>
      <c r="D153" s="2">
        <v>-30</v>
      </c>
      <c r="E153" s="2">
        <v>779</v>
      </c>
      <c r="F153" s="2">
        <f t="shared" si="20"/>
        <v>749</v>
      </c>
      <c r="G153" s="2">
        <v>29</v>
      </c>
      <c r="H153" s="2">
        <v>185</v>
      </c>
      <c r="I153" s="2">
        <v>0</v>
      </c>
      <c r="J153" s="2">
        <f t="shared" si="21"/>
        <v>185</v>
      </c>
      <c r="K153" s="2">
        <v>-303</v>
      </c>
      <c r="L153" s="2">
        <v>0</v>
      </c>
      <c r="M153" s="2">
        <v>310</v>
      </c>
      <c r="N153" s="2">
        <f t="shared" si="22"/>
        <v>7</v>
      </c>
      <c r="O153" s="2">
        <v>1390</v>
      </c>
      <c r="P153" s="2">
        <v>0</v>
      </c>
      <c r="Q153" s="2">
        <v>228</v>
      </c>
      <c r="R153" s="2">
        <v>611</v>
      </c>
      <c r="S153" s="2">
        <f t="shared" si="23"/>
        <v>839</v>
      </c>
      <c r="T153" s="2">
        <v>0</v>
      </c>
      <c r="U153" s="2">
        <v>0</v>
      </c>
      <c r="V153" s="2">
        <f t="shared" si="24"/>
        <v>0</v>
      </c>
      <c r="W153" s="2">
        <v>900</v>
      </c>
      <c r="X153" s="2">
        <v>0</v>
      </c>
      <c r="Y153">
        <v>0</v>
      </c>
      <c r="Z153" s="2">
        <v>0</v>
      </c>
      <c r="AA153" s="2">
        <v>730</v>
      </c>
      <c r="AB153" s="2">
        <f t="shared" si="25"/>
        <v>730</v>
      </c>
      <c r="AC153" s="2">
        <v>302</v>
      </c>
      <c r="AD153" s="2">
        <v>254</v>
      </c>
      <c r="AE153" s="2">
        <v>0</v>
      </c>
      <c r="AF153" s="2">
        <v>294</v>
      </c>
      <c r="AG153" s="2">
        <f t="shared" si="26"/>
        <v>5679</v>
      </c>
      <c r="AH153" s="2">
        <f t="shared" si="27"/>
        <v>5679</v>
      </c>
      <c r="AI153" s="78">
        <v>21167</v>
      </c>
      <c r="AJ153" s="2">
        <v>21167</v>
      </c>
      <c r="AK153" s="2">
        <v>13314</v>
      </c>
      <c r="AL153" s="2">
        <v>130</v>
      </c>
      <c r="AM153" s="2">
        <v>0</v>
      </c>
      <c r="AN153" s="2">
        <v>0</v>
      </c>
      <c r="AO153" s="2">
        <v>0</v>
      </c>
      <c r="AP153" s="2">
        <v>349</v>
      </c>
      <c r="AQ153" s="2">
        <v>0</v>
      </c>
      <c r="AR153" s="2">
        <v>0</v>
      </c>
      <c r="AS153" s="2">
        <v>0</v>
      </c>
      <c r="AT153" s="2">
        <v>54</v>
      </c>
      <c r="AU153" s="2">
        <v>-151</v>
      </c>
      <c r="AV153" s="78">
        <v>-389</v>
      </c>
      <c r="AW153" s="2">
        <v>-2</v>
      </c>
      <c r="AX153" s="2">
        <v>17</v>
      </c>
      <c r="AY153" s="2">
        <v>0</v>
      </c>
      <c r="AZ153" s="2">
        <v>0</v>
      </c>
      <c r="BA153" s="2">
        <f t="shared" si="28"/>
        <v>19373</v>
      </c>
      <c r="BB153" s="2">
        <f t="shared" si="29"/>
        <v>19373</v>
      </c>
      <c r="BC153" s="2">
        <v>68840</v>
      </c>
      <c r="BD153" s="2">
        <v>68840</v>
      </c>
      <c r="BE153" s="2">
        <v>0</v>
      </c>
      <c r="BF153" s="78">
        <v>1060</v>
      </c>
      <c r="BG153" s="2">
        <v>0</v>
      </c>
      <c r="BH153" s="78">
        <v>0</v>
      </c>
      <c r="BI153" s="2">
        <v>0</v>
      </c>
      <c r="BJ153" s="78">
        <v>178</v>
      </c>
      <c r="BK153" s="2">
        <v>-173</v>
      </c>
      <c r="BL153" s="78">
        <v>-270</v>
      </c>
    </row>
    <row r="154" spans="1:65" x14ac:dyDescent="0.25">
      <c r="A154" s="1" t="s">
        <v>149</v>
      </c>
      <c r="B154" t="s">
        <v>595</v>
      </c>
      <c r="C154" t="s">
        <v>972</v>
      </c>
      <c r="D154" s="2">
        <v>0</v>
      </c>
      <c r="E154" s="2">
        <v>1099</v>
      </c>
      <c r="F154" s="2">
        <f t="shared" si="20"/>
        <v>1099</v>
      </c>
      <c r="G154" s="2">
        <v>27</v>
      </c>
      <c r="H154" s="2">
        <v>96</v>
      </c>
      <c r="I154" s="2">
        <v>0</v>
      </c>
      <c r="J154" s="2">
        <f t="shared" si="21"/>
        <v>96</v>
      </c>
      <c r="K154" s="2">
        <v>-441</v>
      </c>
      <c r="L154" s="2">
        <v>0</v>
      </c>
      <c r="M154" s="2">
        <v>58</v>
      </c>
      <c r="N154" s="2">
        <f t="shared" si="22"/>
        <v>-383</v>
      </c>
      <c r="O154" s="2">
        <v>1388</v>
      </c>
      <c r="P154" s="2">
        <v>0</v>
      </c>
      <c r="Q154" s="2">
        <v>263</v>
      </c>
      <c r="R154" s="2">
        <v>858</v>
      </c>
      <c r="S154" s="2">
        <f t="shared" si="23"/>
        <v>1121</v>
      </c>
      <c r="T154" s="2">
        <v>0</v>
      </c>
      <c r="U154" s="2">
        <v>0</v>
      </c>
      <c r="V154" s="2">
        <f t="shared" si="24"/>
        <v>0</v>
      </c>
      <c r="W154" s="2">
        <v>134</v>
      </c>
      <c r="X154" s="2">
        <v>0</v>
      </c>
      <c r="Y154">
        <v>0</v>
      </c>
      <c r="Z154" s="2">
        <v>0</v>
      </c>
      <c r="AA154" s="2">
        <v>260</v>
      </c>
      <c r="AB154" s="2">
        <f t="shared" si="25"/>
        <v>260</v>
      </c>
      <c r="AC154" s="2">
        <v>0</v>
      </c>
      <c r="AD154" s="2">
        <v>0</v>
      </c>
      <c r="AE154" s="2">
        <v>0</v>
      </c>
      <c r="AF154" s="2">
        <v>0</v>
      </c>
      <c r="AG154" s="2">
        <f t="shared" si="26"/>
        <v>3742</v>
      </c>
      <c r="AH154" s="2">
        <f t="shared" si="27"/>
        <v>3742</v>
      </c>
      <c r="AI154" s="78">
        <v>14937</v>
      </c>
      <c r="AJ154" s="2">
        <v>14937</v>
      </c>
      <c r="AK154" s="2">
        <v>7350</v>
      </c>
      <c r="AL154" s="2">
        <v>0</v>
      </c>
      <c r="AM154" s="2">
        <v>0</v>
      </c>
      <c r="AN154" s="2">
        <v>0</v>
      </c>
      <c r="AO154" s="2">
        <v>0</v>
      </c>
      <c r="AP154" s="2">
        <v>891</v>
      </c>
      <c r="AQ154" s="2">
        <v>0</v>
      </c>
      <c r="AR154" s="2">
        <v>0</v>
      </c>
      <c r="AS154" s="2">
        <v>0</v>
      </c>
      <c r="AT154" s="2">
        <v>0</v>
      </c>
      <c r="AU154" s="2">
        <v>-37</v>
      </c>
      <c r="AV154" s="78">
        <v>-190</v>
      </c>
      <c r="AW154" s="2">
        <v>-50</v>
      </c>
      <c r="AX154" s="2">
        <v>-110</v>
      </c>
      <c r="AY154" s="2">
        <v>0</v>
      </c>
      <c r="AZ154" s="2">
        <v>0</v>
      </c>
      <c r="BA154" s="2">
        <f t="shared" si="28"/>
        <v>11896</v>
      </c>
      <c r="BB154" s="2">
        <f t="shared" si="29"/>
        <v>11896</v>
      </c>
      <c r="BC154" s="2">
        <v>47323</v>
      </c>
      <c r="BD154" s="2">
        <v>47323</v>
      </c>
      <c r="BE154" s="2">
        <v>0</v>
      </c>
      <c r="BF154" s="78">
        <v>0</v>
      </c>
      <c r="BG154" s="2">
        <v>15</v>
      </c>
      <c r="BH154" s="78">
        <v>58</v>
      </c>
      <c r="BI154" s="2">
        <v>0</v>
      </c>
      <c r="BJ154" s="78">
        <v>0</v>
      </c>
      <c r="BK154" s="2">
        <v>-74</v>
      </c>
      <c r="BL154" s="78">
        <v>-296</v>
      </c>
    </row>
    <row r="155" spans="1:65" x14ac:dyDescent="0.25">
      <c r="A155" s="1" t="s">
        <v>150</v>
      </c>
      <c r="B155" t="s">
        <v>596</v>
      </c>
      <c r="C155" t="s">
        <v>972</v>
      </c>
      <c r="D155" s="2">
        <v>122</v>
      </c>
      <c r="E155" s="2">
        <v>927</v>
      </c>
      <c r="F155" s="2">
        <f t="shared" si="20"/>
        <v>1049</v>
      </c>
      <c r="G155" s="2">
        <v>12</v>
      </c>
      <c r="H155" s="2">
        <v>57</v>
      </c>
      <c r="I155" s="2">
        <v>0</v>
      </c>
      <c r="J155" s="2">
        <f t="shared" si="21"/>
        <v>57</v>
      </c>
      <c r="K155" s="2">
        <v>-63</v>
      </c>
      <c r="L155" s="2">
        <v>0</v>
      </c>
      <c r="M155" s="2">
        <v>480</v>
      </c>
      <c r="N155" s="2">
        <f t="shared" si="22"/>
        <v>417</v>
      </c>
      <c r="O155" s="2">
        <v>903</v>
      </c>
      <c r="P155" s="2">
        <v>12</v>
      </c>
      <c r="Q155" s="2">
        <v>92</v>
      </c>
      <c r="R155" s="2">
        <v>260</v>
      </c>
      <c r="S155" s="2">
        <f t="shared" si="23"/>
        <v>364</v>
      </c>
      <c r="T155" s="2">
        <v>0</v>
      </c>
      <c r="U155" s="2">
        <v>0</v>
      </c>
      <c r="V155" s="2">
        <f t="shared" si="24"/>
        <v>0</v>
      </c>
      <c r="W155" s="2">
        <v>681</v>
      </c>
      <c r="X155" s="2">
        <v>0</v>
      </c>
      <c r="Y155">
        <v>0</v>
      </c>
      <c r="Z155" s="2">
        <v>0</v>
      </c>
      <c r="AA155" s="2">
        <v>604</v>
      </c>
      <c r="AB155" s="2">
        <f t="shared" si="25"/>
        <v>604</v>
      </c>
      <c r="AC155" s="2">
        <v>1</v>
      </c>
      <c r="AD155" s="2">
        <v>0</v>
      </c>
      <c r="AE155" s="2">
        <v>0</v>
      </c>
      <c r="AF155" s="2">
        <v>0</v>
      </c>
      <c r="AG155" s="2">
        <f t="shared" si="26"/>
        <v>4088</v>
      </c>
      <c r="AH155" s="2">
        <f t="shared" si="27"/>
        <v>4088</v>
      </c>
      <c r="AI155" s="78">
        <v>17597</v>
      </c>
      <c r="AJ155" s="2">
        <v>17597</v>
      </c>
      <c r="AK155" s="2">
        <v>7424</v>
      </c>
      <c r="AL155" s="2">
        <v>0</v>
      </c>
      <c r="AM155" s="2">
        <v>2595</v>
      </c>
      <c r="AN155" s="2">
        <v>0</v>
      </c>
      <c r="AO155" s="2">
        <v>0</v>
      </c>
      <c r="AP155" s="2">
        <v>0</v>
      </c>
      <c r="AQ155" s="2">
        <v>0</v>
      </c>
      <c r="AR155" s="2">
        <v>0</v>
      </c>
      <c r="AS155" s="2">
        <v>0</v>
      </c>
      <c r="AT155" s="2">
        <v>0</v>
      </c>
      <c r="AU155" s="2">
        <v>0</v>
      </c>
      <c r="AV155" s="78">
        <v>0</v>
      </c>
      <c r="AW155" s="2">
        <v>0</v>
      </c>
      <c r="AX155" s="2">
        <v>0</v>
      </c>
      <c r="AY155" s="2">
        <v>0</v>
      </c>
      <c r="AZ155" s="2">
        <v>0</v>
      </c>
      <c r="BA155" s="2">
        <f t="shared" si="28"/>
        <v>14107</v>
      </c>
      <c r="BB155" s="2">
        <f t="shared" si="29"/>
        <v>14107</v>
      </c>
      <c r="BC155" s="2">
        <v>61728</v>
      </c>
      <c r="BD155" s="2">
        <v>61728</v>
      </c>
      <c r="BE155" s="2">
        <v>0</v>
      </c>
      <c r="BF155" s="78">
        <v>0</v>
      </c>
      <c r="BG155" s="2">
        <v>0</v>
      </c>
      <c r="BH155" s="78">
        <v>0</v>
      </c>
      <c r="BI155" s="2">
        <v>0</v>
      </c>
      <c r="BJ155" s="78">
        <v>2257</v>
      </c>
      <c r="BK155" s="2">
        <v>-87</v>
      </c>
      <c r="BL155" s="78">
        <v>-544</v>
      </c>
    </row>
    <row r="156" spans="1:65" x14ac:dyDescent="0.25">
      <c r="A156" s="1" t="s">
        <v>151</v>
      </c>
      <c r="B156" t="s">
        <v>597</v>
      </c>
      <c r="C156" t="s">
        <v>972</v>
      </c>
      <c r="D156" s="2">
        <v>54</v>
      </c>
      <c r="E156" s="2">
        <v>837</v>
      </c>
      <c r="F156" s="2">
        <f t="shared" si="20"/>
        <v>891</v>
      </c>
      <c r="G156" s="2">
        <v>19</v>
      </c>
      <c r="H156" s="2">
        <v>123</v>
      </c>
      <c r="I156" s="2">
        <v>0</v>
      </c>
      <c r="J156" s="2">
        <f t="shared" si="21"/>
        <v>123</v>
      </c>
      <c r="K156" s="2">
        <v>-206</v>
      </c>
      <c r="L156" s="2">
        <v>0</v>
      </c>
      <c r="M156" s="2">
        <v>312</v>
      </c>
      <c r="N156" s="2">
        <f t="shared" si="22"/>
        <v>106</v>
      </c>
      <c r="O156" s="2">
        <v>1168</v>
      </c>
      <c r="P156" s="2">
        <v>0</v>
      </c>
      <c r="Q156" s="2">
        <v>162</v>
      </c>
      <c r="R156" s="2">
        <v>515</v>
      </c>
      <c r="S156" s="2">
        <f t="shared" si="23"/>
        <v>677</v>
      </c>
      <c r="T156" s="2">
        <v>0</v>
      </c>
      <c r="U156" s="2">
        <v>0</v>
      </c>
      <c r="V156" s="2">
        <f t="shared" si="24"/>
        <v>0</v>
      </c>
      <c r="W156" s="2">
        <v>805</v>
      </c>
      <c r="X156" s="2">
        <v>0</v>
      </c>
      <c r="Y156">
        <v>0</v>
      </c>
      <c r="Z156" s="2">
        <v>0</v>
      </c>
      <c r="AA156" s="2">
        <v>635</v>
      </c>
      <c r="AB156" s="2">
        <f t="shared" si="25"/>
        <v>635</v>
      </c>
      <c r="AC156" s="2">
        <v>418</v>
      </c>
      <c r="AD156" s="2">
        <v>0</v>
      </c>
      <c r="AE156" s="2">
        <v>0</v>
      </c>
      <c r="AF156" s="2">
        <v>0</v>
      </c>
      <c r="AG156" s="2">
        <f t="shared" si="26"/>
        <v>4842</v>
      </c>
      <c r="AH156" s="2">
        <f t="shared" si="27"/>
        <v>4842</v>
      </c>
      <c r="AI156" s="78">
        <v>18627</v>
      </c>
      <c r="AJ156" s="2">
        <v>18627</v>
      </c>
      <c r="AK156" s="2">
        <v>13390</v>
      </c>
      <c r="AL156" s="2">
        <v>0</v>
      </c>
      <c r="AM156" s="2">
        <v>0</v>
      </c>
      <c r="AN156" s="2">
        <v>0</v>
      </c>
      <c r="AO156" s="2">
        <v>0</v>
      </c>
      <c r="AP156" s="2">
        <v>229</v>
      </c>
      <c r="AQ156" s="2">
        <v>0</v>
      </c>
      <c r="AR156" s="2">
        <v>0</v>
      </c>
      <c r="AS156" s="2">
        <v>0</v>
      </c>
      <c r="AT156" s="2">
        <v>0</v>
      </c>
      <c r="AU156" s="2">
        <v>-86</v>
      </c>
      <c r="AV156" s="78">
        <v>-249</v>
      </c>
      <c r="AW156" s="2">
        <v>0</v>
      </c>
      <c r="AX156" s="2">
        <v>0</v>
      </c>
      <c r="AY156" s="2">
        <v>0</v>
      </c>
      <c r="AZ156" s="2">
        <v>0</v>
      </c>
      <c r="BA156" s="2">
        <f t="shared" si="28"/>
        <v>18375</v>
      </c>
      <c r="BB156" s="2">
        <f t="shared" si="29"/>
        <v>18375</v>
      </c>
      <c r="BC156" s="2">
        <v>76320</v>
      </c>
      <c r="BD156" s="2">
        <v>76320</v>
      </c>
      <c r="BE156" s="2">
        <v>0</v>
      </c>
      <c r="BF156" s="78">
        <v>0</v>
      </c>
      <c r="BG156" s="2">
        <v>0</v>
      </c>
      <c r="BH156" s="78">
        <v>0</v>
      </c>
      <c r="BI156" s="2">
        <v>25</v>
      </c>
      <c r="BJ156" s="78">
        <v>105</v>
      </c>
      <c r="BK156" s="2">
        <v>-60</v>
      </c>
      <c r="BL156" s="78">
        <v>-76</v>
      </c>
    </row>
    <row r="157" spans="1:65" x14ac:dyDescent="0.25">
      <c r="A157" s="1" t="s">
        <v>152</v>
      </c>
      <c r="B157" t="s">
        <v>598</v>
      </c>
      <c r="C157" t="s">
        <v>972</v>
      </c>
      <c r="D157" s="2">
        <v>-232</v>
      </c>
      <c r="E157" s="2">
        <v>807</v>
      </c>
      <c r="F157" s="2">
        <f t="shared" si="20"/>
        <v>575</v>
      </c>
      <c r="G157" s="2">
        <v>3</v>
      </c>
      <c r="H157" s="2">
        <v>190</v>
      </c>
      <c r="I157" s="2">
        <v>0</v>
      </c>
      <c r="J157" s="2">
        <f t="shared" si="21"/>
        <v>190</v>
      </c>
      <c r="K157" s="2">
        <v>-112</v>
      </c>
      <c r="L157" s="2">
        <v>0</v>
      </c>
      <c r="M157" s="2">
        <v>1073</v>
      </c>
      <c r="N157" s="2">
        <f t="shared" si="22"/>
        <v>961</v>
      </c>
      <c r="O157" s="2">
        <v>1639</v>
      </c>
      <c r="P157" s="2">
        <v>3</v>
      </c>
      <c r="Q157" s="2">
        <v>190</v>
      </c>
      <c r="R157" s="2">
        <v>339</v>
      </c>
      <c r="S157" s="2">
        <f t="shared" si="23"/>
        <v>532</v>
      </c>
      <c r="T157" s="2">
        <v>0</v>
      </c>
      <c r="U157" s="2">
        <v>0</v>
      </c>
      <c r="V157" s="2">
        <f t="shared" si="24"/>
        <v>0</v>
      </c>
      <c r="W157" s="2">
        <v>675</v>
      </c>
      <c r="X157" s="2">
        <v>0</v>
      </c>
      <c r="Y157">
        <v>0</v>
      </c>
      <c r="Z157" s="2">
        <v>0</v>
      </c>
      <c r="AA157" s="2">
        <v>-35</v>
      </c>
      <c r="AB157" s="2">
        <f t="shared" si="25"/>
        <v>-35</v>
      </c>
      <c r="AC157" s="2">
        <v>713</v>
      </c>
      <c r="AD157" s="2">
        <v>0</v>
      </c>
      <c r="AE157" s="2">
        <v>0</v>
      </c>
      <c r="AF157" s="2">
        <v>0</v>
      </c>
      <c r="AG157" s="2">
        <f t="shared" si="26"/>
        <v>5253</v>
      </c>
      <c r="AH157" s="2">
        <f t="shared" si="27"/>
        <v>5253</v>
      </c>
      <c r="AI157" s="78">
        <v>19430</v>
      </c>
      <c r="AJ157" s="2">
        <v>19430</v>
      </c>
      <c r="AK157" s="2">
        <v>16643</v>
      </c>
      <c r="AL157" s="2">
        <v>0</v>
      </c>
      <c r="AM157" s="2">
        <v>1809</v>
      </c>
      <c r="AN157" s="2">
        <v>0</v>
      </c>
      <c r="AO157" s="2">
        <v>0</v>
      </c>
      <c r="AP157" s="2">
        <v>214</v>
      </c>
      <c r="AQ157" s="2">
        <v>0</v>
      </c>
      <c r="AR157" s="2">
        <v>0</v>
      </c>
      <c r="AS157" s="2">
        <v>0</v>
      </c>
      <c r="AT157" s="2">
        <v>0</v>
      </c>
      <c r="AU157" s="2">
        <v>629</v>
      </c>
      <c r="AV157" s="78">
        <v>1125</v>
      </c>
      <c r="AW157" s="2">
        <v>0</v>
      </c>
      <c r="AX157" s="2">
        <v>0</v>
      </c>
      <c r="AY157" s="2">
        <v>0</v>
      </c>
      <c r="AZ157" s="2">
        <v>0</v>
      </c>
      <c r="BA157" s="2">
        <f t="shared" si="28"/>
        <v>24548</v>
      </c>
      <c r="BB157" s="2">
        <f t="shared" si="29"/>
        <v>24548</v>
      </c>
      <c r="BC157" s="2">
        <v>89631</v>
      </c>
      <c r="BD157" s="2">
        <v>89631</v>
      </c>
      <c r="BE157" s="2">
        <v>0</v>
      </c>
      <c r="BF157" s="78">
        <v>1060</v>
      </c>
      <c r="BG157" s="2">
        <v>0</v>
      </c>
      <c r="BH157" s="78">
        <v>0</v>
      </c>
      <c r="BI157" s="2">
        <v>89</v>
      </c>
      <c r="BJ157" s="78">
        <v>355</v>
      </c>
      <c r="BK157" s="2">
        <v>-48</v>
      </c>
      <c r="BL157" s="78">
        <v>-130</v>
      </c>
    </row>
    <row r="158" spans="1:65" x14ac:dyDescent="0.25">
      <c r="A158" s="1" t="s">
        <v>153</v>
      </c>
      <c r="B158" t="s">
        <v>599</v>
      </c>
      <c r="C158" t="s">
        <v>972</v>
      </c>
      <c r="D158" s="2">
        <v>14</v>
      </c>
      <c r="E158" s="2">
        <v>671</v>
      </c>
      <c r="F158" s="2">
        <f t="shared" si="20"/>
        <v>685</v>
      </c>
      <c r="G158" s="2">
        <v>12</v>
      </c>
      <c r="H158" s="2">
        <v>103</v>
      </c>
      <c r="I158" s="2">
        <v>0</v>
      </c>
      <c r="J158" s="2">
        <f t="shared" si="21"/>
        <v>103</v>
      </c>
      <c r="K158" s="2">
        <v>-471</v>
      </c>
      <c r="L158" s="2">
        <v>0</v>
      </c>
      <c r="M158" s="2">
        <v>285</v>
      </c>
      <c r="N158" s="2">
        <f t="shared" si="22"/>
        <v>-186</v>
      </c>
      <c r="O158" s="2">
        <v>1070</v>
      </c>
      <c r="P158" s="2">
        <v>0</v>
      </c>
      <c r="Q158" s="2">
        <v>157</v>
      </c>
      <c r="R158" s="2">
        <v>339</v>
      </c>
      <c r="S158" s="2">
        <f t="shared" si="23"/>
        <v>496</v>
      </c>
      <c r="T158" s="2">
        <v>0</v>
      </c>
      <c r="U158" s="2">
        <v>65</v>
      </c>
      <c r="V158" s="2">
        <f t="shared" si="24"/>
        <v>65</v>
      </c>
      <c r="W158" s="2">
        <v>523</v>
      </c>
      <c r="X158" s="2">
        <v>0</v>
      </c>
      <c r="Y158">
        <v>0</v>
      </c>
      <c r="Z158" s="2">
        <v>0</v>
      </c>
      <c r="AA158" s="2">
        <v>200</v>
      </c>
      <c r="AB158" s="2">
        <f t="shared" si="25"/>
        <v>200</v>
      </c>
      <c r="AC158" s="2">
        <v>416</v>
      </c>
      <c r="AD158" s="2">
        <v>0</v>
      </c>
      <c r="AE158" s="2">
        <v>0</v>
      </c>
      <c r="AF158" s="2">
        <v>158</v>
      </c>
      <c r="AG158" s="2">
        <f t="shared" si="26"/>
        <v>3542</v>
      </c>
      <c r="AH158" s="2">
        <f t="shared" si="27"/>
        <v>3542</v>
      </c>
      <c r="AI158" s="78">
        <v>16214</v>
      </c>
      <c r="AJ158" s="2">
        <v>16214</v>
      </c>
      <c r="AK158" s="2">
        <v>8246</v>
      </c>
      <c r="AL158" s="2">
        <v>0</v>
      </c>
      <c r="AM158" s="2">
        <v>0</v>
      </c>
      <c r="AN158" s="2">
        <v>0</v>
      </c>
      <c r="AO158" s="2">
        <v>0</v>
      </c>
      <c r="AP158" s="2">
        <v>511</v>
      </c>
      <c r="AQ158" s="2">
        <v>0</v>
      </c>
      <c r="AR158" s="2">
        <v>0</v>
      </c>
      <c r="AS158" s="2">
        <v>0</v>
      </c>
      <c r="AT158" s="2">
        <v>0</v>
      </c>
      <c r="AU158" s="2">
        <v>-88</v>
      </c>
      <c r="AV158" s="78">
        <v>-318</v>
      </c>
      <c r="AW158" s="2">
        <v>0</v>
      </c>
      <c r="AX158" s="2">
        <v>0</v>
      </c>
      <c r="AY158" s="2">
        <v>0</v>
      </c>
      <c r="AZ158" s="2">
        <v>0</v>
      </c>
      <c r="BA158" s="2">
        <f t="shared" si="28"/>
        <v>12211</v>
      </c>
      <c r="BB158" s="2">
        <f t="shared" si="29"/>
        <v>12211</v>
      </c>
      <c r="BC158" s="2">
        <v>52317</v>
      </c>
      <c r="BD158" s="2">
        <v>52317</v>
      </c>
      <c r="BE158" s="2">
        <v>0</v>
      </c>
      <c r="BF158" s="78">
        <v>0</v>
      </c>
      <c r="BG158" s="2">
        <v>0</v>
      </c>
      <c r="BH158" s="78">
        <v>0</v>
      </c>
      <c r="BI158" s="2">
        <v>0</v>
      </c>
      <c r="BJ158" s="78">
        <v>0</v>
      </c>
      <c r="BK158" s="2">
        <v>-64</v>
      </c>
      <c r="BL158" s="78">
        <v>-216</v>
      </c>
      <c r="BM158" s="219" t="s">
        <v>1058</v>
      </c>
    </row>
    <row r="159" spans="1:65" x14ac:dyDescent="0.25">
      <c r="A159" s="1" t="s">
        <v>154</v>
      </c>
      <c r="B159" t="s">
        <v>600</v>
      </c>
      <c r="C159" t="s">
        <v>972</v>
      </c>
      <c r="D159" s="2">
        <v>-217</v>
      </c>
      <c r="E159" s="2">
        <v>556</v>
      </c>
      <c r="F159" s="2">
        <f t="shared" si="20"/>
        <v>339</v>
      </c>
      <c r="G159" s="2">
        <v>20</v>
      </c>
      <c r="H159" s="2">
        <v>101</v>
      </c>
      <c r="I159" s="2">
        <v>0</v>
      </c>
      <c r="J159" s="2">
        <f t="shared" si="21"/>
        <v>101</v>
      </c>
      <c r="K159" s="2">
        <v>-1214</v>
      </c>
      <c r="L159" s="2">
        <v>0</v>
      </c>
      <c r="M159" s="2">
        <v>329</v>
      </c>
      <c r="N159" s="2">
        <f t="shared" si="22"/>
        <v>-885</v>
      </c>
      <c r="O159" s="2">
        <v>890</v>
      </c>
      <c r="P159" s="2">
        <v>11</v>
      </c>
      <c r="Q159" s="2">
        <v>158</v>
      </c>
      <c r="R159" s="2">
        <v>726</v>
      </c>
      <c r="S159" s="2">
        <f t="shared" si="23"/>
        <v>895</v>
      </c>
      <c r="T159" s="2">
        <v>0</v>
      </c>
      <c r="U159" s="2">
        <v>0</v>
      </c>
      <c r="V159" s="2">
        <f t="shared" si="24"/>
        <v>0</v>
      </c>
      <c r="W159" s="2">
        <v>520</v>
      </c>
      <c r="X159" s="2">
        <v>0</v>
      </c>
      <c r="Y159">
        <v>0</v>
      </c>
      <c r="Z159" s="2">
        <v>0</v>
      </c>
      <c r="AA159" s="2">
        <v>212</v>
      </c>
      <c r="AB159" s="2">
        <f t="shared" si="25"/>
        <v>212</v>
      </c>
      <c r="AC159" s="2">
        <v>315</v>
      </c>
      <c r="AD159" s="2">
        <v>0</v>
      </c>
      <c r="AE159" s="2">
        <v>0</v>
      </c>
      <c r="AF159" s="2">
        <v>225</v>
      </c>
      <c r="AG159" s="2">
        <f t="shared" si="26"/>
        <v>2632</v>
      </c>
      <c r="AH159" s="2">
        <f t="shared" si="27"/>
        <v>2632</v>
      </c>
      <c r="AI159" s="78">
        <v>13514</v>
      </c>
      <c r="AJ159" s="2">
        <v>13514</v>
      </c>
      <c r="AK159" s="2">
        <v>10022</v>
      </c>
      <c r="AL159" s="2">
        <v>44</v>
      </c>
      <c r="AM159" s="2">
        <v>0</v>
      </c>
      <c r="AN159" s="2">
        <v>0</v>
      </c>
      <c r="AO159" s="2">
        <v>0</v>
      </c>
      <c r="AP159" s="2">
        <v>497</v>
      </c>
      <c r="AQ159" s="2">
        <v>0</v>
      </c>
      <c r="AR159" s="2">
        <v>0</v>
      </c>
      <c r="AS159" s="2">
        <v>0</v>
      </c>
      <c r="AT159" s="2">
        <v>0</v>
      </c>
      <c r="AU159" s="2">
        <v>0</v>
      </c>
      <c r="AV159" s="78">
        <v>0</v>
      </c>
      <c r="AW159" s="2">
        <v>0</v>
      </c>
      <c r="AX159" s="2">
        <v>0</v>
      </c>
      <c r="AY159" s="2">
        <v>0</v>
      </c>
      <c r="AZ159" s="2">
        <v>0</v>
      </c>
      <c r="BA159" s="2">
        <f t="shared" si="28"/>
        <v>13195</v>
      </c>
      <c r="BB159" s="2">
        <f t="shared" si="29"/>
        <v>13195</v>
      </c>
      <c r="BC159" s="2">
        <v>49335</v>
      </c>
      <c r="BD159" s="2">
        <v>49335</v>
      </c>
      <c r="BE159" s="2">
        <v>0</v>
      </c>
      <c r="BF159" s="78">
        <v>4</v>
      </c>
      <c r="BG159" s="2">
        <v>0</v>
      </c>
      <c r="BH159" s="78">
        <v>0</v>
      </c>
      <c r="BI159" s="2">
        <v>60</v>
      </c>
      <c r="BJ159" s="78">
        <v>241</v>
      </c>
      <c r="BK159" s="2">
        <v>-212</v>
      </c>
      <c r="BL159" s="78">
        <v>-844</v>
      </c>
    </row>
    <row r="160" spans="1:65" x14ac:dyDescent="0.25">
      <c r="A160" s="1" t="s">
        <v>155</v>
      </c>
      <c r="B160" t="s">
        <v>601</v>
      </c>
      <c r="C160" t="s">
        <v>970</v>
      </c>
      <c r="D160" s="2">
        <v>-340</v>
      </c>
      <c r="E160" s="2">
        <v>865</v>
      </c>
      <c r="F160" s="2">
        <f t="shared" si="20"/>
        <v>525</v>
      </c>
      <c r="G160" s="2">
        <v>33</v>
      </c>
      <c r="H160" s="2">
        <v>358</v>
      </c>
      <c r="I160" s="2">
        <v>200</v>
      </c>
      <c r="J160" s="2">
        <f t="shared" si="21"/>
        <v>558</v>
      </c>
      <c r="K160" s="2">
        <v>1345</v>
      </c>
      <c r="L160" s="2">
        <v>0</v>
      </c>
      <c r="M160" s="2">
        <v>-297</v>
      </c>
      <c r="N160" s="2">
        <f t="shared" si="22"/>
        <v>1048</v>
      </c>
      <c r="O160" s="2">
        <v>3024</v>
      </c>
      <c r="P160" s="2">
        <v>81</v>
      </c>
      <c r="Q160" s="2">
        <v>393</v>
      </c>
      <c r="R160" s="2">
        <v>-968</v>
      </c>
      <c r="S160" s="2">
        <f t="shared" si="23"/>
        <v>-494</v>
      </c>
      <c r="T160" s="2">
        <v>561</v>
      </c>
      <c r="U160" s="2">
        <v>3295</v>
      </c>
      <c r="V160" s="2">
        <f t="shared" si="24"/>
        <v>3856</v>
      </c>
      <c r="W160" s="2">
        <v>1063</v>
      </c>
      <c r="X160" s="2">
        <v>40183</v>
      </c>
      <c r="Y160">
        <v>11636.610815462391</v>
      </c>
      <c r="Z160" s="2">
        <v>18955</v>
      </c>
      <c r="AA160" s="2">
        <v>1476</v>
      </c>
      <c r="AB160" s="2">
        <f t="shared" si="25"/>
        <v>20431</v>
      </c>
      <c r="AC160" s="2">
        <v>-359</v>
      </c>
      <c r="AD160" s="2">
        <v>0</v>
      </c>
      <c r="AE160" s="2">
        <v>0</v>
      </c>
      <c r="AF160" s="2">
        <v>0</v>
      </c>
      <c r="AG160" s="2">
        <f t="shared" si="26"/>
        <v>69868</v>
      </c>
      <c r="AH160" s="2">
        <f t="shared" si="27"/>
        <v>81504.610815462394</v>
      </c>
      <c r="AI160" s="78">
        <v>252249</v>
      </c>
      <c r="AJ160" s="2">
        <v>256749</v>
      </c>
      <c r="AK160" s="2">
        <v>16445</v>
      </c>
      <c r="AL160" s="2">
        <v>0</v>
      </c>
      <c r="AM160" s="2">
        <v>0</v>
      </c>
      <c r="AN160" s="2">
        <v>0</v>
      </c>
      <c r="AO160" s="2">
        <v>0</v>
      </c>
      <c r="AP160" s="2">
        <v>61</v>
      </c>
      <c r="AQ160" s="2">
        <v>0</v>
      </c>
      <c r="AR160" s="2">
        <v>0</v>
      </c>
      <c r="AS160" s="2">
        <v>0</v>
      </c>
      <c r="AT160" s="2">
        <v>0</v>
      </c>
      <c r="AU160" s="2">
        <v>0</v>
      </c>
      <c r="AV160" s="78">
        <v>0</v>
      </c>
      <c r="AW160" s="2">
        <v>-903</v>
      </c>
      <c r="AX160" s="2">
        <v>2480</v>
      </c>
      <c r="AY160" s="2">
        <v>0</v>
      </c>
      <c r="AZ160" s="2">
        <v>0</v>
      </c>
      <c r="BA160" s="2">
        <f t="shared" si="28"/>
        <v>85471</v>
      </c>
      <c r="BB160" s="2">
        <f t="shared" si="29"/>
        <v>97107.610815462394</v>
      </c>
      <c r="BC160" s="2">
        <v>309679</v>
      </c>
      <c r="BD160" s="2">
        <v>314179</v>
      </c>
      <c r="BE160" s="2">
        <v>0</v>
      </c>
      <c r="BF160" s="78">
        <v>0</v>
      </c>
      <c r="BG160" s="2">
        <v>-6</v>
      </c>
      <c r="BH160" s="78">
        <v>-26</v>
      </c>
      <c r="BI160" s="2">
        <v>3526</v>
      </c>
      <c r="BJ160" s="78">
        <v>13439</v>
      </c>
      <c r="BK160" s="2">
        <v>-44</v>
      </c>
      <c r="BL160" s="78">
        <v>-327</v>
      </c>
    </row>
    <row r="161" spans="1:64" x14ac:dyDescent="0.25">
      <c r="A161" s="1" t="s">
        <v>156</v>
      </c>
      <c r="B161" t="s">
        <v>602</v>
      </c>
      <c r="C161" t="s">
        <v>970</v>
      </c>
      <c r="D161" s="2">
        <v>112</v>
      </c>
      <c r="E161" s="2">
        <v>684</v>
      </c>
      <c r="F161" s="2">
        <f t="shared" si="20"/>
        <v>796</v>
      </c>
      <c r="G161" s="2">
        <v>20</v>
      </c>
      <c r="H161" s="2">
        <v>68</v>
      </c>
      <c r="I161" s="2">
        <v>46</v>
      </c>
      <c r="J161" s="2">
        <f t="shared" si="21"/>
        <v>114</v>
      </c>
      <c r="K161" s="2">
        <v>940</v>
      </c>
      <c r="L161" s="2">
        <v>0</v>
      </c>
      <c r="M161" s="2">
        <v>1161</v>
      </c>
      <c r="N161" s="2">
        <f t="shared" si="22"/>
        <v>2101</v>
      </c>
      <c r="O161" s="2">
        <v>4423</v>
      </c>
      <c r="P161" s="2">
        <v>873</v>
      </c>
      <c r="Q161" s="2">
        <v>42</v>
      </c>
      <c r="R161" s="2">
        <v>80</v>
      </c>
      <c r="S161" s="2">
        <f t="shared" si="23"/>
        <v>995</v>
      </c>
      <c r="T161" s="2">
        <v>921</v>
      </c>
      <c r="U161" s="2">
        <v>2515</v>
      </c>
      <c r="V161" s="2">
        <f t="shared" si="24"/>
        <v>3436</v>
      </c>
      <c r="W161" s="2">
        <v>1270</v>
      </c>
      <c r="X161" s="2">
        <v>7141</v>
      </c>
      <c r="Y161">
        <v>2067.9650059283013</v>
      </c>
      <c r="Z161" s="2">
        <v>19786</v>
      </c>
      <c r="AA161" s="2">
        <v>1083</v>
      </c>
      <c r="AB161" s="2">
        <f t="shared" si="25"/>
        <v>20869</v>
      </c>
      <c r="AC161" s="2">
        <v>705</v>
      </c>
      <c r="AD161" s="2">
        <v>0</v>
      </c>
      <c r="AE161" s="2">
        <v>0</v>
      </c>
      <c r="AF161" s="2">
        <v>44</v>
      </c>
      <c r="AG161" s="2">
        <f t="shared" si="26"/>
        <v>41914</v>
      </c>
      <c r="AH161" s="2">
        <f t="shared" si="27"/>
        <v>43981.965005928301</v>
      </c>
      <c r="AI161" s="78">
        <v>212267</v>
      </c>
      <c r="AJ161" s="2">
        <v>220667</v>
      </c>
      <c r="AK161" s="2">
        <v>17479</v>
      </c>
      <c r="AL161" s="2">
        <v>35</v>
      </c>
      <c r="AM161" s="2">
        <v>3327</v>
      </c>
      <c r="AN161" s="2">
        <v>0</v>
      </c>
      <c r="AO161" s="2">
        <v>0</v>
      </c>
      <c r="AP161" s="2">
        <v>0</v>
      </c>
      <c r="AQ161" s="2">
        <v>0</v>
      </c>
      <c r="AR161" s="2">
        <v>0</v>
      </c>
      <c r="AS161" s="2">
        <v>0</v>
      </c>
      <c r="AT161" s="2">
        <v>0</v>
      </c>
      <c r="AU161" s="2">
        <v>0</v>
      </c>
      <c r="AV161" s="78">
        <v>0</v>
      </c>
      <c r="AW161" s="2">
        <v>26</v>
      </c>
      <c r="AX161" s="2">
        <v>102</v>
      </c>
      <c r="AY161" s="2">
        <v>0</v>
      </c>
      <c r="AZ161" s="2">
        <v>211</v>
      </c>
      <c r="BA161" s="2">
        <f t="shared" si="28"/>
        <v>62992</v>
      </c>
      <c r="BB161" s="2">
        <f t="shared" si="29"/>
        <v>65059.965005928301</v>
      </c>
      <c r="BC161" s="2">
        <v>297225</v>
      </c>
      <c r="BD161" s="2">
        <v>305625</v>
      </c>
      <c r="BE161" s="2">
        <v>0</v>
      </c>
      <c r="BF161" s="78">
        <v>0</v>
      </c>
      <c r="BG161" s="2">
        <v>0</v>
      </c>
      <c r="BH161" s="78">
        <v>0</v>
      </c>
      <c r="BI161" s="2">
        <v>1167</v>
      </c>
      <c r="BJ161" s="78">
        <v>4672</v>
      </c>
      <c r="BK161" s="2">
        <v>-251</v>
      </c>
      <c r="BL161" s="78">
        <v>-1000</v>
      </c>
    </row>
    <row r="162" spans="1:64" x14ac:dyDescent="0.25">
      <c r="A162" s="1" t="s">
        <v>157</v>
      </c>
      <c r="B162" t="s">
        <v>603</v>
      </c>
      <c r="C162" t="s">
        <v>971</v>
      </c>
      <c r="D162" s="2">
        <v>197</v>
      </c>
      <c r="E162" s="2">
        <v>329</v>
      </c>
      <c r="F162" s="2">
        <f t="shared" si="20"/>
        <v>526</v>
      </c>
      <c r="G162" s="2">
        <v>121</v>
      </c>
      <c r="H162" s="2">
        <v>205</v>
      </c>
      <c r="I162" s="2">
        <v>568</v>
      </c>
      <c r="J162" s="2">
        <f t="shared" si="21"/>
        <v>773</v>
      </c>
      <c r="K162" s="2">
        <v>13925</v>
      </c>
      <c r="L162" s="2">
        <v>0</v>
      </c>
      <c r="M162" s="2">
        <v>2011</v>
      </c>
      <c r="N162" s="2">
        <f t="shared" si="22"/>
        <v>15936</v>
      </c>
      <c r="O162" s="2">
        <v>20852</v>
      </c>
      <c r="P162" s="2">
        <v>3007</v>
      </c>
      <c r="Q162" s="2">
        <v>33</v>
      </c>
      <c r="R162" s="2">
        <v>275</v>
      </c>
      <c r="S162" s="2">
        <f t="shared" si="23"/>
        <v>3315</v>
      </c>
      <c r="T162" s="2">
        <v>4017</v>
      </c>
      <c r="U162" s="2">
        <v>9417</v>
      </c>
      <c r="V162" s="2">
        <f t="shared" si="24"/>
        <v>13434</v>
      </c>
      <c r="W162" s="2">
        <v>4976</v>
      </c>
      <c r="X162" s="2">
        <v>167798</v>
      </c>
      <c r="Y162">
        <v>48592.688988202928</v>
      </c>
      <c r="Z162" s="2">
        <v>120070</v>
      </c>
      <c r="AA162" s="2">
        <v>0</v>
      </c>
      <c r="AB162" s="2">
        <f t="shared" si="25"/>
        <v>120070</v>
      </c>
      <c r="AC162" s="2">
        <v>7594</v>
      </c>
      <c r="AD162" s="2">
        <v>0</v>
      </c>
      <c r="AE162" s="2">
        <v>225</v>
      </c>
      <c r="AF162" s="2">
        <v>0</v>
      </c>
      <c r="AG162" s="2">
        <f t="shared" si="26"/>
        <v>355620</v>
      </c>
      <c r="AH162" s="2">
        <f t="shared" si="27"/>
        <v>404212.68898820295</v>
      </c>
      <c r="AI162" s="78">
        <v>1430438</v>
      </c>
      <c r="AJ162" s="2">
        <v>1646838</v>
      </c>
      <c r="AK162" s="2">
        <v>0</v>
      </c>
      <c r="AL162" s="2">
        <v>0</v>
      </c>
      <c r="AM162" s="2">
        <v>0</v>
      </c>
      <c r="AN162" s="2">
        <v>0</v>
      </c>
      <c r="AO162" s="2">
        <v>0</v>
      </c>
      <c r="AP162" s="2">
        <v>0</v>
      </c>
      <c r="AQ162" s="2">
        <v>0</v>
      </c>
      <c r="AR162" s="2">
        <v>0</v>
      </c>
      <c r="AS162" s="2">
        <v>0</v>
      </c>
      <c r="AT162" s="2">
        <v>100</v>
      </c>
      <c r="AU162" s="2">
        <v>0</v>
      </c>
      <c r="AV162" s="78">
        <v>0</v>
      </c>
      <c r="AW162" s="2">
        <v>0</v>
      </c>
      <c r="AX162" s="2">
        <v>0</v>
      </c>
      <c r="AY162" s="2">
        <v>0</v>
      </c>
      <c r="AZ162" s="2">
        <v>0</v>
      </c>
      <c r="BA162" s="2">
        <f t="shared" si="28"/>
        <v>355720</v>
      </c>
      <c r="BB162" s="2">
        <f t="shared" si="29"/>
        <v>404312.68898820295</v>
      </c>
      <c r="BC162" s="2">
        <v>1430838</v>
      </c>
      <c r="BD162" s="2">
        <v>1647238</v>
      </c>
      <c r="BE162" s="2">
        <v>0</v>
      </c>
      <c r="BF162" s="78">
        <v>-38</v>
      </c>
      <c r="BG162" s="2">
        <v>0</v>
      </c>
      <c r="BH162" s="78">
        <v>0</v>
      </c>
      <c r="BI162" s="2">
        <v>4551</v>
      </c>
      <c r="BJ162" s="78">
        <v>18517</v>
      </c>
      <c r="BK162" s="2">
        <v>-5193</v>
      </c>
      <c r="BL162" s="78">
        <v>-16549</v>
      </c>
    </row>
    <row r="163" spans="1:64" x14ac:dyDescent="0.25">
      <c r="A163" s="1" t="s">
        <v>158</v>
      </c>
      <c r="B163" t="s">
        <v>604</v>
      </c>
      <c r="C163" t="s">
        <v>972</v>
      </c>
      <c r="D163" s="2">
        <v>-89</v>
      </c>
      <c r="E163" s="2">
        <v>1299</v>
      </c>
      <c r="F163" s="2">
        <f t="shared" si="20"/>
        <v>1210</v>
      </c>
      <c r="G163" s="2">
        <v>4</v>
      </c>
      <c r="H163" s="2">
        <v>133</v>
      </c>
      <c r="I163" s="2">
        <v>0</v>
      </c>
      <c r="J163" s="2">
        <f t="shared" si="21"/>
        <v>133</v>
      </c>
      <c r="K163" s="2">
        <v>-38</v>
      </c>
      <c r="L163" s="2">
        <v>0</v>
      </c>
      <c r="M163" s="2">
        <v>176</v>
      </c>
      <c r="N163" s="2">
        <f t="shared" si="22"/>
        <v>138</v>
      </c>
      <c r="O163" s="2">
        <v>775</v>
      </c>
      <c r="P163" s="2">
        <v>19</v>
      </c>
      <c r="Q163" s="2">
        <v>161</v>
      </c>
      <c r="R163" s="2">
        <v>256</v>
      </c>
      <c r="S163" s="2">
        <f t="shared" si="23"/>
        <v>436</v>
      </c>
      <c r="T163" s="2">
        <v>0</v>
      </c>
      <c r="U163" s="2">
        <v>0</v>
      </c>
      <c r="V163" s="2">
        <f t="shared" si="24"/>
        <v>0</v>
      </c>
      <c r="W163" s="2">
        <v>902</v>
      </c>
      <c r="X163" s="2">
        <v>0</v>
      </c>
      <c r="Y163">
        <v>0</v>
      </c>
      <c r="Z163" s="2">
        <v>1</v>
      </c>
      <c r="AA163" s="2">
        <v>292</v>
      </c>
      <c r="AB163" s="2">
        <f t="shared" si="25"/>
        <v>293</v>
      </c>
      <c r="AC163" s="2">
        <v>135</v>
      </c>
      <c r="AD163" s="2">
        <v>0</v>
      </c>
      <c r="AE163" s="2">
        <v>0</v>
      </c>
      <c r="AF163" s="2">
        <v>0</v>
      </c>
      <c r="AG163" s="2">
        <f t="shared" si="26"/>
        <v>4026</v>
      </c>
      <c r="AH163" s="2">
        <f t="shared" si="27"/>
        <v>4026</v>
      </c>
      <c r="AI163" s="78">
        <v>16210</v>
      </c>
      <c r="AJ163" s="2">
        <v>16210</v>
      </c>
      <c r="AK163" s="2">
        <v>9174</v>
      </c>
      <c r="AL163" s="2">
        <v>12</v>
      </c>
      <c r="AM163" s="2">
        <v>0</v>
      </c>
      <c r="AN163" s="2">
        <v>0</v>
      </c>
      <c r="AO163" s="2">
        <v>0</v>
      </c>
      <c r="AP163" s="2">
        <v>17</v>
      </c>
      <c r="AQ163" s="2">
        <v>0</v>
      </c>
      <c r="AR163" s="2">
        <v>0</v>
      </c>
      <c r="AS163" s="2">
        <v>0</v>
      </c>
      <c r="AT163" s="2">
        <v>0</v>
      </c>
      <c r="AU163" s="2">
        <v>50</v>
      </c>
      <c r="AV163" s="78">
        <v>245</v>
      </c>
      <c r="AW163" s="2">
        <v>0</v>
      </c>
      <c r="AX163" s="2">
        <v>0</v>
      </c>
      <c r="AY163" s="2">
        <v>0</v>
      </c>
      <c r="AZ163" s="2">
        <v>0</v>
      </c>
      <c r="BA163" s="2">
        <f t="shared" si="28"/>
        <v>13279</v>
      </c>
      <c r="BB163" s="2">
        <f t="shared" si="29"/>
        <v>13279</v>
      </c>
      <c r="BC163" s="2">
        <v>53304</v>
      </c>
      <c r="BD163" s="2">
        <v>53304</v>
      </c>
      <c r="BE163" s="2">
        <v>1</v>
      </c>
      <c r="BF163" s="78">
        <v>50</v>
      </c>
      <c r="BG163" s="2">
        <v>0</v>
      </c>
      <c r="BH163" s="78">
        <v>0</v>
      </c>
      <c r="BI163" s="2">
        <v>235</v>
      </c>
      <c r="BJ163" s="78">
        <v>938</v>
      </c>
      <c r="BK163" s="2">
        <v>-61</v>
      </c>
      <c r="BL163" s="78">
        <v>-213</v>
      </c>
    </row>
    <row r="164" spans="1:64" x14ac:dyDescent="0.25">
      <c r="A164" s="1" t="s">
        <v>159</v>
      </c>
      <c r="B164" t="s">
        <v>605</v>
      </c>
      <c r="C164" t="s">
        <v>972</v>
      </c>
      <c r="D164" s="2">
        <v>57</v>
      </c>
      <c r="E164" s="2">
        <v>917</v>
      </c>
      <c r="F164" s="2">
        <f t="shared" si="20"/>
        <v>974</v>
      </c>
      <c r="G164" s="2">
        <v>0</v>
      </c>
      <c r="H164" s="2">
        <v>149</v>
      </c>
      <c r="I164" s="2">
        <v>0</v>
      </c>
      <c r="J164" s="2">
        <f t="shared" si="21"/>
        <v>149</v>
      </c>
      <c r="K164" s="2">
        <v>-127</v>
      </c>
      <c r="L164" s="2">
        <v>0</v>
      </c>
      <c r="M164" s="2">
        <v>-128</v>
      </c>
      <c r="N164" s="2">
        <f t="shared" si="22"/>
        <v>-255</v>
      </c>
      <c r="O164" s="2">
        <v>1016</v>
      </c>
      <c r="P164" s="2">
        <v>47</v>
      </c>
      <c r="Q164" s="2">
        <v>-1</v>
      </c>
      <c r="R164" s="2">
        <v>361</v>
      </c>
      <c r="S164" s="2">
        <f t="shared" si="23"/>
        <v>407</v>
      </c>
      <c r="T164" s="2">
        <v>0</v>
      </c>
      <c r="U164" s="2">
        <v>0</v>
      </c>
      <c r="V164" s="2">
        <f t="shared" si="24"/>
        <v>0</v>
      </c>
      <c r="W164" s="2">
        <v>815</v>
      </c>
      <c r="X164" s="2">
        <v>0</v>
      </c>
      <c r="Y164">
        <v>0</v>
      </c>
      <c r="Z164" s="2">
        <v>0</v>
      </c>
      <c r="AA164" s="2">
        <v>130</v>
      </c>
      <c r="AB164" s="2">
        <f t="shared" si="25"/>
        <v>130</v>
      </c>
      <c r="AC164" s="2">
        <v>266</v>
      </c>
      <c r="AD164" s="2">
        <v>0</v>
      </c>
      <c r="AE164" s="2">
        <v>0</v>
      </c>
      <c r="AF164" s="2">
        <v>0</v>
      </c>
      <c r="AG164" s="2">
        <f t="shared" si="26"/>
        <v>3502</v>
      </c>
      <c r="AH164" s="2">
        <f t="shared" si="27"/>
        <v>3502</v>
      </c>
      <c r="AI164" s="78">
        <v>13974</v>
      </c>
      <c r="AJ164" s="2">
        <v>13974</v>
      </c>
      <c r="AK164" s="2">
        <v>7921</v>
      </c>
      <c r="AL164" s="2">
        <v>0</v>
      </c>
      <c r="AM164" s="2">
        <v>0</v>
      </c>
      <c r="AN164" s="2">
        <v>0</v>
      </c>
      <c r="AO164" s="2">
        <v>0</v>
      </c>
      <c r="AP164" s="2">
        <v>133</v>
      </c>
      <c r="AQ164" s="2">
        <v>0</v>
      </c>
      <c r="AR164" s="2">
        <v>0</v>
      </c>
      <c r="AS164" s="2">
        <v>0</v>
      </c>
      <c r="AT164" s="2">
        <v>0</v>
      </c>
      <c r="AU164" s="2">
        <v>0</v>
      </c>
      <c r="AV164" s="78">
        <v>0</v>
      </c>
      <c r="AW164" s="2">
        <v>0</v>
      </c>
      <c r="AX164" s="2">
        <v>0</v>
      </c>
      <c r="AY164" s="2">
        <v>0</v>
      </c>
      <c r="AZ164" s="2">
        <v>0</v>
      </c>
      <c r="BA164" s="2">
        <f t="shared" si="28"/>
        <v>11556</v>
      </c>
      <c r="BB164" s="2">
        <f t="shared" si="29"/>
        <v>11556</v>
      </c>
      <c r="BC164" s="2">
        <v>41259</v>
      </c>
      <c r="BD164" s="2">
        <v>41259</v>
      </c>
      <c r="BE164" s="2">
        <v>0</v>
      </c>
      <c r="BF164" s="78">
        <v>92</v>
      </c>
      <c r="BG164" s="2">
        <v>0</v>
      </c>
      <c r="BH164" s="78">
        <v>0</v>
      </c>
      <c r="BI164" s="2">
        <v>140</v>
      </c>
      <c r="BJ164" s="78">
        <v>153</v>
      </c>
      <c r="BK164" s="2">
        <v>-51</v>
      </c>
      <c r="BL164" s="78">
        <v>-62</v>
      </c>
    </row>
    <row r="165" spans="1:64" x14ac:dyDescent="0.25">
      <c r="A165" s="1" t="s">
        <v>160</v>
      </c>
      <c r="B165" t="s">
        <v>606</v>
      </c>
      <c r="C165" t="s">
        <v>972</v>
      </c>
      <c r="D165" s="2">
        <v>-108</v>
      </c>
      <c r="E165" s="2">
        <v>645</v>
      </c>
      <c r="F165" s="2">
        <f t="shared" si="20"/>
        <v>537</v>
      </c>
      <c r="G165" s="2">
        <v>6</v>
      </c>
      <c r="H165" s="2">
        <v>64</v>
      </c>
      <c r="I165" s="2">
        <v>0</v>
      </c>
      <c r="J165" s="2">
        <f t="shared" si="21"/>
        <v>64</v>
      </c>
      <c r="K165" s="2">
        <v>-36</v>
      </c>
      <c r="L165" s="2">
        <v>0</v>
      </c>
      <c r="M165" s="2">
        <v>187</v>
      </c>
      <c r="N165" s="2">
        <f t="shared" si="22"/>
        <v>151</v>
      </c>
      <c r="O165" s="2">
        <v>704</v>
      </c>
      <c r="P165" s="2">
        <v>5</v>
      </c>
      <c r="Q165" s="2">
        <v>54</v>
      </c>
      <c r="R165" s="2">
        <v>263</v>
      </c>
      <c r="S165" s="2">
        <f t="shared" si="23"/>
        <v>322</v>
      </c>
      <c r="T165" s="2">
        <v>0</v>
      </c>
      <c r="U165" s="2">
        <v>0</v>
      </c>
      <c r="V165" s="2">
        <f t="shared" si="24"/>
        <v>0</v>
      </c>
      <c r="W165" s="2">
        <v>555</v>
      </c>
      <c r="X165" s="2">
        <v>0</v>
      </c>
      <c r="Y165">
        <v>0</v>
      </c>
      <c r="Z165" s="2">
        <v>0</v>
      </c>
      <c r="AA165" s="2">
        <v>75</v>
      </c>
      <c r="AB165" s="2">
        <f t="shared" si="25"/>
        <v>75</v>
      </c>
      <c r="AC165" s="2">
        <v>31</v>
      </c>
      <c r="AD165" s="2">
        <v>0</v>
      </c>
      <c r="AE165" s="2">
        <v>0</v>
      </c>
      <c r="AF165" s="2">
        <v>0</v>
      </c>
      <c r="AG165" s="2">
        <f t="shared" si="26"/>
        <v>2445</v>
      </c>
      <c r="AH165" s="2">
        <f t="shared" si="27"/>
        <v>2445</v>
      </c>
      <c r="AI165" s="78">
        <v>8812</v>
      </c>
      <c r="AJ165" s="2">
        <v>8812</v>
      </c>
      <c r="AK165" s="2">
        <v>5163</v>
      </c>
      <c r="AL165" s="2">
        <v>6</v>
      </c>
      <c r="AM165" s="2">
        <v>0</v>
      </c>
      <c r="AN165" s="2">
        <v>0</v>
      </c>
      <c r="AO165" s="2">
        <v>0</v>
      </c>
      <c r="AP165" s="2">
        <v>203</v>
      </c>
      <c r="AQ165" s="2">
        <v>0</v>
      </c>
      <c r="AR165" s="2">
        <v>0</v>
      </c>
      <c r="AS165" s="2">
        <v>0</v>
      </c>
      <c r="AT165" s="2">
        <v>0</v>
      </c>
      <c r="AU165" s="2">
        <v>0</v>
      </c>
      <c r="AV165" s="78">
        <v>0</v>
      </c>
      <c r="AW165" s="2">
        <v>0</v>
      </c>
      <c r="AX165" s="2">
        <v>0</v>
      </c>
      <c r="AY165" s="2">
        <v>0</v>
      </c>
      <c r="AZ165" s="2">
        <v>0</v>
      </c>
      <c r="BA165" s="2">
        <f t="shared" si="28"/>
        <v>7817</v>
      </c>
      <c r="BB165" s="2">
        <f t="shared" si="29"/>
        <v>7817</v>
      </c>
      <c r="BC165" s="2">
        <v>30359</v>
      </c>
      <c r="BD165" s="2">
        <v>30359</v>
      </c>
      <c r="BE165" s="2">
        <v>0</v>
      </c>
      <c r="BF165" s="78">
        <v>-61</v>
      </c>
      <c r="BG165" s="2">
        <v>0</v>
      </c>
      <c r="BH165" s="78">
        <v>0</v>
      </c>
      <c r="BI165" s="2">
        <v>11</v>
      </c>
      <c r="BJ165" s="78">
        <v>11</v>
      </c>
      <c r="BK165" s="2">
        <v>-19</v>
      </c>
      <c r="BL165" s="78">
        <v>-18</v>
      </c>
    </row>
    <row r="166" spans="1:64" x14ac:dyDescent="0.25">
      <c r="A166" s="1" t="s">
        <v>161</v>
      </c>
      <c r="B166" t="s">
        <v>607</v>
      </c>
      <c r="C166" t="s">
        <v>972</v>
      </c>
      <c r="D166" s="2">
        <v>12</v>
      </c>
      <c r="E166" s="2">
        <v>570</v>
      </c>
      <c r="F166" s="2">
        <f t="shared" si="20"/>
        <v>582</v>
      </c>
      <c r="G166" s="2">
        <v>15</v>
      </c>
      <c r="H166" s="2">
        <v>42</v>
      </c>
      <c r="I166" s="2">
        <v>0</v>
      </c>
      <c r="J166" s="2">
        <f t="shared" si="21"/>
        <v>42</v>
      </c>
      <c r="K166" s="2">
        <v>64</v>
      </c>
      <c r="L166" s="2">
        <v>0</v>
      </c>
      <c r="M166" s="2">
        <v>126</v>
      </c>
      <c r="N166" s="2">
        <f t="shared" si="22"/>
        <v>190</v>
      </c>
      <c r="O166" s="2">
        <v>744</v>
      </c>
      <c r="P166" s="2">
        <v>0</v>
      </c>
      <c r="Q166" s="2">
        <v>164</v>
      </c>
      <c r="R166" s="2">
        <v>124</v>
      </c>
      <c r="S166" s="2">
        <f t="shared" si="23"/>
        <v>288</v>
      </c>
      <c r="T166" s="2">
        <v>0</v>
      </c>
      <c r="U166" s="2">
        <v>0</v>
      </c>
      <c r="V166" s="2">
        <f t="shared" si="24"/>
        <v>0</v>
      </c>
      <c r="W166" s="2">
        <v>515</v>
      </c>
      <c r="X166" s="2">
        <v>0</v>
      </c>
      <c r="Y166">
        <v>0</v>
      </c>
      <c r="Z166" s="2">
        <v>0</v>
      </c>
      <c r="AA166" s="2">
        <v>-72</v>
      </c>
      <c r="AB166" s="2">
        <f t="shared" si="25"/>
        <v>-72</v>
      </c>
      <c r="AC166" s="2">
        <v>131</v>
      </c>
      <c r="AD166" s="2">
        <v>0</v>
      </c>
      <c r="AE166" s="2">
        <v>0</v>
      </c>
      <c r="AF166" s="2">
        <v>0</v>
      </c>
      <c r="AG166" s="2">
        <f t="shared" si="26"/>
        <v>2435</v>
      </c>
      <c r="AH166" s="2">
        <f t="shared" si="27"/>
        <v>2435</v>
      </c>
      <c r="AI166" s="78">
        <v>10503</v>
      </c>
      <c r="AJ166" s="2">
        <v>10503</v>
      </c>
      <c r="AK166" s="2">
        <v>7375</v>
      </c>
      <c r="AL166" s="2">
        <v>0</v>
      </c>
      <c r="AM166" s="2">
        <v>0</v>
      </c>
      <c r="AN166" s="2">
        <v>0</v>
      </c>
      <c r="AO166" s="2">
        <v>0</v>
      </c>
      <c r="AP166" s="2">
        <v>3</v>
      </c>
      <c r="AQ166" s="2">
        <v>0</v>
      </c>
      <c r="AR166" s="2">
        <v>0</v>
      </c>
      <c r="AS166" s="2">
        <v>0</v>
      </c>
      <c r="AT166" s="2">
        <v>0</v>
      </c>
      <c r="AU166" s="2">
        <v>-64</v>
      </c>
      <c r="AV166" s="78">
        <v>-263</v>
      </c>
      <c r="AW166" s="2">
        <v>83</v>
      </c>
      <c r="AX166" s="2">
        <v>352</v>
      </c>
      <c r="AY166" s="2">
        <v>0</v>
      </c>
      <c r="AZ166" s="2">
        <v>0</v>
      </c>
      <c r="BA166" s="2">
        <f t="shared" si="28"/>
        <v>9832</v>
      </c>
      <c r="BB166" s="2">
        <f t="shared" si="29"/>
        <v>9832</v>
      </c>
      <c r="BC166" s="2">
        <v>40104</v>
      </c>
      <c r="BD166" s="2">
        <v>40104</v>
      </c>
      <c r="BE166" s="2">
        <v>-10</v>
      </c>
      <c r="BF166" s="78">
        <v>0</v>
      </c>
      <c r="BG166" s="2">
        <v>-85</v>
      </c>
      <c r="BH166" s="78">
        <v>-338</v>
      </c>
      <c r="BI166" s="2">
        <v>120</v>
      </c>
      <c r="BJ166" s="78">
        <v>484</v>
      </c>
      <c r="BK166" s="2">
        <v>-31</v>
      </c>
      <c r="BL166" s="78">
        <v>-130</v>
      </c>
    </row>
    <row r="167" spans="1:64" x14ac:dyDescent="0.25">
      <c r="A167" s="1" t="s">
        <v>162</v>
      </c>
      <c r="B167" t="s">
        <v>608</v>
      </c>
      <c r="C167" t="s">
        <v>972</v>
      </c>
      <c r="D167" s="2">
        <v>81</v>
      </c>
      <c r="E167" s="2">
        <v>596</v>
      </c>
      <c r="F167" s="2">
        <f t="shared" si="20"/>
        <v>677</v>
      </c>
      <c r="G167" s="2">
        <v>16</v>
      </c>
      <c r="H167" s="2">
        <v>38</v>
      </c>
      <c r="I167" s="2">
        <v>0</v>
      </c>
      <c r="J167" s="2">
        <f t="shared" si="21"/>
        <v>38</v>
      </c>
      <c r="K167" s="2">
        <v>-469</v>
      </c>
      <c r="L167" s="2">
        <v>0</v>
      </c>
      <c r="M167" s="2">
        <v>391</v>
      </c>
      <c r="N167" s="2">
        <f t="shared" si="22"/>
        <v>-78</v>
      </c>
      <c r="O167" s="2">
        <v>750</v>
      </c>
      <c r="P167" s="2">
        <v>21</v>
      </c>
      <c r="Q167" s="2">
        <v>151</v>
      </c>
      <c r="R167" s="2">
        <v>313</v>
      </c>
      <c r="S167" s="2">
        <f t="shared" si="23"/>
        <v>485</v>
      </c>
      <c r="T167" s="2">
        <v>0</v>
      </c>
      <c r="U167" s="2">
        <v>0</v>
      </c>
      <c r="V167" s="2">
        <f t="shared" si="24"/>
        <v>0</v>
      </c>
      <c r="W167" s="2">
        <v>661</v>
      </c>
      <c r="X167" s="2">
        <v>0</v>
      </c>
      <c r="Y167">
        <v>0</v>
      </c>
      <c r="Z167" s="2">
        <v>0</v>
      </c>
      <c r="AA167" s="2">
        <v>451</v>
      </c>
      <c r="AB167" s="2">
        <f t="shared" si="25"/>
        <v>451</v>
      </c>
      <c r="AC167" s="2">
        <v>401</v>
      </c>
      <c r="AD167" s="2">
        <v>0</v>
      </c>
      <c r="AE167" s="2">
        <v>0</v>
      </c>
      <c r="AF167" s="2">
        <v>0</v>
      </c>
      <c r="AG167" s="2">
        <f t="shared" si="26"/>
        <v>3401</v>
      </c>
      <c r="AH167" s="2">
        <f t="shared" si="27"/>
        <v>3401</v>
      </c>
      <c r="AI167" s="78">
        <v>18056</v>
      </c>
      <c r="AJ167" s="2">
        <v>18056</v>
      </c>
      <c r="AK167" s="2">
        <v>7731</v>
      </c>
      <c r="AL167" s="2">
        <v>0</v>
      </c>
      <c r="AM167" s="2">
        <v>2286</v>
      </c>
      <c r="AN167" s="2">
        <v>0</v>
      </c>
      <c r="AO167" s="2">
        <v>0</v>
      </c>
      <c r="AP167" s="2">
        <v>133</v>
      </c>
      <c r="AQ167" s="2">
        <v>0</v>
      </c>
      <c r="AR167" s="2">
        <v>0</v>
      </c>
      <c r="AS167" s="2">
        <v>0</v>
      </c>
      <c r="AT167" s="2">
        <v>0</v>
      </c>
      <c r="AU167" s="2">
        <v>-181</v>
      </c>
      <c r="AV167" s="78">
        <v>-419</v>
      </c>
      <c r="AW167" s="2">
        <v>51</v>
      </c>
      <c r="AX167" s="2">
        <v>6</v>
      </c>
      <c r="AY167" s="2">
        <v>0</v>
      </c>
      <c r="AZ167" s="2">
        <v>0</v>
      </c>
      <c r="BA167" s="2">
        <f t="shared" si="28"/>
        <v>13421</v>
      </c>
      <c r="BB167" s="2">
        <f t="shared" si="29"/>
        <v>13421</v>
      </c>
      <c r="BC167" s="2">
        <v>58784</v>
      </c>
      <c r="BD167" s="2">
        <v>58784</v>
      </c>
      <c r="BE167" s="2">
        <v>0</v>
      </c>
      <c r="BF167" s="78">
        <v>-58</v>
      </c>
      <c r="BG167" s="2">
        <v>0</v>
      </c>
      <c r="BH167" s="78">
        <v>11</v>
      </c>
      <c r="BI167" s="2">
        <v>1540</v>
      </c>
      <c r="BJ167" s="78">
        <v>1078</v>
      </c>
      <c r="BK167" s="2">
        <v>-29</v>
      </c>
      <c r="BL167" s="78">
        <v>-115</v>
      </c>
    </row>
    <row r="168" spans="1:64" x14ac:dyDescent="0.25">
      <c r="A168" s="1" t="s">
        <v>163</v>
      </c>
      <c r="B168" t="s">
        <v>609</v>
      </c>
      <c r="C168" t="s">
        <v>972</v>
      </c>
      <c r="D168" s="2">
        <v>64</v>
      </c>
      <c r="E168" s="2">
        <v>1150</v>
      </c>
      <c r="F168" s="2">
        <f t="shared" si="20"/>
        <v>1214</v>
      </c>
      <c r="G168" s="2">
        <v>9</v>
      </c>
      <c r="H168" s="2">
        <v>58</v>
      </c>
      <c r="I168" s="2">
        <v>0</v>
      </c>
      <c r="J168" s="2">
        <f t="shared" si="21"/>
        <v>58</v>
      </c>
      <c r="K168" s="2">
        <v>93</v>
      </c>
      <c r="L168" s="2">
        <v>0</v>
      </c>
      <c r="M168" s="2">
        <v>331</v>
      </c>
      <c r="N168" s="2">
        <f t="shared" si="22"/>
        <v>424</v>
      </c>
      <c r="O168" s="2">
        <v>849</v>
      </c>
      <c r="P168" s="2">
        <v>0</v>
      </c>
      <c r="Q168" s="2">
        <v>-3</v>
      </c>
      <c r="R168" s="2">
        <v>333</v>
      </c>
      <c r="S168" s="2">
        <f t="shared" si="23"/>
        <v>330</v>
      </c>
      <c r="T168" s="2">
        <v>0</v>
      </c>
      <c r="U168" s="2">
        <v>0</v>
      </c>
      <c r="V168" s="2">
        <f t="shared" si="24"/>
        <v>0</v>
      </c>
      <c r="W168" s="2">
        <v>791</v>
      </c>
      <c r="X168" s="2">
        <v>0</v>
      </c>
      <c r="Y168">
        <v>0</v>
      </c>
      <c r="Z168" s="2">
        <v>7</v>
      </c>
      <c r="AA168" s="2">
        <v>74</v>
      </c>
      <c r="AB168" s="2">
        <f t="shared" si="25"/>
        <v>81</v>
      </c>
      <c r="AC168" s="2">
        <v>102</v>
      </c>
      <c r="AD168" s="2">
        <v>0</v>
      </c>
      <c r="AE168" s="2">
        <v>0</v>
      </c>
      <c r="AF168" s="2">
        <v>18</v>
      </c>
      <c r="AG168" s="2">
        <f t="shared" si="26"/>
        <v>3876</v>
      </c>
      <c r="AH168" s="2">
        <f t="shared" si="27"/>
        <v>3876</v>
      </c>
      <c r="AI168" s="78">
        <v>15503</v>
      </c>
      <c r="AJ168" s="2">
        <v>15503</v>
      </c>
      <c r="AK168" s="2">
        <v>6806</v>
      </c>
      <c r="AL168" s="2">
        <v>0</v>
      </c>
      <c r="AM168" s="2">
        <v>0</v>
      </c>
      <c r="AN168" s="2">
        <v>0</v>
      </c>
      <c r="AO168" s="2">
        <v>0</v>
      </c>
      <c r="AP168" s="2">
        <v>169</v>
      </c>
      <c r="AQ168" s="2">
        <v>0</v>
      </c>
      <c r="AR168" s="2">
        <v>0</v>
      </c>
      <c r="AS168" s="2">
        <v>0</v>
      </c>
      <c r="AT168" s="2">
        <v>0</v>
      </c>
      <c r="AU168" s="2">
        <v>156</v>
      </c>
      <c r="AV168" s="78">
        <v>624</v>
      </c>
      <c r="AW168" s="2">
        <v>0</v>
      </c>
      <c r="AX168" s="2">
        <v>0</v>
      </c>
      <c r="AY168" s="2">
        <v>0</v>
      </c>
      <c r="AZ168" s="2">
        <v>0</v>
      </c>
      <c r="BA168" s="2">
        <f t="shared" si="28"/>
        <v>11007</v>
      </c>
      <c r="BB168" s="2">
        <f t="shared" si="29"/>
        <v>11007</v>
      </c>
      <c r="BC168" s="2">
        <v>44031</v>
      </c>
      <c r="BD168" s="2">
        <v>44031</v>
      </c>
      <c r="BE168" s="2">
        <v>23</v>
      </c>
      <c r="BF168" s="78">
        <v>-44</v>
      </c>
      <c r="BG168" s="2">
        <v>0</v>
      </c>
      <c r="BH168" s="78">
        <v>0</v>
      </c>
      <c r="BI168" s="2">
        <v>130</v>
      </c>
      <c r="BJ168" s="78">
        <v>520</v>
      </c>
      <c r="BK168" s="2">
        <v>-25</v>
      </c>
      <c r="BL168" s="78">
        <v>-100</v>
      </c>
    </row>
    <row r="169" spans="1:64" x14ac:dyDescent="0.25">
      <c r="A169" s="1" t="s">
        <v>164</v>
      </c>
      <c r="B169" t="s">
        <v>610</v>
      </c>
      <c r="C169" t="s">
        <v>972</v>
      </c>
      <c r="D169" s="2">
        <v>12</v>
      </c>
      <c r="E169" s="2">
        <v>1095</v>
      </c>
      <c r="F169" s="2">
        <f t="shared" si="20"/>
        <v>1107</v>
      </c>
      <c r="G169" s="2">
        <v>12</v>
      </c>
      <c r="H169" s="2">
        <v>64</v>
      </c>
      <c r="I169" s="2">
        <v>0</v>
      </c>
      <c r="J169" s="2">
        <f t="shared" si="21"/>
        <v>64</v>
      </c>
      <c r="K169" s="2">
        <v>-48</v>
      </c>
      <c r="L169" s="2">
        <v>0</v>
      </c>
      <c r="M169" s="2">
        <v>-15</v>
      </c>
      <c r="N169" s="2">
        <f t="shared" si="22"/>
        <v>-63</v>
      </c>
      <c r="O169" s="2">
        <v>879</v>
      </c>
      <c r="P169" s="2">
        <v>18</v>
      </c>
      <c r="Q169" s="2">
        <v>221</v>
      </c>
      <c r="R169" s="2">
        <v>436</v>
      </c>
      <c r="S169" s="2">
        <f t="shared" si="23"/>
        <v>675</v>
      </c>
      <c r="T169" s="2">
        <v>0</v>
      </c>
      <c r="U169" s="2">
        <v>0</v>
      </c>
      <c r="V169" s="2">
        <f t="shared" si="24"/>
        <v>0</v>
      </c>
      <c r="W169" s="2">
        <v>1453</v>
      </c>
      <c r="X169" s="2">
        <v>0</v>
      </c>
      <c r="Y169">
        <v>0</v>
      </c>
      <c r="Z169" s="2">
        <v>0</v>
      </c>
      <c r="AA169" s="2">
        <v>342</v>
      </c>
      <c r="AB169" s="2">
        <f t="shared" si="25"/>
        <v>342</v>
      </c>
      <c r="AC169" s="2">
        <v>156</v>
      </c>
      <c r="AD169" s="2">
        <v>95</v>
      </c>
      <c r="AE169" s="2">
        <v>8</v>
      </c>
      <c r="AF169" s="2">
        <v>5</v>
      </c>
      <c r="AG169" s="2">
        <f t="shared" si="26"/>
        <v>4733</v>
      </c>
      <c r="AH169" s="2">
        <f t="shared" si="27"/>
        <v>4733</v>
      </c>
      <c r="AI169" s="78">
        <v>22964</v>
      </c>
      <c r="AJ169" s="2">
        <v>22964</v>
      </c>
      <c r="AK169" s="2">
        <v>11857</v>
      </c>
      <c r="AL169" s="2">
        <v>0</v>
      </c>
      <c r="AM169" s="2">
        <v>0</v>
      </c>
      <c r="AN169" s="2">
        <v>0</v>
      </c>
      <c r="AO169" s="2">
        <v>0</v>
      </c>
      <c r="AP169" s="2">
        <v>46</v>
      </c>
      <c r="AQ169" s="2">
        <v>0</v>
      </c>
      <c r="AR169" s="2">
        <v>0</v>
      </c>
      <c r="AS169" s="2">
        <v>0</v>
      </c>
      <c r="AT169" s="2">
        <v>0</v>
      </c>
      <c r="AU169" s="2">
        <v>-462</v>
      </c>
      <c r="AV169" s="78">
        <v>-1745</v>
      </c>
      <c r="AW169" s="2">
        <v>18</v>
      </c>
      <c r="AX169" s="2">
        <v>18</v>
      </c>
      <c r="AY169" s="2">
        <v>0</v>
      </c>
      <c r="AZ169" s="2">
        <v>0</v>
      </c>
      <c r="BA169" s="2">
        <f t="shared" si="28"/>
        <v>16192</v>
      </c>
      <c r="BB169" s="2">
        <f t="shared" si="29"/>
        <v>16192</v>
      </c>
      <c r="BC169" s="2">
        <v>71201</v>
      </c>
      <c r="BD169" s="2">
        <v>71201</v>
      </c>
      <c r="BE169" s="2">
        <v>-15</v>
      </c>
      <c r="BF169" s="78">
        <v>258</v>
      </c>
      <c r="BG169" s="2">
        <v>0</v>
      </c>
      <c r="BH169" s="78">
        <v>0</v>
      </c>
      <c r="BI169" s="2">
        <v>194</v>
      </c>
      <c r="BJ169" s="78">
        <v>791</v>
      </c>
      <c r="BK169" s="2">
        <v>-48</v>
      </c>
      <c r="BL169" s="78">
        <v>-191</v>
      </c>
    </row>
    <row r="170" spans="1:64" x14ac:dyDescent="0.25">
      <c r="A170" s="1" t="s">
        <v>165</v>
      </c>
      <c r="B170" t="s">
        <v>611</v>
      </c>
      <c r="C170" t="s">
        <v>972</v>
      </c>
      <c r="D170" s="2">
        <v>33</v>
      </c>
      <c r="E170" s="2">
        <v>330</v>
      </c>
      <c r="F170" s="2">
        <f t="shared" si="20"/>
        <v>363</v>
      </c>
      <c r="G170" s="2">
        <v>9</v>
      </c>
      <c r="H170" s="2">
        <v>24</v>
      </c>
      <c r="I170" s="2">
        <v>0</v>
      </c>
      <c r="J170" s="2">
        <f t="shared" si="21"/>
        <v>24</v>
      </c>
      <c r="K170" s="2">
        <v>1</v>
      </c>
      <c r="L170" s="2">
        <v>0</v>
      </c>
      <c r="M170" s="2">
        <v>143</v>
      </c>
      <c r="N170" s="2">
        <f t="shared" si="22"/>
        <v>144</v>
      </c>
      <c r="O170" s="2">
        <v>175</v>
      </c>
      <c r="P170" s="2">
        <v>0</v>
      </c>
      <c r="Q170" s="2">
        <v>25</v>
      </c>
      <c r="R170" s="2">
        <v>129</v>
      </c>
      <c r="S170" s="2">
        <f t="shared" si="23"/>
        <v>154</v>
      </c>
      <c r="T170" s="2">
        <v>0</v>
      </c>
      <c r="U170" s="2">
        <v>0</v>
      </c>
      <c r="V170" s="2">
        <f t="shared" si="24"/>
        <v>0</v>
      </c>
      <c r="W170" s="2">
        <v>208</v>
      </c>
      <c r="X170" s="2">
        <v>0</v>
      </c>
      <c r="Y170">
        <v>0</v>
      </c>
      <c r="Z170" s="2">
        <v>5</v>
      </c>
      <c r="AA170" s="2">
        <v>584</v>
      </c>
      <c r="AB170" s="2">
        <f t="shared" si="25"/>
        <v>589</v>
      </c>
      <c r="AC170" s="2">
        <v>35</v>
      </c>
      <c r="AD170" s="2">
        <v>-3</v>
      </c>
      <c r="AE170" s="2">
        <v>0</v>
      </c>
      <c r="AF170" s="2">
        <v>0</v>
      </c>
      <c r="AG170" s="2">
        <f t="shared" si="26"/>
        <v>1698</v>
      </c>
      <c r="AH170" s="2">
        <f t="shared" si="27"/>
        <v>1698</v>
      </c>
      <c r="AI170" s="78">
        <v>6531</v>
      </c>
      <c r="AJ170" s="2">
        <v>6531</v>
      </c>
      <c r="AK170" s="2">
        <v>1873</v>
      </c>
      <c r="AL170" s="2">
        <v>5</v>
      </c>
      <c r="AM170" s="2">
        <v>0</v>
      </c>
      <c r="AN170" s="2">
        <v>0</v>
      </c>
      <c r="AO170" s="2">
        <v>0</v>
      </c>
      <c r="AP170" s="2">
        <v>91</v>
      </c>
      <c r="AQ170" s="2">
        <v>0</v>
      </c>
      <c r="AR170" s="2">
        <v>0</v>
      </c>
      <c r="AS170" s="2">
        <v>0</v>
      </c>
      <c r="AT170" s="2">
        <v>0</v>
      </c>
      <c r="AU170" s="2">
        <v>9</v>
      </c>
      <c r="AV170" s="78">
        <v>-48</v>
      </c>
      <c r="AW170" s="2">
        <v>0</v>
      </c>
      <c r="AX170" s="2">
        <v>0</v>
      </c>
      <c r="AY170" s="2">
        <v>0</v>
      </c>
      <c r="AZ170" s="2">
        <v>0</v>
      </c>
      <c r="BA170" s="2">
        <f t="shared" si="28"/>
        <v>3676</v>
      </c>
      <c r="BB170" s="2">
        <f t="shared" si="29"/>
        <v>3676</v>
      </c>
      <c r="BC170" s="2">
        <v>14357</v>
      </c>
      <c r="BD170" s="2">
        <v>14357</v>
      </c>
      <c r="BE170" s="2">
        <v>0</v>
      </c>
      <c r="BF170" s="78">
        <v>0</v>
      </c>
      <c r="BG170" s="2">
        <v>0</v>
      </c>
      <c r="BH170" s="78">
        <v>0</v>
      </c>
      <c r="BI170" s="2">
        <v>3</v>
      </c>
      <c r="BJ170" s="78">
        <v>11</v>
      </c>
      <c r="BK170" s="2">
        <v>-6</v>
      </c>
      <c r="BL170" s="78">
        <v>-25</v>
      </c>
    </row>
    <row r="171" spans="1:64" x14ac:dyDescent="0.25">
      <c r="A171" s="1" t="s">
        <v>166</v>
      </c>
      <c r="B171" t="s">
        <v>612</v>
      </c>
      <c r="C171" t="s">
        <v>972</v>
      </c>
      <c r="D171" s="2">
        <v>-10</v>
      </c>
      <c r="E171" s="2">
        <v>498</v>
      </c>
      <c r="F171" s="2">
        <f t="shared" si="20"/>
        <v>488</v>
      </c>
      <c r="G171" s="2">
        <v>0</v>
      </c>
      <c r="H171" s="2">
        <v>8</v>
      </c>
      <c r="I171" s="2">
        <v>0</v>
      </c>
      <c r="J171" s="2">
        <f t="shared" si="21"/>
        <v>8</v>
      </c>
      <c r="K171" s="2">
        <v>8</v>
      </c>
      <c r="L171" s="2">
        <v>0</v>
      </c>
      <c r="M171" s="2">
        <v>1</v>
      </c>
      <c r="N171" s="2">
        <f t="shared" si="22"/>
        <v>9</v>
      </c>
      <c r="O171" s="2">
        <v>423</v>
      </c>
      <c r="P171" s="2">
        <v>0</v>
      </c>
      <c r="Q171" s="2">
        <v>13</v>
      </c>
      <c r="R171" s="2">
        <v>134</v>
      </c>
      <c r="S171" s="2">
        <f t="shared" si="23"/>
        <v>147</v>
      </c>
      <c r="T171" s="2">
        <v>0</v>
      </c>
      <c r="U171" s="2">
        <v>0</v>
      </c>
      <c r="V171" s="2">
        <f t="shared" si="24"/>
        <v>0</v>
      </c>
      <c r="W171" s="2">
        <v>274</v>
      </c>
      <c r="X171" s="2">
        <v>0</v>
      </c>
      <c r="Y171">
        <v>0</v>
      </c>
      <c r="Z171" s="2">
        <v>0</v>
      </c>
      <c r="AA171" s="2">
        <v>41</v>
      </c>
      <c r="AB171" s="2">
        <f t="shared" si="25"/>
        <v>41</v>
      </c>
      <c r="AC171" s="2">
        <v>39</v>
      </c>
      <c r="AD171" s="2">
        <v>299</v>
      </c>
      <c r="AE171" s="2">
        <v>0</v>
      </c>
      <c r="AF171" s="2">
        <v>0</v>
      </c>
      <c r="AG171" s="2">
        <f t="shared" si="26"/>
        <v>1728</v>
      </c>
      <c r="AH171" s="2">
        <f t="shared" si="27"/>
        <v>1728</v>
      </c>
      <c r="AI171" s="78">
        <v>9262</v>
      </c>
      <c r="AJ171" s="2">
        <v>9262</v>
      </c>
      <c r="AK171" s="2">
        <v>4546</v>
      </c>
      <c r="AL171" s="2">
        <v>0</v>
      </c>
      <c r="AM171" s="2">
        <v>0</v>
      </c>
      <c r="AN171" s="2">
        <v>0</v>
      </c>
      <c r="AO171" s="2">
        <v>0</v>
      </c>
      <c r="AP171" s="2">
        <v>0</v>
      </c>
      <c r="AQ171" s="2">
        <v>0</v>
      </c>
      <c r="AR171" s="2">
        <v>0</v>
      </c>
      <c r="AS171" s="2">
        <v>0</v>
      </c>
      <c r="AT171" s="2">
        <v>0</v>
      </c>
      <c r="AU171" s="2">
        <v>16</v>
      </c>
      <c r="AV171" s="78">
        <v>66</v>
      </c>
      <c r="AW171" s="2">
        <v>0</v>
      </c>
      <c r="AX171" s="2">
        <v>0</v>
      </c>
      <c r="AY171" s="2">
        <v>0</v>
      </c>
      <c r="AZ171" s="2">
        <v>0</v>
      </c>
      <c r="BA171" s="2">
        <f t="shared" si="28"/>
        <v>6290</v>
      </c>
      <c r="BB171" s="2">
        <f t="shared" si="29"/>
        <v>6290</v>
      </c>
      <c r="BC171" s="2">
        <v>29046</v>
      </c>
      <c r="BD171" s="2">
        <v>29046</v>
      </c>
      <c r="BE171" s="2">
        <v>-14</v>
      </c>
      <c r="BF171" s="78">
        <v>0</v>
      </c>
      <c r="BG171" s="2">
        <v>0</v>
      </c>
      <c r="BH171" s="78">
        <v>0</v>
      </c>
      <c r="BI171" s="2">
        <v>0</v>
      </c>
      <c r="BJ171" s="78">
        <v>163</v>
      </c>
      <c r="BK171" s="2">
        <v>-38</v>
      </c>
      <c r="BL171" s="78">
        <v>94</v>
      </c>
    </row>
    <row r="172" spans="1:64" x14ac:dyDescent="0.25">
      <c r="A172" s="1" t="s">
        <v>167</v>
      </c>
      <c r="B172" t="s">
        <v>613</v>
      </c>
      <c r="C172" t="s">
        <v>972</v>
      </c>
      <c r="D172" s="2">
        <v>28</v>
      </c>
      <c r="E172" s="2">
        <v>552</v>
      </c>
      <c r="F172" s="2">
        <f t="shared" si="20"/>
        <v>580</v>
      </c>
      <c r="G172" s="2">
        <v>0</v>
      </c>
      <c r="H172" s="2">
        <v>36</v>
      </c>
      <c r="I172" s="2">
        <v>0</v>
      </c>
      <c r="J172" s="2">
        <f t="shared" si="21"/>
        <v>36</v>
      </c>
      <c r="K172" s="2">
        <v>10</v>
      </c>
      <c r="L172" s="2">
        <v>0</v>
      </c>
      <c r="M172" s="2">
        <v>169</v>
      </c>
      <c r="N172" s="2">
        <f t="shared" si="22"/>
        <v>179</v>
      </c>
      <c r="O172" s="2">
        <v>747</v>
      </c>
      <c r="P172" s="2">
        <v>62</v>
      </c>
      <c r="Q172" s="2">
        <v>0</v>
      </c>
      <c r="R172" s="2">
        <v>223</v>
      </c>
      <c r="S172" s="2">
        <f t="shared" si="23"/>
        <v>285</v>
      </c>
      <c r="T172" s="2">
        <v>0</v>
      </c>
      <c r="U172" s="2">
        <v>0</v>
      </c>
      <c r="V172" s="2">
        <f t="shared" si="24"/>
        <v>0</v>
      </c>
      <c r="W172" s="2">
        <v>620</v>
      </c>
      <c r="X172" s="2">
        <v>0</v>
      </c>
      <c r="Y172">
        <v>0</v>
      </c>
      <c r="Z172" s="2">
        <v>0</v>
      </c>
      <c r="AA172" s="2">
        <v>82</v>
      </c>
      <c r="AB172" s="2">
        <f t="shared" si="25"/>
        <v>82</v>
      </c>
      <c r="AC172" s="2">
        <v>63</v>
      </c>
      <c r="AD172" s="2">
        <v>0</v>
      </c>
      <c r="AE172" s="2">
        <v>0</v>
      </c>
      <c r="AF172" s="2">
        <v>194</v>
      </c>
      <c r="AG172" s="2">
        <f t="shared" si="26"/>
        <v>2786</v>
      </c>
      <c r="AH172" s="2">
        <f t="shared" si="27"/>
        <v>2786</v>
      </c>
      <c r="AI172" s="78">
        <v>11098</v>
      </c>
      <c r="AJ172" s="2">
        <v>11098</v>
      </c>
      <c r="AK172" s="2">
        <v>5564</v>
      </c>
      <c r="AL172" s="2">
        <v>4</v>
      </c>
      <c r="AM172" s="2">
        <v>0</v>
      </c>
      <c r="AN172" s="2">
        <v>0</v>
      </c>
      <c r="AO172" s="2">
        <v>0</v>
      </c>
      <c r="AP172" s="2">
        <v>0</v>
      </c>
      <c r="AQ172" s="2">
        <v>0</v>
      </c>
      <c r="AR172" s="2">
        <v>0</v>
      </c>
      <c r="AS172" s="2">
        <v>0</v>
      </c>
      <c r="AT172" s="2">
        <v>0</v>
      </c>
      <c r="AU172" s="2">
        <v>-58</v>
      </c>
      <c r="AV172" s="78">
        <v>-312</v>
      </c>
      <c r="AW172" s="2">
        <v>0</v>
      </c>
      <c r="AX172" s="2">
        <v>0</v>
      </c>
      <c r="AY172" s="2">
        <v>0</v>
      </c>
      <c r="AZ172" s="2">
        <v>0</v>
      </c>
      <c r="BA172" s="2">
        <f t="shared" si="28"/>
        <v>8296</v>
      </c>
      <c r="BB172" s="2">
        <f t="shared" si="29"/>
        <v>8296</v>
      </c>
      <c r="BC172" s="2">
        <v>33129</v>
      </c>
      <c r="BD172" s="2">
        <v>33129</v>
      </c>
      <c r="BE172" s="2">
        <v>-11</v>
      </c>
      <c r="BF172" s="78">
        <v>0</v>
      </c>
      <c r="BG172" s="2">
        <v>0</v>
      </c>
      <c r="BH172" s="78">
        <v>0</v>
      </c>
      <c r="BI172" s="2">
        <v>30</v>
      </c>
      <c r="BJ172" s="78">
        <v>120</v>
      </c>
      <c r="BK172" s="2">
        <v>-27</v>
      </c>
      <c r="BL172" s="78">
        <v>-200</v>
      </c>
    </row>
    <row r="173" spans="1:64" x14ac:dyDescent="0.25">
      <c r="A173" s="1" t="s">
        <v>168</v>
      </c>
      <c r="B173" t="s">
        <v>614</v>
      </c>
      <c r="C173" t="s">
        <v>972</v>
      </c>
      <c r="D173" s="2">
        <v>36</v>
      </c>
      <c r="E173" s="2">
        <v>879</v>
      </c>
      <c r="F173" s="2">
        <f t="shared" si="20"/>
        <v>915</v>
      </c>
      <c r="G173" s="2">
        <v>5</v>
      </c>
      <c r="H173" s="2">
        <v>168</v>
      </c>
      <c r="I173" s="2">
        <v>0</v>
      </c>
      <c r="J173" s="2">
        <f t="shared" si="21"/>
        <v>168</v>
      </c>
      <c r="K173" s="2">
        <v>15</v>
      </c>
      <c r="L173" s="2">
        <v>0</v>
      </c>
      <c r="M173" s="2">
        <v>156</v>
      </c>
      <c r="N173" s="2">
        <f t="shared" si="22"/>
        <v>171</v>
      </c>
      <c r="O173" s="2">
        <v>1150</v>
      </c>
      <c r="P173" s="2">
        <v>2</v>
      </c>
      <c r="Q173" s="2">
        <v>6</v>
      </c>
      <c r="R173" s="2">
        <v>316</v>
      </c>
      <c r="S173" s="2">
        <f t="shared" si="23"/>
        <v>324</v>
      </c>
      <c r="T173" s="2">
        <v>0</v>
      </c>
      <c r="U173" s="2">
        <v>0</v>
      </c>
      <c r="V173" s="2">
        <f t="shared" si="24"/>
        <v>0</v>
      </c>
      <c r="W173" s="2">
        <v>654</v>
      </c>
      <c r="X173" s="2">
        <v>0</v>
      </c>
      <c r="Y173">
        <v>0</v>
      </c>
      <c r="Z173" s="2">
        <v>0</v>
      </c>
      <c r="AA173" s="2">
        <v>328</v>
      </c>
      <c r="AB173" s="2">
        <f t="shared" si="25"/>
        <v>328</v>
      </c>
      <c r="AC173" s="2">
        <v>186</v>
      </c>
      <c r="AD173" s="2">
        <v>0</v>
      </c>
      <c r="AE173" s="2">
        <v>0</v>
      </c>
      <c r="AF173" s="2">
        <v>0</v>
      </c>
      <c r="AG173" s="2">
        <f t="shared" si="26"/>
        <v>3901</v>
      </c>
      <c r="AH173" s="2">
        <f t="shared" si="27"/>
        <v>3901</v>
      </c>
      <c r="AI173" s="78">
        <v>14604</v>
      </c>
      <c r="AJ173" s="2">
        <v>14604</v>
      </c>
      <c r="AK173" s="2">
        <v>3676</v>
      </c>
      <c r="AL173" s="2">
        <v>0</v>
      </c>
      <c r="AM173" s="2">
        <v>3285</v>
      </c>
      <c r="AN173" s="2">
        <v>0</v>
      </c>
      <c r="AO173" s="2">
        <v>0</v>
      </c>
      <c r="AP173" s="2">
        <v>122</v>
      </c>
      <c r="AQ173" s="2">
        <v>0</v>
      </c>
      <c r="AR173" s="2">
        <v>0</v>
      </c>
      <c r="AS173" s="2">
        <v>0</v>
      </c>
      <c r="AT173" s="2">
        <v>0</v>
      </c>
      <c r="AU173" s="2">
        <v>-234</v>
      </c>
      <c r="AV173" s="78">
        <v>-934</v>
      </c>
      <c r="AW173" s="2">
        <v>0</v>
      </c>
      <c r="AX173" s="2">
        <v>0</v>
      </c>
      <c r="AY173" s="2">
        <v>0</v>
      </c>
      <c r="AZ173" s="2">
        <v>0</v>
      </c>
      <c r="BA173" s="2">
        <f t="shared" si="28"/>
        <v>10750</v>
      </c>
      <c r="BB173" s="2">
        <f t="shared" si="29"/>
        <v>10750</v>
      </c>
      <c r="BC173" s="2">
        <v>43505</v>
      </c>
      <c r="BD173" s="2">
        <v>43505</v>
      </c>
      <c r="BE173" s="2">
        <v>15</v>
      </c>
      <c r="BF173" s="78">
        <v>0</v>
      </c>
      <c r="BG173" s="2">
        <v>40</v>
      </c>
      <c r="BH173" s="78">
        <v>161</v>
      </c>
      <c r="BI173" s="2">
        <v>791</v>
      </c>
      <c r="BJ173" s="78">
        <v>3164</v>
      </c>
      <c r="BK173" s="2">
        <v>-24</v>
      </c>
      <c r="BL173" s="78">
        <v>-95</v>
      </c>
    </row>
    <row r="174" spans="1:64" x14ac:dyDescent="0.25">
      <c r="A174" s="1" t="s">
        <v>169</v>
      </c>
      <c r="B174" t="s">
        <v>615</v>
      </c>
      <c r="C174" t="s">
        <v>972</v>
      </c>
      <c r="D174" s="2">
        <v>9</v>
      </c>
      <c r="E174" s="2">
        <v>759</v>
      </c>
      <c r="F174" s="2">
        <f t="shared" si="20"/>
        <v>768</v>
      </c>
      <c r="G174" s="2">
        <v>-1</v>
      </c>
      <c r="H174" s="2">
        <v>67</v>
      </c>
      <c r="I174" s="2">
        <v>0</v>
      </c>
      <c r="J174" s="2">
        <f t="shared" si="21"/>
        <v>67</v>
      </c>
      <c r="K174" s="2">
        <v>34</v>
      </c>
      <c r="L174" s="2">
        <v>0</v>
      </c>
      <c r="M174" s="2">
        <v>304</v>
      </c>
      <c r="N174" s="2">
        <f t="shared" si="22"/>
        <v>338</v>
      </c>
      <c r="O174" s="2">
        <v>769</v>
      </c>
      <c r="P174" s="2">
        <v>7</v>
      </c>
      <c r="Q174" s="2">
        <v>14</v>
      </c>
      <c r="R174" s="2">
        <v>278</v>
      </c>
      <c r="S174" s="2">
        <f t="shared" si="23"/>
        <v>299</v>
      </c>
      <c r="T174" s="2">
        <v>0</v>
      </c>
      <c r="U174" s="2">
        <v>0</v>
      </c>
      <c r="V174" s="2">
        <f t="shared" si="24"/>
        <v>0</v>
      </c>
      <c r="W174" s="2">
        <v>748</v>
      </c>
      <c r="X174" s="2">
        <v>0</v>
      </c>
      <c r="Y174">
        <v>0</v>
      </c>
      <c r="Z174" s="2">
        <v>13</v>
      </c>
      <c r="AA174" s="2">
        <v>313</v>
      </c>
      <c r="AB174" s="2">
        <f t="shared" si="25"/>
        <v>326</v>
      </c>
      <c r="AC174" s="2">
        <v>256</v>
      </c>
      <c r="AD174" s="2">
        <v>0</v>
      </c>
      <c r="AE174" s="2">
        <v>0</v>
      </c>
      <c r="AF174" s="2">
        <v>0</v>
      </c>
      <c r="AG174" s="2">
        <f t="shared" si="26"/>
        <v>3570</v>
      </c>
      <c r="AH174" s="2">
        <f t="shared" si="27"/>
        <v>3570</v>
      </c>
      <c r="AI174" s="78">
        <v>14283</v>
      </c>
      <c r="AJ174" s="2">
        <v>14283</v>
      </c>
      <c r="AK174" s="2">
        <v>7964</v>
      </c>
      <c r="AL174" s="2">
        <v>1</v>
      </c>
      <c r="AM174" s="2">
        <v>0</v>
      </c>
      <c r="AN174" s="2">
        <v>0</v>
      </c>
      <c r="AO174" s="2">
        <v>0</v>
      </c>
      <c r="AP174" s="2">
        <v>122</v>
      </c>
      <c r="AQ174" s="2">
        <v>0</v>
      </c>
      <c r="AR174" s="2">
        <v>0</v>
      </c>
      <c r="AS174" s="2">
        <v>0</v>
      </c>
      <c r="AT174" s="2">
        <v>0</v>
      </c>
      <c r="AU174" s="2">
        <v>0</v>
      </c>
      <c r="AV174" s="78">
        <v>0</v>
      </c>
      <c r="AW174" s="2">
        <v>0</v>
      </c>
      <c r="AX174" s="2">
        <v>0</v>
      </c>
      <c r="AY174" s="2">
        <v>0</v>
      </c>
      <c r="AZ174" s="2">
        <v>0</v>
      </c>
      <c r="BA174" s="2">
        <f t="shared" si="28"/>
        <v>11657</v>
      </c>
      <c r="BB174" s="2">
        <f t="shared" si="29"/>
        <v>11657</v>
      </c>
      <c r="BC174" s="2">
        <v>46628</v>
      </c>
      <c r="BD174" s="2">
        <v>46628</v>
      </c>
      <c r="BE174" s="2">
        <v>0</v>
      </c>
      <c r="BF174" s="78">
        <v>-107</v>
      </c>
      <c r="BG174" s="2">
        <v>0</v>
      </c>
      <c r="BH174" s="78">
        <v>0</v>
      </c>
      <c r="BI174" s="2">
        <v>17</v>
      </c>
      <c r="BJ174" s="78">
        <v>69</v>
      </c>
      <c r="BK174" s="2">
        <v>-20</v>
      </c>
      <c r="BL174" s="78">
        <v>-81</v>
      </c>
    </row>
    <row r="175" spans="1:64" x14ac:dyDescent="0.25">
      <c r="A175" s="1" t="s">
        <v>170</v>
      </c>
      <c r="B175" t="s">
        <v>616</v>
      </c>
      <c r="C175" t="s">
        <v>970</v>
      </c>
      <c r="D175" s="2">
        <v>-425</v>
      </c>
      <c r="E175" s="2">
        <v>4228</v>
      </c>
      <c r="F175" s="2">
        <f t="shared" si="20"/>
        <v>3803</v>
      </c>
      <c r="G175" s="2">
        <v>42</v>
      </c>
      <c r="H175" s="2">
        <v>668</v>
      </c>
      <c r="I175" s="2">
        <v>140</v>
      </c>
      <c r="J175" s="2">
        <f t="shared" si="21"/>
        <v>808</v>
      </c>
      <c r="K175" s="2">
        <v>3879</v>
      </c>
      <c r="L175" s="2">
        <v>-23</v>
      </c>
      <c r="M175" s="2">
        <v>776</v>
      </c>
      <c r="N175" s="2">
        <f t="shared" si="22"/>
        <v>4632</v>
      </c>
      <c r="O175" s="2">
        <v>6048</v>
      </c>
      <c r="P175" s="2">
        <v>894</v>
      </c>
      <c r="Q175" s="2">
        <v>553</v>
      </c>
      <c r="R175" s="2">
        <v>654</v>
      </c>
      <c r="S175" s="2">
        <f t="shared" si="23"/>
        <v>2101</v>
      </c>
      <c r="T175" s="2">
        <v>2623</v>
      </c>
      <c r="U175" s="2">
        <v>5419</v>
      </c>
      <c r="V175" s="2">
        <f t="shared" si="24"/>
        <v>8042</v>
      </c>
      <c r="W175" s="2">
        <v>5266</v>
      </c>
      <c r="X175" s="2">
        <v>57824</v>
      </c>
      <c r="Y175">
        <v>16745.274961881823</v>
      </c>
      <c r="Z175" s="2">
        <v>38724</v>
      </c>
      <c r="AA175" s="2">
        <v>1879</v>
      </c>
      <c r="AB175" s="2">
        <f t="shared" si="25"/>
        <v>40603</v>
      </c>
      <c r="AC175" s="2">
        <v>85</v>
      </c>
      <c r="AD175" s="2">
        <v>0</v>
      </c>
      <c r="AE175" s="2">
        <v>0</v>
      </c>
      <c r="AF175" s="2">
        <v>-560</v>
      </c>
      <c r="AG175" s="2">
        <f t="shared" si="26"/>
        <v>128694</v>
      </c>
      <c r="AH175" s="2">
        <f t="shared" si="27"/>
        <v>145439.27496188183</v>
      </c>
      <c r="AI175" s="78">
        <v>511440</v>
      </c>
      <c r="AJ175" s="2">
        <v>577995.68564241612</v>
      </c>
      <c r="AK175" s="2">
        <v>21901</v>
      </c>
      <c r="AL175" s="2">
        <v>578</v>
      </c>
      <c r="AM175" s="2">
        <v>12493</v>
      </c>
      <c r="AN175" s="2">
        <v>0</v>
      </c>
      <c r="AO175" s="2">
        <v>21</v>
      </c>
      <c r="AP175" s="2">
        <v>0</v>
      </c>
      <c r="AQ175" s="2">
        <v>0</v>
      </c>
      <c r="AR175" s="2">
        <v>0</v>
      </c>
      <c r="AS175" s="2">
        <v>0</v>
      </c>
      <c r="AT175" s="2">
        <v>0</v>
      </c>
      <c r="AU175" s="2">
        <v>0</v>
      </c>
      <c r="AV175" s="78">
        <v>0</v>
      </c>
      <c r="AW175" s="2">
        <v>-151</v>
      </c>
      <c r="AX175" s="2">
        <v>-605</v>
      </c>
      <c r="AY175" s="2">
        <v>0</v>
      </c>
      <c r="AZ175" s="2">
        <v>0</v>
      </c>
      <c r="BA175" s="2">
        <f t="shared" si="28"/>
        <v>163536</v>
      </c>
      <c r="BB175" s="2">
        <f t="shared" si="29"/>
        <v>180281.27496188183</v>
      </c>
      <c r="BC175" s="2">
        <v>650806</v>
      </c>
      <c r="BD175" s="2">
        <v>717361.68564241612</v>
      </c>
      <c r="BE175" s="2">
        <v>0</v>
      </c>
      <c r="BF175" s="78">
        <v>36</v>
      </c>
      <c r="BG175" s="2">
        <v>0</v>
      </c>
      <c r="BH175" s="78">
        <v>0</v>
      </c>
      <c r="BI175" s="2">
        <v>3074</v>
      </c>
      <c r="BJ175" s="78">
        <v>12294</v>
      </c>
      <c r="BK175" s="2">
        <v>-56</v>
      </c>
      <c r="BL175" s="78">
        <v>-222</v>
      </c>
    </row>
    <row r="176" spans="1:64" x14ac:dyDescent="0.25">
      <c r="A176" s="1" t="s">
        <v>171</v>
      </c>
      <c r="B176" t="s">
        <v>617</v>
      </c>
      <c r="C176" t="s">
        <v>970</v>
      </c>
      <c r="D176" s="2">
        <v>26</v>
      </c>
      <c r="E176" s="2">
        <v>514</v>
      </c>
      <c r="F176" s="2">
        <f t="shared" si="20"/>
        <v>540</v>
      </c>
      <c r="G176" s="2">
        <v>6</v>
      </c>
      <c r="H176" s="2">
        <v>43</v>
      </c>
      <c r="I176" s="2">
        <v>0</v>
      </c>
      <c r="J176" s="2">
        <f t="shared" si="21"/>
        <v>43</v>
      </c>
      <c r="K176" s="2">
        <v>765</v>
      </c>
      <c r="L176" s="2">
        <v>0</v>
      </c>
      <c r="M176" s="2">
        <v>225</v>
      </c>
      <c r="N176" s="2">
        <f t="shared" si="22"/>
        <v>990</v>
      </c>
      <c r="O176" s="2">
        <v>720</v>
      </c>
      <c r="P176" s="2">
        <v>67</v>
      </c>
      <c r="Q176" s="2">
        <v>0</v>
      </c>
      <c r="R176" s="2">
        <v>172</v>
      </c>
      <c r="S176" s="2">
        <f t="shared" si="23"/>
        <v>239</v>
      </c>
      <c r="T176" s="2">
        <v>95</v>
      </c>
      <c r="U176" s="2">
        <v>176</v>
      </c>
      <c r="V176" s="2">
        <f t="shared" si="24"/>
        <v>271</v>
      </c>
      <c r="W176" s="2">
        <v>359</v>
      </c>
      <c r="X176" s="2">
        <v>2422</v>
      </c>
      <c r="Y176">
        <v>701.38793507328739</v>
      </c>
      <c r="Z176" s="2">
        <v>3846</v>
      </c>
      <c r="AA176" s="2">
        <v>114</v>
      </c>
      <c r="AB176" s="2">
        <f t="shared" si="25"/>
        <v>3960</v>
      </c>
      <c r="AC176" s="2">
        <v>31</v>
      </c>
      <c r="AD176" s="2">
        <v>0</v>
      </c>
      <c r="AE176" s="2">
        <v>0</v>
      </c>
      <c r="AF176" s="2">
        <v>0</v>
      </c>
      <c r="AG176" s="2">
        <f t="shared" si="26"/>
        <v>9581</v>
      </c>
      <c r="AH176" s="2">
        <f t="shared" si="27"/>
        <v>10282.387935073288</v>
      </c>
      <c r="AI176" s="78">
        <v>39245</v>
      </c>
      <c r="AJ176" s="2">
        <v>40862.460440565752</v>
      </c>
      <c r="AK176" s="2">
        <v>1514</v>
      </c>
      <c r="AL176" s="2">
        <v>0</v>
      </c>
      <c r="AM176" s="2">
        <v>0</v>
      </c>
      <c r="AN176" s="2">
        <v>0</v>
      </c>
      <c r="AO176" s="2">
        <v>0</v>
      </c>
      <c r="AP176" s="2">
        <v>0</v>
      </c>
      <c r="AQ176" s="2">
        <v>0</v>
      </c>
      <c r="AR176" s="2">
        <v>0</v>
      </c>
      <c r="AS176" s="2">
        <v>0</v>
      </c>
      <c r="AT176" s="2">
        <v>21</v>
      </c>
      <c r="AU176" s="2">
        <v>0</v>
      </c>
      <c r="AV176" s="78">
        <v>0</v>
      </c>
      <c r="AW176" s="2">
        <v>0</v>
      </c>
      <c r="AX176" s="2">
        <v>0</v>
      </c>
      <c r="AY176" s="2">
        <v>0</v>
      </c>
      <c r="AZ176" s="2">
        <v>0</v>
      </c>
      <c r="BA176" s="2">
        <f t="shared" si="28"/>
        <v>11116</v>
      </c>
      <c r="BB176" s="2">
        <f t="shared" si="29"/>
        <v>11817.387935073288</v>
      </c>
      <c r="BC176" s="2">
        <v>45163</v>
      </c>
      <c r="BD176" s="2">
        <v>46780.460440565752</v>
      </c>
      <c r="BE176" s="2">
        <v>0</v>
      </c>
      <c r="BF176" s="78">
        <v>0</v>
      </c>
      <c r="BG176" s="2">
        <v>0</v>
      </c>
      <c r="BH176" s="78">
        <v>0</v>
      </c>
      <c r="BI176" s="2">
        <v>169</v>
      </c>
      <c r="BJ176" s="78">
        <v>1033</v>
      </c>
      <c r="BK176" s="2">
        <v>-54</v>
      </c>
      <c r="BL176" s="78">
        <v>-247</v>
      </c>
    </row>
    <row r="177" spans="1:64" x14ac:dyDescent="0.25">
      <c r="A177" s="1" t="s">
        <v>172</v>
      </c>
      <c r="B177" t="s">
        <v>618</v>
      </c>
      <c r="C177" t="s">
        <v>971</v>
      </c>
      <c r="D177" s="2">
        <v>8</v>
      </c>
      <c r="E177" s="2">
        <v>1188</v>
      </c>
      <c r="F177" s="2">
        <f t="shared" si="20"/>
        <v>1196</v>
      </c>
      <c r="G177" s="2">
        <v>0</v>
      </c>
      <c r="H177" s="2">
        <v>-20</v>
      </c>
      <c r="I177" s="2">
        <v>-29</v>
      </c>
      <c r="J177" s="2">
        <f t="shared" si="21"/>
        <v>-49</v>
      </c>
      <c r="K177" s="2">
        <v>8091</v>
      </c>
      <c r="L177" s="2">
        <v>0</v>
      </c>
      <c r="M177" s="2">
        <v>222</v>
      </c>
      <c r="N177" s="2">
        <f t="shared" si="22"/>
        <v>8313</v>
      </c>
      <c r="O177" s="2">
        <v>6657</v>
      </c>
      <c r="P177" s="2">
        <v>753</v>
      </c>
      <c r="Q177" s="2">
        <v>0</v>
      </c>
      <c r="R177" s="2">
        <v>1208</v>
      </c>
      <c r="S177" s="2">
        <f t="shared" si="23"/>
        <v>1961</v>
      </c>
      <c r="T177" s="2">
        <v>2329</v>
      </c>
      <c r="U177" s="2">
        <v>4052</v>
      </c>
      <c r="V177" s="2">
        <f t="shared" si="24"/>
        <v>6381</v>
      </c>
      <c r="W177" s="2">
        <v>3097</v>
      </c>
      <c r="X177" s="2">
        <v>35787</v>
      </c>
      <c r="Y177">
        <v>17365</v>
      </c>
      <c r="Z177" s="2">
        <v>53170</v>
      </c>
      <c r="AA177" s="2">
        <v>617</v>
      </c>
      <c r="AB177" s="2">
        <f t="shared" si="25"/>
        <v>53787</v>
      </c>
      <c r="AC177" s="2">
        <v>958</v>
      </c>
      <c r="AD177" s="2">
        <v>0</v>
      </c>
      <c r="AE177" s="2">
        <v>0</v>
      </c>
      <c r="AF177" s="2">
        <v>0</v>
      </c>
      <c r="AG177" s="2">
        <f t="shared" si="26"/>
        <v>118088</v>
      </c>
      <c r="AH177" s="2">
        <f t="shared" si="27"/>
        <v>135453</v>
      </c>
      <c r="AI177" s="78">
        <v>532284</v>
      </c>
      <c r="AJ177" s="2">
        <v>601384</v>
      </c>
      <c r="AK177" s="2">
        <v>0</v>
      </c>
      <c r="AL177" s="2">
        <v>0</v>
      </c>
      <c r="AM177" s="2">
        <v>0</v>
      </c>
      <c r="AN177" s="2">
        <v>0</v>
      </c>
      <c r="AO177" s="2">
        <v>0</v>
      </c>
      <c r="AP177" s="2">
        <v>0</v>
      </c>
      <c r="AQ177" s="2">
        <v>0</v>
      </c>
      <c r="AR177" s="2">
        <v>0</v>
      </c>
      <c r="AS177" s="2">
        <v>0</v>
      </c>
      <c r="AT177" s="2">
        <v>0</v>
      </c>
      <c r="AU177" s="2">
        <v>-54</v>
      </c>
      <c r="AV177" s="78">
        <v>-854</v>
      </c>
      <c r="AW177" s="2">
        <v>-29</v>
      </c>
      <c r="AX177" s="2">
        <v>-160</v>
      </c>
      <c r="AY177" s="2">
        <v>0</v>
      </c>
      <c r="AZ177" s="2">
        <v>0</v>
      </c>
      <c r="BA177" s="2">
        <f t="shared" si="28"/>
        <v>118005</v>
      </c>
      <c r="BB177" s="2">
        <f t="shared" si="29"/>
        <v>135370</v>
      </c>
      <c r="BC177" s="2">
        <v>531270</v>
      </c>
      <c r="BD177" s="2">
        <v>600370</v>
      </c>
      <c r="BE177" s="2">
        <v>0</v>
      </c>
      <c r="BF177" s="78">
        <v>0</v>
      </c>
      <c r="BG177" s="2">
        <v>0</v>
      </c>
      <c r="BH177" s="78">
        <v>0</v>
      </c>
      <c r="BI177" s="2">
        <v>3183</v>
      </c>
      <c r="BJ177" s="78">
        <v>16089</v>
      </c>
      <c r="BK177" s="2">
        <v>-397</v>
      </c>
      <c r="BL177" s="78">
        <v>-1350</v>
      </c>
    </row>
    <row r="178" spans="1:64" x14ac:dyDescent="0.25">
      <c r="A178" s="1" t="s">
        <v>173</v>
      </c>
      <c r="B178" t="s">
        <v>619</v>
      </c>
      <c r="C178" t="s">
        <v>972</v>
      </c>
      <c r="D178" s="2">
        <v>15</v>
      </c>
      <c r="E178" s="2">
        <v>405</v>
      </c>
      <c r="F178" s="2">
        <f t="shared" si="20"/>
        <v>420</v>
      </c>
      <c r="G178" s="2">
        <v>6</v>
      </c>
      <c r="H178" s="2">
        <v>74</v>
      </c>
      <c r="I178" s="2">
        <v>0</v>
      </c>
      <c r="J178" s="2">
        <f t="shared" si="21"/>
        <v>74</v>
      </c>
      <c r="K178" s="2">
        <v>9</v>
      </c>
      <c r="L178" s="2">
        <v>0</v>
      </c>
      <c r="M178" s="2">
        <v>99</v>
      </c>
      <c r="N178" s="2">
        <f t="shared" si="22"/>
        <v>108</v>
      </c>
      <c r="O178" s="2">
        <v>599</v>
      </c>
      <c r="P178" s="2">
        <v>0</v>
      </c>
      <c r="Q178" s="2">
        <v>99</v>
      </c>
      <c r="R178" s="2">
        <v>461</v>
      </c>
      <c r="S178" s="2">
        <f t="shared" si="23"/>
        <v>560</v>
      </c>
      <c r="T178" s="2">
        <v>11</v>
      </c>
      <c r="U178" s="2">
        <v>169</v>
      </c>
      <c r="V178" s="2">
        <f t="shared" si="24"/>
        <v>180</v>
      </c>
      <c r="W178" s="2">
        <v>170</v>
      </c>
      <c r="X178" s="2">
        <v>0</v>
      </c>
      <c r="Y178">
        <v>0</v>
      </c>
      <c r="Z178" s="2">
        <v>123</v>
      </c>
      <c r="AA178" s="2">
        <v>189</v>
      </c>
      <c r="AB178" s="2">
        <f t="shared" si="25"/>
        <v>312</v>
      </c>
      <c r="AC178" s="2">
        <v>0</v>
      </c>
      <c r="AD178" s="2">
        <v>-4</v>
      </c>
      <c r="AE178" s="2">
        <v>0</v>
      </c>
      <c r="AF178" s="2">
        <v>38</v>
      </c>
      <c r="AG178" s="2">
        <f t="shared" si="26"/>
        <v>2463</v>
      </c>
      <c r="AH178" s="2">
        <f t="shared" si="27"/>
        <v>2463</v>
      </c>
      <c r="AI178" s="78">
        <v>11269</v>
      </c>
      <c r="AJ178" s="2">
        <v>11269</v>
      </c>
      <c r="AK178" s="2">
        <v>3777</v>
      </c>
      <c r="AL178" s="2">
        <v>0</v>
      </c>
      <c r="AM178" s="2">
        <v>0</v>
      </c>
      <c r="AN178" s="2">
        <v>0</v>
      </c>
      <c r="AO178" s="2">
        <v>0</v>
      </c>
      <c r="AP178" s="2">
        <v>0</v>
      </c>
      <c r="AQ178" s="2">
        <v>0</v>
      </c>
      <c r="AR178" s="2">
        <v>0</v>
      </c>
      <c r="AS178" s="2">
        <v>0</v>
      </c>
      <c r="AT178" s="2">
        <v>0</v>
      </c>
      <c r="AU178" s="2">
        <v>-81</v>
      </c>
      <c r="AV178" s="78">
        <v>-142</v>
      </c>
      <c r="AW178" s="2">
        <v>0</v>
      </c>
      <c r="AX178" s="2">
        <v>0</v>
      </c>
      <c r="AY178" s="2">
        <v>0</v>
      </c>
      <c r="AZ178" s="2">
        <v>0</v>
      </c>
      <c r="BA178" s="2">
        <f t="shared" si="28"/>
        <v>6159</v>
      </c>
      <c r="BB178" s="2">
        <f t="shared" si="29"/>
        <v>6159</v>
      </c>
      <c r="BC178" s="2">
        <v>28321</v>
      </c>
      <c r="BD178" s="2">
        <v>28321</v>
      </c>
      <c r="BE178" s="2">
        <v>-25</v>
      </c>
      <c r="BF178" s="78">
        <v>66</v>
      </c>
      <c r="BG178" s="2">
        <v>0</v>
      </c>
      <c r="BH178" s="78">
        <v>0</v>
      </c>
      <c r="BI178" s="2">
        <v>30</v>
      </c>
      <c r="BJ178" s="78">
        <v>199</v>
      </c>
      <c r="BK178" s="2">
        <v>-63</v>
      </c>
      <c r="BL178" s="78">
        <v>-199</v>
      </c>
    </row>
    <row r="179" spans="1:64" x14ac:dyDescent="0.25">
      <c r="A179" s="1" t="s">
        <v>174</v>
      </c>
      <c r="B179" t="s">
        <v>620</v>
      </c>
      <c r="C179" t="s">
        <v>972</v>
      </c>
      <c r="D179" s="2">
        <v>17</v>
      </c>
      <c r="E179" s="2">
        <v>2565</v>
      </c>
      <c r="F179" s="2">
        <f t="shared" si="20"/>
        <v>2582</v>
      </c>
      <c r="G179" s="2">
        <v>0</v>
      </c>
      <c r="H179" s="2">
        <v>141</v>
      </c>
      <c r="I179" s="2">
        <v>0</v>
      </c>
      <c r="J179" s="2">
        <f t="shared" si="21"/>
        <v>141</v>
      </c>
      <c r="K179" s="2">
        <v>-180</v>
      </c>
      <c r="L179" s="2">
        <v>0</v>
      </c>
      <c r="M179" s="2">
        <v>-35</v>
      </c>
      <c r="N179" s="2">
        <f t="shared" si="22"/>
        <v>-215</v>
      </c>
      <c r="O179" s="2">
        <v>1048</v>
      </c>
      <c r="P179" s="2">
        <v>19</v>
      </c>
      <c r="Q179" s="2">
        <v>58</v>
      </c>
      <c r="R179" s="2">
        <v>156</v>
      </c>
      <c r="S179" s="2">
        <f t="shared" si="23"/>
        <v>233</v>
      </c>
      <c r="T179" s="2">
        <v>0</v>
      </c>
      <c r="U179" s="2">
        <v>0</v>
      </c>
      <c r="V179" s="2">
        <f t="shared" si="24"/>
        <v>0</v>
      </c>
      <c r="W179" s="2">
        <v>151</v>
      </c>
      <c r="X179" s="2">
        <v>0</v>
      </c>
      <c r="Y179">
        <v>0</v>
      </c>
      <c r="Z179" s="2">
        <v>17</v>
      </c>
      <c r="AA179" s="2">
        <v>445</v>
      </c>
      <c r="AB179" s="2">
        <f t="shared" si="25"/>
        <v>462</v>
      </c>
      <c r="AC179" s="2">
        <v>0</v>
      </c>
      <c r="AD179" s="2">
        <v>0</v>
      </c>
      <c r="AE179" s="2">
        <v>0</v>
      </c>
      <c r="AF179" s="2">
        <v>0</v>
      </c>
      <c r="AG179" s="2">
        <f t="shared" si="26"/>
        <v>4402</v>
      </c>
      <c r="AH179" s="2">
        <f t="shared" si="27"/>
        <v>4402</v>
      </c>
      <c r="AI179" s="78">
        <v>17406</v>
      </c>
      <c r="AJ179" s="2">
        <v>17406</v>
      </c>
      <c r="AK179" s="2">
        <v>4989</v>
      </c>
      <c r="AL179" s="2">
        <v>1</v>
      </c>
      <c r="AM179" s="2">
        <v>2699</v>
      </c>
      <c r="AN179" s="2">
        <v>0</v>
      </c>
      <c r="AO179" s="2">
        <v>0</v>
      </c>
      <c r="AP179" s="2">
        <v>1395</v>
      </c>
      <c r="AQ179" s="2">
        <v>0</v>
      </c>
      <c r="AR179" s="2">
        <v>0</v>
      </c>
      <c r="AS179" s="2">
        <v>0</v>
      </c>
      <c r="AT179" s="2">
        <v>0</v>
      </c>
      <c r="AU179" s="2">
        <v>-62</v>
      </c>
      <c r="AV179" s="78">
        <v>-92</v>
      </c>
      <c r="AW179" s="2">
        <v>0</v>
      </c>
      <c r="AX179" s="2">
        <v>0</v>
      </c>
      <c r="AY179" s="2">
        <v>0</v>
      </c>
      <c r="AZ179" s="2">
        <v>0</v>
      </c>
      <c r="BA179" s="2">
        <f t="shared" si="28"/>
        <v>13424</v>
      </c>
      <c r="BB179" s="2">
        <f t="shared" si="29"/>
        <v>13424</v>
      </c>
      <c r="BC179" s="2">
        <v>50929</v>
      </c>
      <c r="BD179" s="2">
        <v>50929</v>
      </c>
      <c r="BE179" s="2">
        <v>0</v>
      </c>
      <c r="BF179" s="78">
        <v>0</v>
      </c>
      <c r="BG179" s="2">
        <v>0</v>
      </c>
      <c r="BH179" s="78">
        <v>0</v>
      </c>
      <c r="BI179" s="2">
        <v>61</v>
      </c>
      <c r="BJ179" s="78">
        <v>242</v>
      </c>
      <c r="BK179" s="2">
        <v>-55</v>
      </c>
      <c r="BL179" s="78">
        <v>-220</v>
      </c>
    </row>
    <row r="180" spans="1:64" x14ac:dyDescent="0.25">
      <c r="A180" s="1" t="s">
        <v>175</v>
      </c>
      <c r="B180" t="s">
        <v>621</v>
      </c>
      <c r="C180" t="s">
        <v>972</v>
      </c>
      <c r="D180" s="2">
        <v>23</v>
      </c>
      <c r="E180" s="2">
        <v>720</v>
      </c>
      <c r="F180" s="2">
        <f t="shared" si="20"/>
        <v>743</v>
      </c>
      <c r="G180" s="2">
        <v>0</v>
      </c>
      <c r="H180" s="2">
        <v>48</v>
      </c>
      <c r="I180" s="2">
        <v>0</v>
      </c>
      <c r="J180" s="2">
        <f t="shared" si="21"/>
        <v>48</v>
      </c>
      <c r="K180" s="2">
        <v>-105</v>
      </c>
      <c r="L180" s="2">
        <v>0</v>
      </c>
      <c r="M180" s="2">
        <v>31</v>
      </c>
      <c r="N180" s="2">
        <f t="shared" si="22"/>
        <v>-74</v>
      </c>
      <c r="O180" s="2">
        <v>987</v>
      </c>
      <c r="P180" s="2">
        <v>0</v>
      </c>
      <c r="Q180" s="2">
        <v>21</v>
      </c>
      <c r="R180" s="2">
        <v>122</v>
      </c>
      <c r="S180" s="2">
        <f t="shared" si="23"/>
        <v>143</v>
      </c>
      <c r="T180" s="2">
        <v>0</v>
      </c>
      <c r="U180" s="2">
        <v>20</v>
      </c>
      <c r="V180" s="2">
        <f t="shared" si="24"/>
        <v>20</v>
      </c>
      <c r="W180" s="2">
        <v>239</v>
      </c>
      <c r="X180" s="2">
        <v>0</v>
      </c>
      <c r="Y180">
        <v>0</v>
      </c>
      <c r="Z180" s="2">
        <v>100</v>
      </c>
      <c r="AA180" s="2">
        <v>312</v>
      </c>
      <c r="AB180" s="2">
        <f t="shared" si="25"/>
        <v>412</v>
      </c>
      <c r="AC180" s="2">
        <v>7</v>
      </c>
      <c r="AD180" s="2">
        <v>-51</v>
      </c>
      <c r="AE180" s="2">
        <v>0</v>
      </c>
      <c r="AF180" s="2">
        <v>0</v>
      </c>
      <c r="AG180" s="2">
        <f t="shared" si="26"/>
        <v>2474</v>
      </c>
      <c r="AH180" s="2">
        <f t="shared" si="27"/>
        <v>2474</v>
      </c>
      <c r="AI180" s="78">
        <v>11667</v>
      </c>
      <c r="AJ180" s="2">
        <v>11667</v>
      </c>
      <c r="AK180" s="2">
        <v>3305</v>
      </c>
      <c r="AL180" s="2">
        <v>0</v>
      </c>
      <c r="AM180" s="2">
        <v>0</v>
      </c>
      <c r="AN180" s="2">
        <v>0</v>
      </c>
      <c r="AO180" s="2">
        <v>0</v>
      </c>
      <c r="AP180" s="2">
        <v>308</v>
      </c>
      <c r="AQ180" s="2">
        <v>0</v>
      </c>
      <c r="AR180" s="2">
        <v>0</v>
      </c>
      <c r="AS180" s="2">
        <v>0</v>
      </c>
      <c r="AT180" s="2">
        <v>14</v>
      </c>
      <c r="AU180" s="2">
        <v>0</v>
      </c>
      <c r="AV180" s="78">
        <v>0</v>
      </c>
      <c r="AW180" s="2">
        <v>0</v>
      </c>
      <c r="AX180" s="2">
        <v>0</v>
      </c>
      <c r="AY180" s="2">
        <v>0</v>
      </c>
      <c r="AZ180" s="2">
        <v>0</v>
      </c>
      <c r="BA180" s="2">
        <f t="shared" si="28"/>
        <v>6101</v>
      </c>
      <c r="BB180" s="2">
        <f t="shared" si="29"/>
        <v>6101</v>
      </c>
      <c r="BC180" s="2">
        <v>24987</v>
      </c>
      <c r="BD180" s="2">
        <v>24987</v>
      </c>
      <c r="BE180" s="2">
        <v>0</v>
      </c>
      <c r="BF180" s="78">
        <v>0</v>
      </c>
      <c r="BG180" s="2">
        <v>0</v>
      </c>
      <c r="BH180" s="78">
        <v>0</v>
      </c>
      <c r="BI180" s="2">
        <v>11</v>
      </c>
      <c r="BJ180" s="78">
        <v>125</v>
      </c>
      <c r="BK180" s="2">
        <v>-30</v>
      </c>
      <c r="BL180" s="78">
        <v>-101</v>
      </c>
    </row>
    <row r="181" spans="1:64" x14ac:dyDescent="0.25">
      <c r="A181" s="1" t="s">
        <v>176</v>
      </c>
      <c r="B181" t="s">
        <v>622</v>
      </c>
      <c r="C181" t="s">
        <v>972</v>
      </c>
      <c r="D181" s="2">
        <v>41</v>
      </c>
      <c r="E181" s="2">
        <v>618</v>
      </c>
      <c r="F181" s="2">
        <f t="shared" si="20"/>
        <v>659</v>
      </c>
      <c r="G181" s="2">
        <v>8</v>
      </c>
      <c r="H181" s="2">
        <v>81</v>
      </c>
      <c r="I181" s="2">
        <v>0</v>
      </c>
      <c r="J181" s="2">
        <f t="shared" si="21"/>
        <v>81</v>
      </c>
      <c r="K181" s="2">
        <v>-18</v>
      </c>
      <c r="L181" s="2">
        <v>0</v>
      </c>
      <c r="M181" s="2">
        <v>169</v>
      </c>
      <c r="N181" s="2">
        <f t="shared" si="22"/>
        <v>151</v>
      </c>
      <c r="O181" s="2">
        <v>881</v>
      </c>
      <c r="P181" s="2">
        <v>28</v>
      </c>
      <c r="Q181" s="2">
        <v>62</v>
      </c>
      <c r="R181" s="2">
        <v>444</v>
      </c>
      <c r="S181" s="2">
        <f t="shared" si="23"/>
        <v>534</v>
      </c>
      <c r="T181" s="2">
        <v>0</v>
      </c>
      <c r="U181" s="2">
        <v>0</v>
      </c>
      <c r="V181" s="2">
        <f t="shared" si="24"/>
        <v>0</v>
      </c>
      <c r="W181" s="2">
        <v>404</v>
      </c>
      <c r="X181" s="2">
        <v>0</v>
      </c>
      <c r="Y181">
        <v>0</v>
      </c>
      <c r="Z181" s="2">
        <v>0</v>
      </c>
      <c r="AA181" s="2">
        <v>16</v>
      </c>
      <c r="AB181" s="2">
        <f t="shared" si="25"/>
        <v>16</v>
      </c>
      <c r="AC181" s="2">
        <v>0</v>
      </c>
      <c r="AD181" s="2">
        <v>0</v>
      </c>
      <c r="AE181" s="2">
        <v>0</v>
      </c>
      <c r="AF181" s="2">
        <v>-263</v>
      </c>
      <c r="AG181" s="2">
        <f t="shared" si="26"/>
        <v>2471</v>
      </c>
      <c r="AH181" s="2">
        <f t="shared" si="27"/>
        <v>2471</v>
      </c>
      <c r="AI181" s="78">
        <v>11394</v>
      </c>
      <c r="AJ181" s="2">
        <v>11394</v>
      </c>
      <c r="AK181" s="2">
        <v>2663</v>
      </c>
      <c r="AL181" s="2">
        <v>0</v>
      </c>
      <c r="AM181" s="2">
        <v>1933</v>
      </c>
      <c r="AN181" s="2">
        <v>0</v>
      </c>
      <c r="AO181" s="2">
        <v>6</v>
      </c>
      <c r="AP181" s="2">
        <v>384</v>
      </c>
      <c r="AQ181" s="2">
        <v>0</v>
      </c>
      <c r="AR181" s="2">
        <v>0</v>
      </c>
      <c r="AS181" s="2">
        <v>0</v>
      </c>
      <c r="AT181" s="2">
        <v>0</v>
      </c>
      <c r="AU181" s="2">
        <v>-111</v>
      </c>
      <c r="AV181" s="78">
        <v>-452</v>
      </c>
      <c r="AW181" s="2">
        <v>-42</v>
      </c>
      <c r="AX181" s="2">
        <v>-148</v>
      </c>
      <c r="AY181" s="2">
        <v>0</v>
      </c>
      <c r="AZ181" s="2">
        <v>0</v>
      </c>
      <c r="BA181" s="2">
        <f t="shared" si="28"/>
        <v>7304</v>
      </c>
      <c r="BB181" s="2">
        <f t="shared" si="29"/>
        <v>7304</v>
      </c>
      <c r="BC181" s="2">
        <v>30856</v>
      </c>
      <c r="BD181" s="2">
        <v>30856</v>
      </c>
      <c r="BE181" s="2">
        <v>0</v>
      </c>
      <c r="BF181" s="78">
        <v>0</v>
      </c>
      <c r="BG181" s="2">
        <v>4</v>
      </c>
      <c r="BH181" s="78">
        <v>17</v>
      </c>
      <c r="BI181" s="2">
        <v>75</v>
      </c>
      <c r="BJ181" s="78">
        <v>262</v>
      </c>
      <c r="BK181" s="2">
        <v>-19</v>
      </c>
      <c r="BL181" s="78">
        <v>-258</v>
      </c>
    </row>
    <row r="182" spans="1:64" x14ac:dyDescent="0.25">
      <c r="A182" s="1" t="s">
        <v>177</v>
      </c>
      <c r="B182" t="s">
        <v>623</v>
      </c>
      <c r="C182" t="s">
        <v>972</v>
      </c>
      <c r="D182" s="2">
        <v>22</v>
      </c>
      <c r="E182" s="2">
        <v>312</v>
      </c>
      <c r="F182" s="2">
        <f t="shared" si="20"/>
        <v>334</v>
      </c>
      <c r="G182" s="2">
        <v>12</v>
      </c>
      <c r="H182" s="2">
        <v>0</v>
      </c>
      <c r="I182" s="2">
        <v>2</v>
      </c>
      <c r="J182" s="2">
        <f t="shared" si="21"/>
        <v>2</v>
      </c>
      <c r="K182" s="2">
        <v>-96</v>
      </c>
      <c r="L182" s="2">
        <v>0</v>
      </c>
      <c r="M182" s="2">
        <v>116</v>
      </c>
      <c r="N182" s="2">
        <f t="shared" si="22"/>
        <v>20</v>
      </c>
      <c r="O182" s="2">
        <v>663</v>
      </c>
      <c r="P182" s="2">
        <v>0</v>
      </c>
      <c r="Q182" s="2">
        <v>34</v>
      </c>
      <c r="R182" s="2">
        <v>136</v>
      </c>
      <c r="S182" s="2">
        <f t="shared" si="23"/>
        <v>170</v>
      </c>
      <c r="T182" s="2">
        <v>0</v>
      </c>
      <c r="U182" s="2">
        <v>0</v>
      </c>
      <c r="V182" s="2">
        <f t="shared" si="24"/>
        <v>0</v>
      </c>
      <c r="W182" s="2">
        <v>166</v>
      </c>
      <c r="X182" s="2">
        <v>0</v>
      </c>
      <c r="Y182">
        <v>0</v>
      </c>
      <c r="Z182" s="2">
        <v>0</v>
      </c>
      <c r="AA182" s="2">
        <v>162</v>
      </c>
      <c r="AB182" s="2">
        <f t="shared" si="25"/>
        <v>162</v>
      </c>
      <c r="AC182" s="2">
        <v>6</v>
      </c>
      <c r="AD182" s="2">
        <v>0</v>
      </c>
      <c r="AE182" s="2">
        <v>0</v>
      </c>
      <c r="AF182" s="2">
        <v>56</v>
      </c>
      <c r="AG182" s="2">
        <f t="shared" si="26"/>
        <v>1591</v>
      </c>
      <c r="AH182" s="2">
        <f t="shared" si="27"/>
        <v>1591</v>
      </c>
      <c r="AI182" s="78">
        <v>6541</v>
      </c>
      <c r="AJ182" s="2">
        <v>6541</v>
      </c>
      <c r="AK182" s="2">
        <v>1391</v>
      </c>
      <c r="AL182" s="2">
        <v>20</v>
      </c>
      <c r="AM182" s="2">
        <v>963</v>
      </c>
      <c r="AN182" s="2">
        <v>0</v>
      </c>
      <c r="AO182" s="2">
        <v>0</v>
      </c>
      <c r="AP182" s="2">
        <v>132</v>
      </c>
      <c r="AQ182" s="2">
        <v>0</v>
      </c>
      <c r="AR182" s="2">
        <v>0</v>
      </c>
      <c r="AS182" s="2">
        <v>0</v>
      </c>
      <c r="AT182" s="2">
        <v>0</v>
      </c>
      <c r="AU182" s="2">
        <v>103</v>
      </c>
      <c r="AV182" s="78">
        <v>-144</v>
      </c>
      <c r="AW182" s="2">
        <v>0</v>
      </c>
      <c r="AX182" s="2">
        <v>0</v>
      </c>
      <c r="AY182" s="2">
        <v>0</v>
      </c>
      <c r="AZ182" s="2">
        <v>0</v>
      </c>
      <c r="BA182" s="2">
        <f t="shared" si="28"/>
        <v>4200</v>
      </c>
      <c r="BB182" s="2">
        <f t="shared" si="29"/>
        <v>4200</v>
      </c>
      <c r="BC182" s="2">
        <v>16096</v>
      </c>
      <c r="BD182" s="2">
        <v>16096</v>
      </c>
      <c r="BE182" s="2">
        <v>2</v>
      </c>
      <c r="BF182" s="78">
        <v>0</v>
      </c>
      <c r="BG182" s="2">
        <v>0</v>
      </c>
      <c r="BH182" s="78">
        <v>0</v>
      </c>
      <c r="BI182" s="2">
        <v>0</v>
      </c>
      <c r="BJ182" s="78">
        <v>0</v>
      </c>
      <c r="BK182" s="2">
        <v>43</v>
      </c>
      <c r="BL182" s="78">
        <v>133</v>
      </c>
    </row>
    <row r="183" spans="1:64" x14ac:dyDescent="0.25">
      <c r="A183" s="1" t="s">
        <v>178</v>
      </c>
      <c r="B183" t="s">
        <v>624</v>
      </c>
      <c r="C183" t="s">
        <v>972</v>
      </c>
      <c r="D183" s="2">
        <v>36</v>
      </c>
      <c r="E183" s="2">
        <v>415</v>
      </c>
      <c r="F183" s="2">
        <f t="shared" si="20"/>
        <v>451</v>
      </c>
      <c r="G183" s="2">
        <v>6</v>
      </c>
      <c r="H183" s="2">
        <v>33</v>
      </c>
      <c r="I183" s="2">
        <v>0</v>
      </c>
      <c r="J183" s="2">
        <f t="shared" si="21"/>
        <v>33</v>
      </c>
      <c r="K183" s="2">
        <v>36</v>
      </c>
      <c r="L183" s="2">
        <v>0</v>
      </c>
      <c r="M183" s="2">
        <v>129</v>
      </c>
      <c r="N183" s="2">
        <f t="shared" si="22"/>
        <v>165</v>
      </c>
      <c r="O183" s="2">
        <v>965</v>
      </c>
      <c r="P183" s="2">
        <v>0</v>
      </c>
      <c r="Q183" s="2">
        <v>267</v>
      </c>
      <c r="R183" s="2">
        <v>-3</v>
      </c>
      <c r="S183" s="2">
        <f t="shared" si="23"/>
        <v>264</v>
      </c>
      <c r="T183" s="2">
        <v>0</v>
      </c>
      <c r="U183" s="2">
        <v>0</v>
      </c>
      <c r="V183" s="2">
        <f t="shared" si="24"/>
        <v>0</v>
      </c>
      <c r="W183" s="2">
        <v>313</v>
      </c>
      <c r="X183" s="2">
        <v>0</v>
      </c>
      <c r="Y183">
        <v>0</v>
      </c>
      <c r="Z183" s="2">
        <v>0</v>
      </c>
      <c r="AA183" s="2">
        <v>190</v>
      </c>
      <c r="AB183" s="2">
        <f t="shared" si="25"/>
        <v>190</v>
      </c>
      <c r="AC183" s="2">
        <v>33</v>
      </c>
      <c r="AD183" s="2">
        <v>0</v>
      </c>
      <c r="AE183" s="2">
        <v>5</v>
      </c>
      <c r="AF183" s="2">
        <v>0</v>
      </c>
      <c r="AG183" s="2">
        <f t="shared" si="26"/>
        <v>2425</v>
      </c>
      <c r="AH183" s="2">
        <f t="shared" si="27"/>
        <v>2425</v>
      </c>
      <c r="AI183" s="78">
        <v>12243</v>
      </c>
      <c r="AJ183" s="2">
        <v>12243</v>
      </c>
      <c r="AK183" s="2">
        <v>2467</v>
      </c>
      <c r="AL183" s="2">
        <v>2</v>
      </c>
      <c r="AM183" s="2">
        <v>1875</v>
      </c>
      <c r="AN183" s="2">
        <v>0</v>
      </c>
      <c r="AO183" s="2">
        <v>0</v>
      </c>
      <c r="AP183" s="2">
        <v>0</v>
      </c>
      <c r="AQ183" s="2">
        <v>0</v>
      </c>
      <c r="AR183" s="2">
        <v>0</v>
      </c>
      <c r="AS183" s="2">
        <v>0</v>
      </c>
      <c r="AT183" s="2">
        <v>0</v>
      </c>
      <c r="AU183" s="2">
        <v>65</v>
      </c>
      <c r="AV183" s="78">
        <v>-296</v>
      </c>
      <c r="AW183" s="2">
        <v>-33</v>
      </c>
      <c r="AX183" s="2">
        <v>-5</v>
      </c>
      <c r="AY183" s="2">
        <v>0</v>
      </c>
      <c r="AZ183" s="2">
        <v>0</v>
      </c>
      <c r="BA183" s="2">
        <f t="shared" si="28"/>
        <v>6801</v>
      </c>
      <c r="BB183" s="2">
        <f t="shared" si="29"/>
        <v>6801</v>
      </c>
      <c r="BC183" s="2">
        <v>30962</v>
      </c>
      <c r="BD183" s="2">
        <v>30962</v>
      </c>
      <c r="BE183" s="2">
        <v>0</v>
      </c>
      <c r="BF183" s="78">
        <v>0</v>
      </c>
      <c r="BG183" s="2">
        <v>0</v>
      </c>
      <c r="BH183" s="78">
        <v>3</v>
      </c>
      <c r="BI183" s="2">
        <v>81</v>
      </c>
      <c r="BJ183" s="78">
        <v>586</v>
      </c>
      <c r="BK183" s="2">
        <v>-1</v>
      </c>
      <c r="BL183" s="78">
        <v>-214</v>
      </c>
    </row>
    <row r="184" spans="1:64" x14ac:dyDescent="0.25">
      <c r="A184" s="1" t="s">
        <v>179</v>
      </c>
      <c r="B184" t="s">
        <v>625</v>
      </c>
      <c r="C184" t="s">
        <v>972</v>
      </c>
      <c r="D184" s="2">
        <v>-4</v>
      </c>
      <c r="E184" s="2">
        <v>1098</v>
      </c>
      <c r="F184" s="2">
        <f t="shared" si="20"/>
        <v>1094</v>
      </c>
      <c r="G184" s="2">
        <v>0</v>
      </c>
      <c r="H184" s="2">
        <v>5</v>
      </c>
      <c r="I184" s="2">
        <v>0</v>
      </c>
      <c r="J184" s="2">
        <f t="shared" si="21"/>
        <v>5</v>
      </c>
      <c r="K184" s="2">
        <v>53</v>
      </c>
      <c r="L184" s="2">
        <v>0</v>
      </c>
      <c r="M184" s="2">
        <v>40</v>
      </c>
      <c r="N184" s="2">
        <f t="shared" si="22"/>
        <v>93</v>
      </c>
      <c r="O184" s="2">
        <v>281</v>
      </c>
      <c r="P184" s="2">
        <v>0</v>
      </c>
      <c r="Q184" s="2">
        <v>0</v>
      </c>
      <c r="R184" s="2">
        <v>141</v>
      </c>
      <c r="S184" s="2">
        <f t="shared" si="23"/>
        <v>141</v>
      </c>
      <c r="T184" s="2">
        <v>0</v>
      </c>
      <c r="U184" s="2">
        <v>0</v>
      </c>
      <c r="V184" s="2">
        <f t="shared" si="24"/>
        <v>0</v>
      </c>
      <c r="W184" s="2">
        <v>182</v>
      </c>
      <c r="X184" s="2">
        <v>0</v>
      </c>
      <c r="Y184">
        <v>0</v>
      </c>
      <c r="Z184" s="2">
        <v>0</v>
      </c>
      <c r="AA184" s="2">
        <v>-5</v>
      </c>
      <c r="AB184" s="2">
        <f t="shared" si="25"/>
        <v>-5</v>
      </c>
      <c r="AC184" s="2">
        <v>0</v>
      </c>
      <c r="AD184" s="2">
        <v>0</v>
      </c>
      <c r="AE184" s="2">
        <v>0</v>
      </c>
      <c r="AF184" s="2">
        <v>0</v>
      </c>
      <c r="AG184" s="2">
        <f t="shared" si="26"/>
        <v>1791</v>
      </c>
      <c r="AH184" s="2">
        <f t="shared" si="27"/>
        <v>1791</v>
      </c>
      <c r="AI184" s="78">
        <v>7189</v>
      </c>
      <c r="AJ184" s="2">
        <v>7189</v>
      </c>
      <c r="AK184" s="2">
        <v>1479</v>
      </c>
      <c r="AL184" s="2">
        <v>0</v>
      </c>
      <c r="AM184" s="2">
        <v>0</v>
      </c>
      <c r="AN184" s="2">
        <v>0</v>
      </c>
      <c r="AO184" s="2">
        <v>0</v>
      </c>
      <c r="AP184" s="2">
        <v>0</v>
      </c>
      <c r="AQ184" s="2">
        <v>0</v>
      </c>
      <c r="AR184" s="2">
        <v>0</v>
      </c>
      <c r="AS184" s="2">
        <v>0</v>
      </c>
      <c r="AT184" s="2">
        <v>0</v>
      </c>
      <c r="AU184" s="2">
        <v>0</v>
      </c>
      <c r="AV184" s="78">
        <v>0</v>
      </c>
      <c r="AW184" s="2">
        <v>0</v>
      </c>
      <c r="AX184" s="2">
        <v>0</v>
      </c>
      <c r="AY184" s="2">
        <v>0</v>
      </c>
      <c r="AZ184" s="2">
        <v>0</v>
      </c>
      <c r="BA184" s="2">
        <f t="shared" si="28"/>
        <v>3270</v>
      </c>
      <c r="BB184" s="2">
        <f t="shared" si="29"/>
        <v>3270</v>
      </c>
      <c r="BC184" s="2">
        <v>17239</v>
      </c>
      <c r="BD184" s="2">
        <v>17239</v>
      </c>
      <c r="BE184" s="2">
        <v>0</v>
      </c>
      <c r="BF184" s="78">
        <v>43</v>
      </c>
      <c r="BG184" s="2">
        <v>0</v>
      </c>
      <c r="BH184" s="78">
        <v>0</v>
      </c>
      <c r="BI184" s="2">
        <v>0</v>
      </c>
      <c r="BJ184" s="78">
        <v>590</v>
      </c>
      <c r="BK184" s="2">
        <v>-1</v>
      </c>
      <c r="BL184" s="78">
        <v>-12</v>
      </c>
    </row>
    <row r="185" spans="1:64" x14ac:dyDescent="0.25">
      <c r="A185" s="1" t="s">
        <v>180</v>
      </c>
      <c r="B185" t="s">
        <v>626</v>
      </c>
      <c r="C185" t="s">
        <v>971</v>
      </c>
      <c r="D185" s="2">
        <v>195</v>
      </c>
      <c r="E185" s="2">
        <v>1378</v>
      </c>
      <c r="F185" s="2">
        <f t="shared" si="20"/>
        <v>1573</v>
      </c>
      <c r="G185" s="2">
        <v>127</v>
      </c>
      <c r="H185" s="2">
        <v>257</v>
      </c>
      <c r="I185" s="2">
        <v>6671</v>
      </c>
      <c r="J185" s="2">
        <f t="shared" si="21"/>
        <v>6928</v>
      </c>
      <c r="K185" s="2">
        <v>11843</v>
      </c>
      <c r="L185" s="2">
        <v>0</v>
      </c>
      <c r="M185" s="2">
        <v>1556</v>
      </c>
      <c r="N185" s="2">
        <f t="shared" si="22"/>
        <v>13399</v>
      </c>
      <c r="O185" s="2">
        <v>5339</v>
      </c>
      <c r="P185" s="2">
        <v>1232</v>
      </c>
      <c r="Q185" s="2">
        <v>78</v>
      </c>
      <c r="R185" s="2">
        <v>774</v>
      </c>
      <c r="S185" s="2">
        <f t="shared" si="23"/>
        <v>2084</v>
      </c>
      <c r="T185" s="2">
        <v>2087</v>
      </c>
      <c r="U185" s="2">
        <v>5058</v>
      </c>
      <c r="V185" s="2">
        <f t="shared" si="24"/>
        <v>7145</v>
      </c>
      <c r="W185" s="2">
        <v>4440</v>
      </c>
      <c r="X185" s="2">
        <v>62741</v>
      </c>
      <c r="Y185">
        <v>9100</v>
      </c>
      <c r="Z185" s="2">
        <v>62758</v>
      </c>
      <c r="AA185" s="2">
        <v>1969</v>
      </c>
      <c r="AB185" s="2">
        <f t="shared" si="25"/>
        <v>64727</v>
      </c>
      <c r="AC185" s="2">
        <v>0</v>
      </c>
      <c r="AD185" s="2">
        <v>0</v>
      </c>
      <c r="AE185" s="2">
        <v>0</v>
      </c>
      <c r="AF185" s="2">
        <v>0</v>
      </c>
      <c r="AG185" s="2">
        <f t="shared" si="26"/>
        <v>168503</v>
      </c>
      <c r="AH185" s="2">
        <f t="shared" si="27"/>
        <v>177603</v>
      </c>
      <c r="AI185" s="78">
        <v>659022</v>
      </c>
      <c r="AJ185" s="2">
        <v>695797</v>
      </c>
      <c r="AK185" s="2">
        <v>0</v>
      </c>
      <c r="AL185" s="2">
        <v>0</v>
      </c>
      <c r="AM185" s="2">
        <v>0</v>
      </c>
      <c r="AN185" s="2">
        <v>0</v>
      </c>
      <c r="AO185" s="2">
        <v>0</v>
      </c>
      <c r="AP185" s="2">
        <v>0</v>
      </c>
      <c r="AQ185" s="2">
        <v>0</v>
      </c>
      <c r="AR185" s="2">
        <v>0</v>
      </c>
      <c r="AS185" s="2">
        <v>0</v>
      </c>
      <c r="AT185" s="2">
        <v>0</v>
      </c>
      <c r="AU185" s="2">
        <v>0</v>
      </c>
      <c r="AV185" s="78">
        <v>0</v>
      </c>
      <c r="AW185" s="2">
        <v>0</v>
      </c>
      <c r="AX185" s="2">
        <v>0</v>
      </c>
      <c r="AY185" s="2">
        <v>0</v>
      </c>
      <c r="AZ185" s="2">
        <v>0</v>
      </c>
      <c r="BA185" s="2">
        <f t="shared" si="28"/>
        <v>168503</v>
      </c>
      <c r="BB185" s="2">
        <f t="shared" si="29"/>
        <v>177603</v>
      </c>
      <c r="BC185" s="2">
        <v>659022</v>
      </c>
      <c r="BD185" s="2">
        <v>695797</v>
      </c>
      <c r="BE185" s="2">
        <v>0</v>
      </c>
      <c r="BF185" s="78">
        <v>0</v>
      </c>
      <c r="BG185" s="2">
        <v>0</v>
      </c>
      <c r="BH185" s="78">
        <v>0</v>
      </c>
      <c r="BI185" s="2">
        <v>2707</v>
      </c>
      <c r="BJ185" s="78">
        <v>20504</v>
      </c>
      <c r="BK185" s="2">
        <v>-199</v>
      </c>
      <c r="BL185" s="78">
        <v>-1400</v>
      </c>
    </row>
    <row r="186" spans="1:64" x14ac:dyDescent="0.25">
      <c r="A186" s="1" t="s">
        <v>181</v>
      </c>
      <c r="B186" t="s">
        <v>627</v>
      </c>
      <c r="C186" t="s">
        <v>972</v>
      </c>
      <c r="D186" s="2">
        <v>-114</v>
      </c>
      <c r="E186" s="2">
        <v>495</v>
      </c>
      <c r="F186" s="2">
        <f t="shared" si="20"/>
        <v>381</v>
      </c>
      <c r="G186" s="2">
        <v>10</v>
      </c>
      <c r="H186" s="2">
        <v>79</v>
      </c>
      <c r="I186" s="2">
        <v>0</v>
      </c>
      <c r="J186" s="2">
        <f t="shared" si="21"/>
        <v>79</v>
      </c>
      <c r="K186" s="2">
        <v>-153</v>
      </c>
      <c r="L186" s="2">
        <v>0</v>
      </c>
      <c r="M186" s="2">
        <v>535</v>
      </c>
      <c r="N186" s="2">
        <f t="shared" si="22"/>
        <v>382</v>
      </c>
      <c r="O186" s="2">
        <v>492</v>
      </c>
      <c r="P186" s="2">
        <v>18</v>
      </c>
      <c r="Q186" s="2">
        <v>249</v>
      </c>
      <c r="R186" s="2">
        <v>76</v>
      </c>
      <c r="S186" s="2">
        <f t="shared" si="23"/>
        <v>343</v>
      </c>
      <c r="T186" s="2">
        <v>0</v>
      </c>
      <c r="U186" s="2">
        <v>0</v>
      </c>
      <c r="V186" s="2">
        <f t="shared" si="24"/>
        <v>0</v>
      </c>
      <c r="W186" s="2">
        <v>201</v>
      </c>
      <c r="X186" s="2">
        <v>0</v>
      </c>
      <c r="Y186">
        <v>0</v>
      </c>
      <c r="Z186" s="2">
        <v>0</v>
      </c>
      <c r="AA186" s="2">
        <v>121</v>
      </c>
      <c r="AB186" s="2">
        <f t="shared" si="25"/>
        <v>121</v>
      </c>
      <c r="AC186" s="2">
        <v>100</v>
      </c>
      <c r="AD186" s="2">
        <v>0</v>
      </c>
      <c r="AE186" s="2">
        <v>0</v>
      </c>
      <c r="AF186" s="2">
        <v>0</v>
      </c>
      <c r="AG186" s="2">
        <f t="shared" si="26"/>
        <v>2109</v>
      </c>
      <c r="AH186" s="2">
        <f t="shared" si="27"/>
        <v>2109</v>
      </c>
      <c r="AI186" s="78">
        <v>8429</v>
      </c>
      <c r="AJ186" s="2">
        <v>8429</v>
      </c>
      <c r="AK186" s="2">
        <v>5241</v>
      </c>
      <c r="AL186" s="2">
        <v>0</v>
      </c>
      <c r="AM186" s="2">
        <v>0</v>
      </c>
      <c r="AN186" s="2">
        <v>0</v>
      </c>
      <c r="AO186" s="2">
        <v>0</v>
      </c>
      <c r="AP186" s="2">
        <v>84</v>
      </c>
      <c r="AQ186" s="2">
        <v>0</v>
      </c>
      <c r="AR186" s="2">
        <v>0</v>
      </c>
      <c r="AS186" s="2">
        <v>0</v>
      </c>
      <c r="AT186" s="2">
        <v>0</v>
      </c>
      <c r="AU186" s="2">
        <v>0</v>
      </c>
      <c r="AV186" s="78">
        <v>0</v>
      </c>
      <c r="AW186" s="2">
        <v>0</v>
      </c>
      <c r="AX186" s="2">
        <v>0</v>
      </c>
      <c r="AY186" s="2">
        <v>0</v>
      </c>
      <c r="AZ186" s="2">
        <v>0</v>
      </c>
      <c r="BA186" s="2">
        <f t="shared" si="28"/>
        <v>7434</v>
      </c>
      <c r="BB186" s="2">
        <f t="shared" si="29"/>
        <v>7434</v>
      </c>
      <c r="BC186" s="2">
        <v>29726</v>
      </c>
      <c r="BD186" s="2">
        <v>29726</v>
      </c>
      <c r="BE186" s="2">
        <v>0</v>
      </c>
      <c r="BF186" s="78">
        <v>0</v>
      </c>
      <c r="BG186" s="2">
        <v>0</v>
      </c>
      <c r="BH186" s="78">
        <v>0</v>
      </c>
      <c r="BI186" s="2">
        <v>0</v>
      </c>
      <c r="BJ186" s="78">
        <v>111</v>
      </c>
      <c r="BK186" s="2">
        <v>-22</v>
      </c>
      <c r="BL186" s="78">
        <v>-89</v>
      </c>
    </row>
    <row r="187" spans="1:64" x14ac:dyDescent="0.25">
      <c r="A187" s="1" t="s">
        <v>182</v>
      </c>
      <c r="B187" t="s">
        <v>628</v>
      </c>
      <c r="C187" t="s">
        <v>972</v>
      </c>
      <c r="D187" s="2">
        <v>0.25</v>
      </c>
      <c r="E187" s="2">
        <v>913.5</v>
      </c>
      <c r="F187" s="2">
        <f t="shared" si="20"/>
        <v>913.75</v>
      </c>
      <c r="G187" s="2">
        <v>6.25</v>
      </c>
      <c r="H187" s="2">
        <v>155.25</v>
      </c>
      <c r="I187" s="2">
        <v>0</v>
      </c>
      <c r="J187" s="2">
        <f t="shared" si="21"/>
        <v>155.25</v>
      </c>
      <c r="K187" s="2">
        <v>-425.25</v>
      </c>
      <c r="L187" s="2">
        <v>0</v>
      </c>
      <c r="M187" s="2">
        <v>1248.75</v>
      </c>
      <c r="N187" s="2">
        <f t="shared" si="22"/>
        <v>823.5</v>
      </c>
      <c r="O187" s="2">
        <v>1237</v>
      </c>
      <c r="P187" s="2">
        <v>0</v>
      </c>
      <c r="Q187" s="2">
        <v>261.5</v>
      </c>
      <c r="R187" s="2">
        <v>249.5</v>
      </c>
      <c r="S187" s="2">
        <f t="shared" si="23"/>
        <v>511</v>
      </c>
      <c r="T187" s="2">
        <v>0</v>
      </c>
      <c r="U187" s="2">
        <v>0</v>
      </c>
      <c r="V187" s="2">
        <f t="shared" si="24"/>
        <v>0</v>
      </c>
      <c r="W187" s="2">
        <v>550.75</v>
      </c>
      <c r="X187" s="2">
        <v>0</v>
      </c>
      <c r="Y187">
        <v>0</v>
      </c>
      <c r="Z187" s="2">
        <v>0</v>
      </c>
      <c r="AA187" s="2">
        <v>116.75</v>
      </c>
      <c r="AB187" s="2">
        <f t="shared" si="25"/>
        <v>116.75</v>
      </c>
      <c r="AC187" s="2">
        <v>38.25</v>
      </c>
      <c r="AD187" s="2">
        <v>26</v>
      </c>
      <c r="AE187" s="2">
        <v>0</v>
      </c>
      <c r="AF187" s="2">
        <v>0</v>
      </c>
      <c r="AG187" s="2">
        <f t="shared" si="26"/>
        <v>4378.5</v>
      </c>
      <c r="AH187" s="2">
        <f t="shared" si="27"/>
        <v>4378.5</v>
      </c>
      <c r="AI187" s="78">
        <v>17590</v>
      </c>
      <c r="AJ187" s="2">
        <v>17590</v>
      </c>
      <c r="AK187" s="2">
        <v>11201</v>
      </c>
      <c r="AL187" s="2">
        <v>0</v>
      </c>
      <c r="AM187" s="2">
        <v>0</v>
      </c>
      <c r="AN187" s="2">
        <v>0</v>
      </c>
      <c r="AO187" s="2">
        <v>0</v>
      </c>
      <c r="AP187" s="2">
        <v>385.25</v>
      </c>
      <c r="AQ187" s="2">
        <v>0</v>
      </c>
      <c r="AR187" s="2">
        <v>0</v>
      </c>
      <c r="AS187" s="2">
        <v>0</v>
      </c>
      <c r="AT187" s="2">
        <v>0</v>
      </c>
      <c r="AU187" s="2">
        <v>-20.5</v>
      </c>
      <c r="AV187" s="78">
        <v>-82</v>
      </c>
      <c r="AW187" s="2">
        <v>-24.25</v>
      </c>
      <c r="AX187" s="2">
        <v>-97</v>
      </c>
      <c r="AY187" s="2">
        <v>0</v>
      </c>
      <c r="AZ187" s="2">
        <v>0</v>
      </c>
      <c r="BA187" s="2">
        <f t="shared" si="28"/>
        <v>15920</v>
      </c>
      <c r="BB187" s="2">
        <f t="shared" si="29"/>
        <v>15920</v>
      </c>
      <c r="BC187" s="2">
        <v>63756</v>
      </c>
      <c r="BD187" s="2">
        <v>63756</v>
      </c>
      <c r="BE187" s="2">
        <v>0</v>
      </c>
      <c r="BF187" s="78">
        <v>112</v>
      </c>
      <c r="BG187" s="2">
        <v>0</v>
      </c>
      <c r="BH187" s="78">
        <v>0</v>
      </c>
      <c r="BI187" s="2">
        <v>0</v>
      </c>
      <c r="BJ187" s="78">
        <v>0</v>
      </c>
      <c r="BK187" s="2">
        <v>-10.5</v>
      </c>
      <c r="BL187" s="78">
        <v>-42</v>
      </c>
    </row>
    <row r="188" spans="1:64" x14ac:dyDescent="0.25">
      <c r="A188" s="1" t="s">
        <v>183</v>
      </c>
      <c r="B188" t="s">
        <v>629</v>
      </c>
      <c r="C188" t="s">
        <v>972</v>
      </c>
      <c r="D188" s="2">
        <v>-109</v>
      </c>
      <c r="E188" s="2">
        <v>379</v>
      </c>
      <c r="F188" s="2">
        <f t="shared" si="20"/>
        <v>270</v>
      </c>
      <c r="G188" s="2">
        <v>0</v>
      </c>
      <c r="H188" s="2">
        <v>1</v>
      </c>
      <c r="I188" s="2">
        <v>0</v>
      </c>
      <c r="J188" s="2">
        <f t="shared" si="21"/>
        <v>1</v>
      </c>
      <c r="K188" s="2">
        <v>-496</v>
      </c>
      <c r="L188" s="2">
        <v>0</v>
      </c>
      <c r="M188" s="2">
        <v>645</v>
      </c>
      <c r="N188" s="2">
        <f t="shared" si="22"/>
        <v>149</v>
      </c>
      <c r="O188" s="2">
        <v>1587</v>
      </c>
      <c r="P188" s="2">
        <v>2</v>
      </c>
      <c r="Q188" s="2">
        <v>150</v>
      </c>
      <c r="R188" s="2">
        <v>285</v>
      </c>
      <c r="S188" s="2">
        <f t="shared" si="23"/>
        <v>437</v>
      </c>
      <c r="T188" s="2">
        <v>0</v>
      </c>
      <c r="U188" s="2">
        <v>30</v>
      </c>
      <c r="V188" s="2">
        <f t="shared" si="24"/>
        <v>30</v>
      </c>
      <c r="W188" s="2">
        <v>207</v>
      </c>
      <c r="X188" s="2">
        <v>0</v>
      </c>
      <c r="Y188">
        <v>0</v>
      </c>
      <c r="Z188" s="2">
        <v>0</v>
      </c>
      <c r="AA188" s="2">
        <v>178</v>
      </c>
      <c r="AB188" s="2">
        <f t="shared" si="25"/>
        <v>178</v>
      </c>
      <c r="AC188" s="2">
        <v>332</v>
      </c>
      <c r="AD188" s="2">
        <v>0</v>
      </c>
      <c r="AE188" s="2">
        <v>0</v>
      </c>
      <c r="AF188" s="2">
        <v>65</v>
      </c>
      <c r="AG188" s="2">
        <f t="shared" si="26"/>
        <v>3256</v>
      </c>
      <c r="AH188" s="2">
        <f t="shared" si="27"/>
        <v>3256</v>
      </c>
      <c r="AI188" s="78">
        <v>13992</v>
      </c>
      <c r="AJ188" s="2">
        <v>13992</v>
      </c>
      <c r="AK188" s="2">
        <v>4222</v>
      </c>
      <c r="AL188" s="2">
        <v>18</v>
      </c>
      <c r="AM188" s="2">
        <v>4332</v>
      </c>
      <c r="AN188" s="2">
        <v>0</v>
      </c>
      <c r="AO188" s="2">
        <v>0</v>
      </c>
      <c r="AP188" s="2">
        <v>0</v>
      </c>
      <c r="AQ188" s="2">
        <v>0</v>
      </c>
      <c r="AR188" s="2">
        <v>0</v>
      </c>
      <c r="AS188" s="2">
        <v>0</v>
      </c>
      <c r="AT188" s="2">
        <v>0</v>
      </c>
      <c r="AU188" s="2">
        <v>-202</v>
      </c>
      <c r="AV188" s="78">
        <v>-437</v>
      </c>
      <c r="AW188" s="2">
        <v>0</v>
      </c>
      <c r="AX188" s="2">
        <v>0</v>
      </c>
      <c r="AY188" s="2">
        <v>0</v>
      </c>
      <c r="AZ188" s="2">
        <v>0</v>
      </c>
      <c r="BA188" s="2">
        <f t="shared" si="28"/>
        <v>11626</v>
      </c>
      <c r="BB188" s="2">
        <f t="shared" si="29"/>
        <v>11626</v>
      </c>
      <c r="BC188" s="2">
        <v>49535</v>
      </c>
      <c r="BD188" s="2">
        <v>49535</v>
      </c>
      <c r="BE188" s="2">
        <v>11</v>
      </c>
      <c r="BF188" s="78">
        <v>0</v>
      </c>
      <c r="BG188" s="2">
        <v>0</v>
      </c>
      <c r="BH188" s="78">
        <v>0</v>
      </c>
      <c r="BI188" s="2">
        <v>226</v>
      </c>
      <c r="BJ188" s="78">
        <v>902</v>
      </c>
      <c r="BK188" s="2">
        <v>-25</v>
      </c>
      <c r="BL188" s="78">
        <v>-97</v>
      </c>
    </row>
    <row r="189" spans="1:64" x14ac:dyDescent="0.25">
      <c r="A189" s="1" t="s">
        <v>184</v>
      </c>
      <c r="B189" t="s">
        <v>630</v>
      </c>
      <c r="C189" t="s">
        <v>972</v>
      </c>
      <c r="D189" s="2">
        <v>0</v>
      </c>
      <c r="E189" s="2">
        <v>741</v>
      </c>
      <c r="F189" s="2">
        <f t="shared" si="20"/>
        <v>741</v>
      </c>
      <c r="G189" s="2">
        <v>21</v>
      </c>
      <c r="H189" s="2">
        <v>38</v>
      </c>
      <c r="I189" s="2">
        <v>0</v>
      </c>
      <c r="J189" s="2">
        <f t="shared" si="21"/>
        <v>38</v>
      </c>
      <c r="K189" s="2">
        <v>-36</v>
      </c>
      <c r="L189" s="2">
        <v>0</v>
      </c>
      <c r="M189" s="2">
        <v>531</v>
      </c>
      <c r="N189" s="2">
        <f t="shared" si="22"/>
        <v>495</v>
      </c>
      <c r="O189" s="2">
        <v>766</v>
      </c>
      <c r="P189" s="2">
        <v>32</v>
      </c>
      <c r="Q189" s="2">
        <v>52</v>
      </c>
      <c r="R189" s="2">
        <v>-93</v>
      </c>
      <c r="S189" s="2">
        <f t="shared" si="23"/>
        <v>-9</v>
      </c>
      <c r="T189" s="2">
        <v>0</v>
      </c>
      <c r="U189" s="2">
        <v>0</v>
      </c>
      <c r="V189" s="2">
        <f t="shared" si="24"/>
        <v>0</v>
      </c>
      <c r="W189" s="2">
        <v>325</v>
      </c>
      <c r="X189" s="2">
        <v>0</v>
      </c>
      <c r="Y189">
        <v>0</v>
      </c>
      <c r="Z189" s="2">
        <v>0</v>
      </c>
      <c r="AA189" s="2">
        <v>196</v>
      </c>
      <c r="AB189" s="2">
        <f t="shared" si="25"/>
        <v>196</v>
      </c>
      <c r="AC189" s="2">
        <v>0</v>
      </c>
      <c r="AD189" s="2">
        <v>0</v>
      </c>
      <c r="AE189" s="2">
        <v>0</v>
      </c>
      <c r="AF189" s="2">
        <v>0</v>
      </c>
      <c r="AG189" s="2">
        <f t="shared" si="26"/>
        <v>2573</v>
      </c>
      <c r="AH189" s="2">
        <f t="shared" si="27"/>
        <v>2573</v>
      </c>
      <c r="AI189" s="78">
        <v>11091</v>
      </c>
      <c r="AJ189" s="2">
        <v>11091</v>
      </c>
      <c r="AK189" s="2">
        <v>2539</v>
      </c>
      <c r="AL189" s="2">
        <v>0</v>
      </c>
      <c r="AM189" s="2">
        <v>2118</v>
      </c>
      <c r="AN189" s="2">
        <v>0</v>
      </c>
      <c r="AO189" s="2">
        <v>0</v>
      </c>
      <c r="AP189" s="2">
        <v>0</v>
      </c>
      <c r="AQ189" s="2">
        <v>0</v>
      </c>
      <c r="AR189" s="2">
        <v>0</v>
      </c>
      <c r="AS189" s="2">
        <v>0</v>
      </c>
      <c r="AT189" s="2">
        <v>32</v>
      </c>
      <c r="AU189" s="2">
        <v>-6</v>
      </c>
      <c r="AV189" s="78">
        <v>6</v>
      </c>
      <c r="AW189" s="2">
        <v>5</v>
      </c>
      <c r="AX189" s="2">
        <v>0</v>
      </c>
      <c r="AY189" s="2">
        <v>0</v>
      </c>
      <c r="AZ189" s="2">
        <v>0</v>
      </c>
      <c r="BA189" s="2">
        <f t="shared" si="28"/>
        <v>7261</v>
      </c>
      <c r="BB189" s="2">
        <f t="shared" si="29"/>
        <v>7261</v>
      </c>
      <c r="BC189" s="2">
        <v>34692</v>
      </c>
      <c r="BD189" s="2">
        <v>34692</v>
      </c>
      <c r="BE189" s="2">
        <v>0</v>
      </c>
      <c r="BF189" s="78">
        <v>0</v>
      </c>
      <c r="BG189" s="2">
        <v>0</v>
      </c>
      <c r="BH189" s="78">
        <v>0</v>
      </c>
      <c r="BI189" s="2">
        <v>492</v>
      </c>
      <c r="BJ189" s="78">
        <v>2547</v>
      </c>
      <c r="BK189" s="2">
        <v>-70</v>
      </c>
      <c r="BL189" s="78">
        <v>-280</v>
      </c>
    </row>
    <row r="190" spans="1:64" x14ac:dyDescent="0.25">
      <c r="A190" s="1" t="s">
        <v>185</v>
      </c>
      <c r="B190" t="s">
        <v>631</v>
      </c>
      <c r="C190" t="s">
        <v>972</v>
      </c>
      <c r="D190" s="2">
        <v>12.5</v>
      </c>
      <c r="E190" s="2">
        <v>563.25</v>
      </c>
      <c r="F190" s="2">
        <f t="shared" si="20"/>
        <v>575.75</v>
      </c>
      <c r="G190" s="2">
        <v>4.25</v>
      </c>
      <c r="H190" s="2">
        <v>55</v>
      </c>
      <c r="I190" s="2">
        <v>0</v>
      </c>
      <c r="J190" s="2">
        <f t="shared" si="21"/>
        <v>55</v>
      </c>
      <c r="K190" s="2">
        <v>-19.5</v>
      </c>
      <c r="L190" s="2">
        <v>0</v>
      </c>
      <c r="M190" s="2">
        <v>711.25</v>
      </c>
      <c r="N190" s="2">
        <f t="shared" si="22"/>
        <v>691.75</v>
      </c>
      <c r="O190" s="2">
        <v>715.25</v>
      </c>
      <c r="P190" s="2">
        <v>1.75</v>
      </c>
      <c r="Q190" s="2">
        <v>-11.25</v>
      </c>
      <c r="R190" s="2">
        <v>259.75</v>
      </c>
      <c r="S190" s="2">
        <f t="shared" si="23"/>
        <v>250.25</v>
      </c>
      <c r="T190" s="2">
        <v>0</v>
      </c>
      <c r="U190" s="2">
        <v>0</v>
      </c>
      <c r="V190" s="2">
        <f t="shared" si="24"/>
        <v>0</v>
      </c>
      <c r="W190" s="2">
        <v>378.5</v>
      </c>
      <c r="X190" s="2">
        <v>0</v>
      </c>
      <c r="Y190">
        <v>0</v>
      </c>
      <c r="Z190" s="2">
        <v>0</v>
      </c>
      <c r="AA190" s="2">
        <v>125.5</v>
      </c>
      <c r="AB190" s="2">
        <f t="shared" si="25"/>
        <v>125.5</v>
      </c>
      <c r="AC190" s="2">
        <v>100.25</v>
      </c>
      <c r="AD190" s="2">
        <v>0</v>
      </c>
      <c r="AE190" s="2">
        <v>0</v>
      </c>
      <c r="AF190" s="2">
        <v>0</v>
      </c>
      <c r="AG190" s="2">
        <f t="shared" si="26"/>
        <v>2896.5</v>
      </c>
      <c r="AH190" s="2">
        <f t="shared" si="27"/>
        <v>2896.5</v>
      </c>
      <c r="AI190" s="78">
        <v>11561</v>
      </c>
      <c r="AJ190" s="2">
        <v>11561</v>
      </c>
      <c r="AK190" s="2">
        <v>2665.75</v>
      </c>
      <c r="AL190" s="2">
        <v>0</v>
      </c>
      <c r="AM190" s="2">
        <v>2430.25</v>
      </c>
      <c r="AN190" s="2">
        <v>0</v>
      </c>
      <c r="AO190" s="2">
        <v>0</v>
      </c>
      <c r="AP190" s="2">
        <v>160</v>
      </c>
      <c r="AQ190" s="2">
        <v>0</v>
      </c>
      <c r="AR190" s="2">
        <v>0</v>
      </c>
      <c r="AS190" s="2">
        <v>0</v>
      </c>
      <c r="AT190" s="2">
        <v>0</v>
      </c>
      <c r="AU190" s="2">
        <v>-18</v>
      </c>
      <c r="AV190" s="78">
        <v>-72</v>
      </c>
      <c r="AW190" s="2">
        <v>0</v>
      </c>
      <c r="AX190" s="2">
        <v>0</v>
      </c>
      <c r="AY190" s="2">
        <v>0</v>
      </c>
      <c r="AZ190" s="2">
        <v>0</v>
      </c>
      <c r="BA190" s="2">
        <f t="shared" si="28"/>
        <v>8134.5</v>
      </c>
      <c r="BB190" s="2">
        <f t="shared" si="29"/>
        <v>8134.5</v>
      </c>
      <c r="BC190" s="2">
        <v>32513</v>
      </c>
      <c r="BD190" s="2">
        <v>32513</v>
      </c>
      <c r="BE190" s="2">
        <v>0</v>
      </c>
      <c r="BF190" s="78">
        <v>0</v>
      </c>
      <c r="BG190" s="2">
        <v>0</v>
      </c>
      <c r="BH190" s="78">
        <v>0</v>
      </c>
      <c r="BI190" s="2">
        <v>18.75</v>
      </c>
      <c r="BJ190" s="78">
        <v>75</v>
      </c>
      <c r="BK190" s="2">
        <v>-37</v>
      </c>
      <c r="BL190" s="78">
        <v>-148</v>
      </c>
    </row>
    <row r="191" spans="1:64" x14ac:dyDescent="0.25">
      <c r="A191" s="1" t="s">
        <v>186</v>
      </c>
      <c r="B191" t="s">
        <v>632</v>
      </c>
      <c r="C191" t="s">
        <v>972</v>
      </c>
      <c r="D191" s="2">
        <v>33</v>
      </c>
      <c r="E191" s="2">
        <v>963</v>
      </c>
      <c r="F191" s="2">
        <f t="shared" si="20"/>
        <v>996</v>
      </c>
      <c r="G191" s="2">
        <v>9</v>
      </c>
      <c r="H191" s="2">
        <v>101</v>
      </c>
      <c r="I191" s="2">
        <v>0</v>
      </c>
      <c r="J191" s="2">
        <f t="shared" si="21"/>
        <v>101</v>
      </c>
      <c r="K191" s="2">
        <v>-230</v>
      </c>
      <c r="L191" s="2">
        <v>0</v>
      </c>
      <c r="M191" s="2">
        <v>514</v>
      </c>
      <c r="N191" s="2">
        <f t="shared" si="22"/>
        <v>284</v>
      </c>
      <c r="O191" s="2">
        <v>842</v>
      </c>
      <c r="P191" s="2">
        <v>-17</v>
      </c>
      <c r="Q191" s="2">
        <v>39</v>
      </c>
      <c r="R191" s="2">
        <v>367</v>
      </c>
      <c r="S191" s="2">
        <f t="shared" si="23"/>
        <v>389</v>
      </c>
      <c r="T191" s="2">
        <v>0</v>
      </c>
      <c r="U191" s="2">
        <v>0</v>
      </c>
      <c r="V191" s="2">
        <f t="shared" si="24"/>
        <v>0</v>
      </c>
      <c r="W191" s="2">
        <v>518</v>
      </c>
      <c r="X191" s="2">
        <v>0</v>
      </c>
      <c r="Y191">
        <v>0</v>
      </c>
      <c r="Z191" s="2">
        <v>0</v>
      </c>
      <c r="AA191" s="2">
        <v>198</v>
      </c>
      <c r="AB191" s="2">
        <f t="shared" si="25"/>
        <v>198</v>
      </c>
      <c r="AC191" s="2">
        <v>22</v>
      </c>
      <c r="AD191" s="2">
        <v>0</v>
      </c>
      <c r="AE191" s="2">
        <v>0</v>
      </c>
      <c r="AF191" s="2">
        <v>0</v>
      </c>
      <c r="AG191" s="2">
        <f t="shared" si="26"/>
        <v>3359</v>
      </c>
      <c r="AH191" s="2">
        <f t="shared" si="27"/>
        <v>3359</v>
      </c>
      <c r="AI191" s="78">
        <v>12164</v>
      </c>
      <c r="AJ191" s="2">
        <v>12164</v>
      </c>
      <c r="AK191" s="2">
        <v>3375</v>
      </c>
      <c r="AL191" s="2">
        <v>0</v>
      </c>
      <c r="AM191" s="2">
        <v>3000</v>
      </c>
      <c r="AN191" s="2">
        <v>0</v>
      </c>
      <c r="AO191" s="2">
        <v>0</v>
      </c>
      <c r="AP191" s="2">
        <v>359</v>
      </c>
      <c r="AQ191" s="2">
        <v>0</v>
      </c>
      <c r="AR191" s="2">
        <v>0</v>
      </c>
      <c r="AS191" s="2">
        <v>0</v>
      </c>
      <c r="AT191" s="2">
        <v>0</v>
      </c>
      <c r="AU191" s="2">
        <v>-86</v>
      </c>
      <c r="AV191" s="78">
        <v>-461</v>
      </c>
      <c r="AW191" s="2">
        <v>0</v>
      </c>
      <c r="AX191" s="2">
        <v>0</v>
      </c>
      <c r="AY191" s="2">
        <v>0</v>
      </c>
      <c r="AZ191" s="2">
        <v>0</v>
      </c>
      <c r="BA191" s="2">
        <f t="shared" si="28"/>
        <v>10007</v>
      </c>
      <c r="BB191" s="2">
        <f t="shared" si="29"/>
        <v>10007</v>
      </c>
      <c r="BC191" s="2">
        <v>39099</v>
      </c>
      <c r="BD191" s="2">
        <v>39099</v>
      </c>
      <c r="BE191" s="2">
        <v>28</v>
      </c>
      <c r="BF191" s="78">
        <v>0</v>
      </c>
      <c r="BG191" s="2">
        <v>0</v>
      </c>
      <c r="BH191" s="78">
        <v>0</v>
      </c>
      <c r="BI191" s="2">
        <v>5</v>
      </c>
      <c r="BJ191" s="78">
        <v>20</v>
      </c>
      <c r="BK191" s="2">
        <v>-48</v>
      </c>
      <c r="BL191" s="78">
        <v>-265</v>
      </c>
    </row>
    <row r="192" spans="1:64" x14ac:dyDescent="0.25">
      <c r="A192" s="1" t="s">
        <v>187</v>
      </c>
      <c r="B192" t="s">
        <v>633</v>
      </c>
      <c r="C192" t="s">
        <v>972</v>
      </c>
      <c r="D192" s="2">
        <v>30</v>
      </c>
      <c r="E192" s="2">
        <v>1403</v>
      </c>
      <c r="F192" s="2">
        <f t="shared" si="20"/>
        <v>1433</v>
      </c>
      <c r="G192" s="2">
        <v>1</v>
      </c>
      <c r="H192" s="2">
        <v>136</v>
      </c>
      <c r="I192" s="2">
        <v>0</v>
      </c>
      <c r="J192" s="2">
        <f t="shared" si="21"/>
        <v>136</v>
      </c>
      <c r="K192" s="2">
        <v>32</v>
      </c>
      <c r="L192" s="2">
        <v>0</v>
      </c>
      <c r="M192" s="2">
        <v>314</v>
      </c>
      <c r="N192" s="2">
        <f t="shared" si="22"/>
        <v>346</v>
      </c>
      <c r="O192" s="2">
        <v>729</v>
      </c>
      <c r="P192" s="2">
        <v>10</v>
      </c>
      <c r="Q192" s="2">
        <v>140</v>
      </c>
      <c r="R192" s="2">
        <v>153</v>
      </c>
      <c r="S192" s="2">
        <f t="shared" si="23"/>
        <v>303</v>
      </c>
      <c r="T192" s="2">
        <v>0</v>
      </c>
      <c r="U192" s="2">
        <v>0</v>
      </c>
      <c r="V192" s="2">
        <f t="shared" si="24"/>
        <v>0</v>
      </c>
      <c r="W192" s="2">
        <v>312</v>
      </c>
      <c r="X192" s="2">
        <v>0</v>
      </c>
      <c r="Y192">
        <v>0</v>
      </c>
      <c r="Z192" s="2">
        <v>0</v>
      </c>
      <c r="AA192" s="2">
        <v>237</v>
      </c>
      <c r="AB192" s="2">
        <f t="shared" si="25"/>
        <v>237</v>
      </c>
      <c r="AC192" s="2">
        <v>0</v>
      </c>
      <c r="AD192" s="2">
        <v>0</v>
      </c>
      <c r="AE192" s="2">
        <v>0</v>
      </c>
      <c r="AF192" s="2">
        <v>14</v>
      </c>
      <c r="AG192" s="2">
        <f t="shared" si="26"/>
        <v>3511</v>
      </c>
      <c r="AH192" s="2">
        <f t="shared" si="27"/>
        <v>3511</v>
      </c>
      <c r="AI192" s="78">
        <v>12376</v>
      </c>
      <c r="AJ192" s="2">
        <v>12376</v>
      </c>
      <c r="AK192" s="2">
        <v>5787</v>
      </c>
      <c r="AL192" s="2">
        <v>0</v>
      </c>
      <c r="AM192" s="2">
        <v>0</v>
      </c>
      <c r="AN192" s="2">
        <v>0</v>
      </c>
      <c r="AO192" s="2">
        <v>0</v>
      </c>
      <c r="AP192" s="2">
        <v>388</v>
      </c>
      <c r="AQ192" s="2">
        <v>0</v>
      </c>
      <c r="AR192" s="2">
        <v>0</v>
      </c>
      <c r="AS192" s="2">
        <v>0</v>
      </c>
      <c r="AT192" s="2">
        <v>0</v>
      </c>
      <c r="AU192" s="2">
        <v>0</v>
      </c>
      <c r="AV192" s="78">
        <v>0</v>
      </c>
      <c r="AW192" s="2">
        <v>0</v>
      </c>
      <c r="AX192" s="2">
        <v>0</v>
      </c>
      <c r="AY192" s="2">
        <v>0</v>
      </c>
      <c r="AZ192" s="2">
        <v>0</v>
      </c>
      <c r="BA192" s="2">
        <f t="shared" si="28"/>
        <v>9686</v>
      </c>
      <c r="BB192" s="2">
        <f t="shared" si="29"/>
        <v>9686</v>
      </c>
      <c r="BC192" s="2">
        <v>36381</v>
      </c>
      <c r="BD192" s="2">
        <v>36381</v>
      </c>
      <c r="BE192" s="2">
        <v>0</v>
      </c>
      <c r="BF192" s="78">
        <v>27</v>
      </c>
      <c r="BG192" s="2">
        <v>0</v>
      </c>
      <c r="BH192" s="78">
        <v>0</v>
      </c>
      <c r="BI192" s="2">
        <v>12</v>
      </c>
      <c r="BJ192" s="78">
        <v>41</v>
      </c>
      <c r="BK192" s="2">
        <v>-64</v>
      </c>
      <c r="BL192" s="78">
        <v>-291</v>
      </c>
    </row>
    <row r="193" spans="1:64" x14ac:dyDescent="0.25">
      <c r="A193" s="1" t="s">
        <v>188</v>
      </c>
      <c r="B193" t="s">
        <v>634</v>
      </c>
      <c r="C193" t="s">
        <v>971</v>
      </c>
      <c r="D193" s="2">
        <v>485</v>
      </c>
      <c r="E193" s="2">
        <v>2059</v>
      </c>
      <c r="F193" s="2">
        <f t="shared" si="20"/>
        <v>2544</v>
      </c>
      <c r="G193" s="2">
        <v>73</v>
      </c>
      <c r="H193" s="2">
        <v>0</v>
      </c>
      <c r="I193" s="2">
        <v>7374</v>
      </c>
      <c r="J193" s="2">
        <f t="shared" si="21"/>
        <v>7374</v>
      </c>
      <c r="K193" s="2">
        <v>5788</v>
      </c>
      <c r="L193" s="2">
        <v>0</v>
      </c>
      <c r="M193" s="2">
        <v>912</v>
      </c>
      <c r="N193" s="2">
        <f t="shared" si="22"/>
        <v>6700</v>
      </c>
      <c r="O193" s="2">
        <v>14446</v>
      </c>
      <c r="P193" s="2">
        <v>2284</v>
      </c>
      <c r="Q193" s="2">
        <v>-3</v>
      </c>
      <c r="R193" s="2">
        <v>91</v>
      </c>
      <c r="S193" s="2">
        <f t="shared" si="23"/>
        <v>2372</v>
      </c>
      <c r="T193" s="2">
        <v>1931</v>
      </c>
      <c r="U193" s="2">
        <v>5170</v>
      </c>
      <c r="V193" s="2">
        <f t="shared" si="24"/>
        <v>7101</v>
      </c>
      <c r="W193" s="2">
        <v>2809</v>
      </c>
      <c r="X193" s="2">
        <v>94160</v>
      </c>
      <c r="Y193">
        <v>27267.831530347128</v>
      </c>
      <c r="Z193" s="2">
        <v>86397</v>
      </c>
      <c r="AA193" s="2">
        <v>2971</v>
      </c>
      <c r="AB193" s="2">
        <f t="shared" si="25"/>
        <v>89368</v>
      </c>
      <c r="AC193" s="2">
        <v>2492</v>
      </c>
      <c r="AD193" s="2">
        <v>0</v>
      </c>
      <c r="AE193" s="2">
        <v>0</v>
      </c>
      <c r="AF193" s="2">
        <v>781</v>
      </c>
      <c r="AG193" s="2">
        <f t="shared" si="26"/>
        <v>230220</v>
      </c>
      <c r="AH193" s="2">
        <f t="shared" si="27"/>
        <v>257487.83153034712</v>
      </c>
      <c r="AI193" s="78">
        <v>1005497</v>
      </c>
      <c r="AJ193" s="2">
        <v>1122825.4937284377</v>
      </c>
      <c r="AK193" s="2">
        <v>0</v>
      </c>
      <c r="AL193" s="2">
        <v>0</v>
      </c>
      <c r="AM193" s="2">
        <v>0</v>
      </c>
      <c r="AN193" s="2">
        <v>0</v>
      </c>
      <c r="AO193" s="2">
        <v>0</v>
      </c>
      <c r="AP193" s="2">
        <v>0</v>
      </c>
      <c r="AQ193" s="2">
        <v>0</v>
      </c>
      <c r="AR193" s="2">
        <v>0</v>
      </c>
      <c r="AS193" s="2">
        <v>0</v>
      </c>
      <c r="AT193" s="2">
        <v>0</v>
      </c>
      <c r="AU193" s="2">
        <v>-48</v>
      </c>
      <c r="AV193" s="78">
        <v>194</v>
      </c>
      <c r="AW193" s="2">
        <v>56</v>
      </c>
      <c r="AX193" s="2">
        <v>-517</v>
      </c>
      <c r="AY193" s="2">
        <v>0</v>
      </c>
      <c r="AZ193" s="2">
        <v>0</v>
      </c>
      <c r="BA193" s="2">
        <f t="shared" si="28"/>
        <v>230228</v>
      </c>
      <c r="BB193" s="2">
        <f t="shared" si="29"/>
        <v>257495.83153034712</v>
      </c>
      <c r="BC193" s="2">
        <v>1006043</v>
      </c>
      <c r="BD193" s="2">
        <v>1123371.4937284377</v>
      </c>
      <c r="BE193" s="2">
        <v>0</v>
      </c>
      <c r="BF193" s="78">
        <v>81</v>
      </c>
      <c r="BG193" s="2">
        <v>0</v>
      </c>
      <c r="BH193" s="78">
        <v>0</v>
      </c>
      <c r="BI193" s="2">
        <v>7735</v>
      </c>
      <c r="BJ193" s="78">
        <v>30940</v>
      </c>
      <c r="BK193" s="2">
        <v>0</v>
      </c>
      <c r="BL193" s="78">
        <v>-1877</v>
      </c>
    </row>
    <row r="194" spans="1:64" x14ac:dyDescent="0.25">
      <c r="A194" s="1" t="s">
        <v>189</v>
      </c>
      <c r="B194" t="s">
        <v>635</v>
      </c>
      <c r="C194" t="s">
        <v>972</v>
      </c>
      <c r="D194" s="2">
        <v>0</v>
      </c>
      <c r="E194" s="2">
        <v>979</v>
      </c>
      <c r="F194" s="2">
        <f t="shared" si="20"/>
        <v>979</v>
      </c>
      <c r="G194" s="2">
        <v>0</v>
      </c>
      <c r="H194" s="2">
        <v>77</v>
      </c>
      <c r="I194" s="2">
        <v>0</v>
      </c>
      <c r="J194" s="2">
        <f t="shared" si="21"/>
        <v>77</v>
      </c>
      <c r="K194" s="2">
        <v>56</v>
      </c>
      <c r="L194" s="2">
        <v>0</v>
      </c>
      <c r="M194" s="2">
        <v>157</v>
      </c>
      <c r="N194" s="2">
        <f t="shared" si="22"/>
        <v>213</v>
      </c>
      <c r="O194" s="2">
        <v>808</v>
      </c>
      <c r="P194" s="2">
        <v>-10</v>
      </c>
      <c r="Q194" s="2">
        <v>152</v>
      </c>
      <c r="R194" s="2">
        <v>391</v>
      </c>
      <c r="S194" s="2">
        <f t="shared" si="23"/>
        <v>533</v>
      </c>
      <c r="T194" s="2">
        <v>0</v>
      </c>
      <c r="U194" s="2">
        <v>0</v>
      </c>
      <c r="V194" s="2">
        <f t="shared" si="24"/>
        <v>0</v>
      </c>
      <c r="W194" s="2">
        <v>750</v>
      </c>
      <c r="X194" s="2">
        <v>0</v>
      </c>
      <c r="Y194">
        <v>0</v>
      </c>
      <c r="Z194" s="2">
        <v>0</v>
      </c>
      <c r="AA194" s="2">
        <v>372</v>
      </c>
      <c r="AB194" s="2">
        <f t="shared" si="25"/>
        <v>372</v>
      </c>
      <c r="AC194" s="2">
        <v>203</v>
      </c>
      <c r="AD194" s="2">
        <v>0</v>
      </c>
      <c r="AE194" s="2">
        <v>0</v>
      </c>
      <c r="AF194" s="2">
        <v>78</v>
      </c>
      <c r="AG194" s="2">
        <f t="shared" si="26"/>
        <v>4013</v>
      </c>
      <c r="AH194" s="2">
        <f t="shared" si="27"/>
        <v>4013</v>
      </c>
      <c r="AI194" s="78">
        <v>17213</v>
      </c>
      <c r="AJ194" s="2">
        <v>17213</v>
      </c>
      <c r="AK194" s="2">
        <v>8384</v>
      </c>
      <c r="AL194" s="2">
        <v>0</v>
      </c>
      <c r="AM194" s="2">
        <v>0</v>
      </c>
      <c r="AN194" s="2">
        <v>0</v>
      </c>
      <c r="AO194" s="2">
        <v>0</v>
      </c>
      <c r="AP194" s="2">
        <v>749</v>
      </c>
      <c r="AQ194" s="2">
        <v>0</v>
      </c>
      <c r="AR194" s="2">
        <v>0</v>
      </c>
      <c r="AS194" s="2">
        <v>0</v>
      </c>
      <c r="AT194" s="2">
        <v>0</v>
      </c>
      <c r="AU194" s="2">
        <v>-527</v>
      </c>
      <c r="AV194" s="78">
        <v>-1824</v>
      </c>
      <c r="AW194" s="2">
        <v>0</v>
      </c>
      <c r="AX194" s="2">
        <v>0</v>
      </c>
      <c r="AY194" s="2">
        <v>0</v>
      </c>
      <c r="AZ194" s="2">
        <v>0</v>
      </c>
      <c r="BA194" s="2">
        <f t="shared" si="28"/>
        <v>12619</v>
      </c>
      <c r="BB194" s="2">
        <f t="shared" si="29"/>
        <v>12619</v>
      </c>
      <c r="BC194" s="2">
        <v>52440</v>
      </c>
      <c r="BD194" s="2">
        <v>52440</v>
      </c>
      <c r="BE194" s="2">
        <v>0</v>
      </c>
      <c r="BF194" s="78">
        <v>36</v>
      </c>
      <c r="BG194" s="2">
        <v>0</v>
      </c>
      <c r="BH194" s="78">
        <v>0</v>
      </c>
      <c r="BI194" s="2">
        <v>0</v>
      </c>
      <c r="BJ194" s="78">
        <v>0</v>
      </c>
      <c r="BK194" s="2">
        <v>-49</v>
      </c>
      <c r="BL194" s="78">
        <v>-693</v>
      </c>
    </row>
    <row r="195" spans="1:64" x14ac:dyDescent="0.25">
      <c r="A195" s="1" t="s">
        <v>190</v>
      </c>
      <c r="B195" t="s">
        <v>636</v>
      </c>
      <c r="C195" t="s">
        <v>972</v>
      </c>
      <c r="D195" s="2">
        <v>8</v>
      </c>
      <c r="E195" s="2">
        <v>473</v>
      </c>
      <c r="F195" s="2">
        <f t="shared" si="20"/>
        <v>481</v>
      </c>
      <c r="G195" s="2">
        <v>16</v>
      </c>
      <c r="H195" s="2">
        <v>36</v>
      </c>
      <c r="I195" s="2">
        <v>0</v>
      </c>
      <c r="J195" s="2">
        <f t="shared" si="21"/>
        <v>36</v>
      </c>
      <c r="K195" s="2">
        <v>10</v>
      </c>
      <c r="L195" s="2">
        <v>0</v>
      </c>
      <c r="M195" s="2">
        <v>429</v>
      </c>
      <c r="N195" s="2">
        <f t="shared" si="22"/>
        <v>439</v>
      </c>
      <c r="O195" s="2">
        <v>1105</v>
      </c>
      <c r="P195" s="2">
        <v>23</v>
      </c>
      <c r="Q195" s="2">
        <v>179</v>
      </c>
      <c r="R195" s="2">
        <v>338</v>
      </c>
      <c r="S195" s="2">
        <f t="shared" si="23"/>
        <v>540</v>
      </c>
      <c r="T195" s="2">
        <v>0</v>
      </c>
      <c r="U195" s="2">
        <v>0</v>
      </c>
      <c r="V195" s="2">
        <f t="shared" si="24"/>
        <v>0</v>
      </c>
      <c r="W195" s="2">
        <v>176</v>
      </c>
      <c r="X195" s="2">
        <v>0</v>
      </c>
      <c r="Y195">
        <v>0</v>
      </c>
      <c r="Z195" s="2">
        <v>0</v>
      </c>
      <c r="AA195" s="2">
        <v>228</v>
      </c>
      <c r="AB195" s="2">
        <f t="shared" si="25"/>
        <v>228</v>
      </c>
      <c r="AC195" s="2">
        <v>114</v>
      </c>
      <c r="AD195" s="2">
        <v>-1</v>
      </c>
      <c r="AE195" s="2">
        <v>0</v>
      </c>
      <c r="AF195" s="2">
        <v>0</v>
      </c>
      <c r="AG195" s="2">
        <f t="shared" si="26"/>
        <v>3134</v>
      </c>
      <c r="AH195" s="2">
        <f t="shared" si="27"/>
        <v>3134</v>
      </c>
      <c r="AI195" s="78">
        <v>11964</v>
      </c>
      <c r="AJ195" s="2">
        <v>11964</v>
      </c>
      <c r="AK195" s="2">
        <v>5510</v>
      </c>
      <c r="AL195" s="2">
        <v>0</v>
      </c>
      <c r="AM195" s="2">
        <v>0</v>
      </c>
      <c r="AN195" s="2">
        <v>0</v>
      </c>
      <c r="AO195" s="2">
        <v>0</v>
      </c>
      <c r="AP195" s="2">
        <v>735</v>
      </c>
      <c r="AQ195" s="2">
        <v>0</v>
      </c>
      <c r="AR195" s="2">
        <v>0</v>
      </c>
      <c r="AS195" s="2">
        <v>0</v>
      </c>
      <c r="AT195" s="2">
        <v>0</v>
      </c>
      <c r="AU195" s="2">
        <v>-36</v>
      </c>
      <c r="AV195" s="78">
        <v>18</v>
      </c>
      <c r="AW195" s="2">
        <v>0</v>
      </c>
      <c r="AX195" s="2">
        <v>0</v>
      </c>
      <c r="AY195" s="2">
        <v>0</v>
      </c>
      <c r="AZ195" s="2">
        <v>0</v>
      </c>
      <c r="BA195" s="2">
        <f t="shared" si="28"/>
        <v>9343</v>
      </c>
      <c r="BB195" s="2">
        <f t="shared" si="29"/>
        <v>9343</v>
      </c>
      <c r="BC195" s="2">
        <v>35185</v>
      </c>
      <c r="BD195" s="2">
        <v>35185</v>
      </c>
      <c r="BE195" s="2">
        <v>0</v>
      </c>
      <c r="BF195" s="78">
        <v>0</v>
      </c>
      <c r="BG195" s="2">
        <v>0</v>
      </c>
      <c r="BH195" s="78">
        <v>0</v>
      </c>
      <c r="BI195" s="2">
        <v>0</v>
      </c>
      <c r="BJ195" s="78">
        <v>0</v>
      </c>
      <c r="BK195" s="2">
        <v>-39</v>
      </c>
      <c r="BL195" s="78">
        <v>-100</v>
      </c>
    </row>
    <row r="196" spans="1:64" x14ac:dyDescent="0.25">
      <c r="A196" s="1" t="s">
        <v>191</v>
      </c>
      <c r="B196" t="s">
        <v>637</v>
      </c>
      <c r="C196" t="s">
        <v>972</v>
      </c>
      <c r="D196" s="2">
        <v>-66</v>
      </c>
      <c r="E196" s="2">
        <v>-90</v>
      </c>
      <c r="F196" s="2">
        <f t="shared" si="20"/>
        <v>-156</v>
      </c>
      <c r="G196" s="2">
        <v>2</v>
      </c>
      <c r="H196" s="2">
        <v>38</v>
      </c>
      <c r="I196" s="2">
        <v>0</v>
      </c>
      <c r="J196" s="2">
        <f t="shared" si="21"/>
        <v>38</v>
      </c>
      <c r="K196" s="2">
        <v>56</v>
      </c>
      <c r="L196" s="2">
        <v>0</v>
      </c>
      <c r="M196" s="2">
        <v>783</v>
      </c>
      <c r="N196" s="2">
        <f t="shared" si="22"/>
        <v>839</v>
      </c>
      <c r="O196" s="2">
        <v>694</v>
      </c>
      <c r="P196" s="2">
        <v>109</v>
      </c>
      <c r="Q196" s="2">
        <v>78</v>
      </c>
      <c r="R196" s="2">
        <v>343</v>
      </c>
      <c r="S196" s="2">
        <f t="shared" si="23"/>
        <v>530</v>
      </c>
      <c r="T196" s="2">
        <v>0</v>
      </c>
      <c r="U196" s="2">
        <v>0</v>
      </c>
      <c r="V196" s="2">
        <f t="shared" si="24"/>
        <v>0</v>
      </c>
      <c r="W196" s="2">
        <v>332</v>
      </c>
      <c r="X196" s="2">
        <v>0</v>
      </c>
      <c r="Y196">
        <v>0</v>
      </c>
      <c r="Z196" s="2">
        <v>0</v>
      </c>
      <c r="AA196" s="2">
        <v>482</v>
      </c>
      <c r="AB196" s="2">
        <f t="shared" si="25"/>
        <v>482</v>
      </c>
      <c r="AC196" s="2">
        <v>365</v>
      </c>
      <c r="AD196" s="2">
        <v>0</v>
      </c>
      <c r="AE196" s="2">
        <v>0</v>
      </c>
      <c r="AF196" s="2">
        <v>0</v>
      </c>
      <c r="AG196" s="2">
        <f t="shared" si="26"/>
        <v>3126</v>
      </c>
      <c r="AH196" s="2">
        <f t="shared" si="27"/>
        <v>3126</v>
      </c>
      <c r="AI196" s="78">
        <v>11345</v>
      </c>
      <c r="AJ196" s="2">
        <v>11345</v>
      </c>
      <c r="AK196" s="2">
        <v>7244</v>
      </c>
      <c r="AL196" s="2">
        <v>109</v>
      </c>
      <c r="AM196" s="2">
        <v>3545</v>
      </c>
      <c r="AN196" s="2">
        <v>0</v>
      </c>
      <c r="AO196" s="2">
        <v>0</v>
      </c>
      <c r="AP196" s="2">
        <v>0</v>
      </c>
      <c r="AQ196" s="2">
        <v>0</v>
      </c>
      <c r="AR196" s="2">
        <v>0</v>
      </c>
      <c r="AS196" s="2">
        <v>0</v>
      </c>
      <c r="AT196" s="2">
        <v>0</v>
      </c>
      <c r="AU196" s="2">
        <v>-89</v>
      </c>
      <c r="AV196" s="78">
        <v>-639</v>
      </c>
      <c r="AW196" s="2">
        <v>0</v>
      </c>
      <c r="AX196" s="2">
        <v>0</v>
      </c>
      <c r="AY196" s="2">
        <v>0</v>
      </c>
      <c r="AZ196" s="2">
        <v>0</v>
      </c>
      <c r="BA196" s="2">
        <f t="shared" si="28"/>
        <v>13935</v>
      </c>
      <c r="BB196" s="2">
        <f t="shared" si="29"/>
        <v>13935</v>
      </c>
      <c r="BC196" s="2">
        <v>42694</v>
      </c>
      <c r="BD196" s="2">
        <v>42694</v>
      </c>
      <c r="BE196" s="2">
        <v>0</v>
      </c>
      <c r="BF196" s="78">
        <v>0</v>
      </c>
      <c r="BG196" s="2">
        <v>0</v>
      </c>
      <c r="BH196" s="78">
        <v>0</v>
      </c>
      <c r="BI196" s="2">
        <v>0</v>
      </c>
      <c r="BJ196" s="78">
        <v>0</v>
      </c>
      <c r="BK196" s="2">
        <v>-3</v>
      </c>
      <c r="BL196" s="78">
        <v>-30</v>
      </c>
    </row>
    <row r="197" spans="1:64" x14ac:dyDescent="0.25">
      <c r="A197" s="1" t="s">
        <v>192</v>
      </c>
      <c r="B197" t="s">
        <v>638</v>
      </c>
      <c r="C197" t="s">
        <v>972</v>
      </c>
      <c r="D197" s="2">
        <v>-193</v>
      </c>
      <c r="E197" s="2">
        <v>2040</v>
      </c>
      <c r="F197" s="2">
        <f t="shared" si="20"/>
        <v>1847</v>
      </c>
      <c r="G197" s="2">
        <v>25</v>
      </c>
      <c r="H197" s="2">
        <v>106</v>
      </c>
      <c r="I197" s="2">
        <v>0</v>
      </c>
      <c r="J197" s="2">
        <f t="shared" si="21"/>
        <v>106</v>
      </c>
      <c r="K197" s="2">
        <v>-478</v>
      </c>
      <c r="L197" s="2">
        <v>0</v>
      </c>
      <c r="M197" s="2">
        <v>964</v>
      </c>
      <c r="N197" s="2">
        <f t="shared" si="22"/>
        <v>486</v>
      </c>
      <c r="O197" s="2">
        <v>1101</v>
      </c>
      <c r="P197" s="2">
        <v>6</v>
      </c>
      <c r="Q197" s="2">
        <v>231</v>
      </c>
      <c r="R197" s="2">
        <v>318</v>
      </c>
      <c r="S197" s="2">
        <f t="shared" si="23"/>
        <v>555</v>
      </c>
      <c r="T197" s="2">
        <v>0</v>
      </c>
      <c r="U197" s="2">
        <v>0</v>
      </c>
      <c r="V197" s="2">
        <f t="shared" si="24"/>
        <v>0</v>
      </c>
      <c r="W197" s="2">
        <v>744</v>
      </c>
      <c r="X197" s="2">
        <v>0</v>
      </c>
      <c r="Y197">
        <v>0</v>
      </c>
      <c r="Z197" s="2">
        <v>0</v>
      </c>
      <c r="AA197" s="2">
        <v>395</v>
      </c>
      <c r="AB197" s="2">
        <f t="shared" si="25"/>
        <v>395</v>
      </c>
      <c r="AC197" s="2">
        <v>0</v>
      </c>
      <c r="AD197" s="2">
        <v>-40</v>
      </c>
      <c r="AE197" s="2">
        <v>0</v>
      </c>
      <c r="AF197" s="2">
        <v>0</v>
      </c>
      <c r="AG197" s="2">
        <f t="shared" si="26"/>
        <v>5219</v>
      </c>
      <c r="AH197" s="2">
        <f t="shared" si="27"/>
        <v>5219</v>
      </c>
      <c r="AI197" s="78">
        <v>20444</v>
      </c>
      <c r="AJ197" s="2">
        <v>20444</v>
      </c>
      <c r="AK197" s="2">
        <v>10214</v>
      </c>
      <c r="AL197" s="2">
        <v>0</v>
      </c>
      <c r="AM197" s="2">
        <v>0</v>
      </c>
      <c r="AN197" s="2">
        <v>0</v>
      </c>
      <c r="AO197" s="2">
        <v>0</v>
      </c>
      <c r="AP197" s="2">
        <v>496</v>
      </c>
      <c r="AQ197" s="2">
        <v>0</v>
      </c>
      <c r="AR197" s="2">
        <v>0</v>
      </c>
      <c r="AS197" s="2">
        <v>0</v>
      </c>
      <c r="AT197" s="2">
        <v>0</v>
      </c>
      <c r="AU197" s="2">
        <v>-157</v>
      </c>
      <c r="AV197" s="78">
        <v>-1406</v>
      </c>
      <c r="AW197" s="2">
        <v>0</v>
      </c>
      <c r="AX197" s="2">
        <v>0</v>
      </c>
      <c r="AY197" s="2">
        <v>0</v>
      </c>
      <c r="AZ197" s="2">
        <v>0</v>
      </c>
      <c r="BA197" s="2">
        <f t="shared" si="28"/>
        <v>15772</v>
      </c>
      <c r="BB197" s="2">
        <f t="shared" si="29"/>
        <v>15772</v>
      </c>
      <c r="BC197" s="2">
        <v>59798</v>
      </c>
      <c r="BD197" s="2">
        <v>59798</v>
      </c>
      <c r="BE197" s="2">
        <v>20</v>
      </c>
      <c r="BF197" s="78">
        <v>0</v>
      </c>
      <c r="BG197" s="2">
        <v>0</v>
      </c>
      <c r="BH197" s="78">
        <v>0</v>
      </c>
      <c r="BI197" s="2">
        <v>116</v>
      </c>
      <c r="BJ197" s="78">
        <v>465</v>
      </c>
      <c r="BK197" s="2">
        <v>-72</v>
      </c>
      <c r="BL197" s="78">
        <v>-288</v>
      </c>
    </row>
    <row r="198" spans="1:64" x14ac:dyDescent="0.25">
      <c r="A198" s="1" t="s">
        <v>193</v>
      </c>
      <c r="B198" t="s">
        <v>639</v>
      </c>
      <c r="C198" t="s">
        <v>972</v>
      </c>
      <c r="D198" s="2">
        <v>11</v>
      </c>
      <c r="E198" s="2">
        <v>794</v>
      </c>
      <c r="F198" s="2">
        <f t="shared" ref="F198:F261" si="30">SUM(D198:E198)</f>
        <v>805</v>
      </c>
      <c r="G198" s="2">
        <v>27</v>
      </c>
      <c r="H198" s="2">
        <v>5</v>
      </c>
      <c r="I198" s="2">
        <v>0</v>
      </c>
      <c r="J198" s="2">
        <f t="shared" ref="J198:J261" si="31">SUM(H198:I198)</f>
        <v>5</v>
      </c>
      <c r="K198" s="2">
        <v>-214</v>
      </c>
      <c r="L198" s="2">
        <v>0</v>
      </c>
      <c r="M198" s="2">
        <v>655</v>
      </c>
      <c r="N198" s="2">
        <f t="shared" ref="N198:N261" si="32">SUM(K198:M198)</f>
        <v>441</v>
      </c>
      <c r="O198" s="2">
        <v>1075</v>
      </c>
      <c r="P198" s="2">
        <v>0</v>
      </c>
      <c r="Q198" s="2">
        <v>72</v>
      </c>
      <c r="R198" s="2">
        <v>597</v>
      </c>
      <c r="S198" s="2">
        <f t="shared" ref="S198:S261" si="33">SUM(P198:R198)</f>
        <v>669</v>
      </c>
      <c r="T198" s="2">
        <v>0</v>
      </c>
      <c r="U198" s="2">
        <v>0</v>
      </c>
      <c r="V198" s="2">
        <f t="shared" ref="V198:V261" si="34">SUM(T198:U198)</f>
        <v>0</v>
      </c>
      <c r="W198" s="2">
        <v>510</v>
      </c>
      <c r="X198" s="2">
        <v>0</v>
      </c>
      <c r="Y198">
        <v>0</v>
      </c>
      <c r="Z198" s="2">
        <v>0</v>
      </c>
      <c r="AA198" s="2">
        <v>434</v>
      </c>
      <c r="AB198" s="2">
        <f t="shared" ref="AB198:AB261" si="35">SUM(Z198:AA198)</f>
        <v>434</v>
      </c>
      <c r="AC198" s="2">
        <v>67</v>
      </c>
      <c r="AD198" s="2">
        <v>0</v>
      </c>
      <c r="AE198" s="2">
        <v>0</v>
      </c>
      <c r="AF198" s="2">
        <v>0</v>
      </c>
      <c r="AG198" s="2">
        <f t="shared" ref="AG198:AG261" si="36">AF198+AE198+AD198+AC198+AB198+X198+W198+V198+S198+O198+N198+J198+G198+F198</f>
        <v>4033</v>
      </c>
      <c r="AH198" s="2">
        <f t="shared" ref="AH198:AH261" si="37">AF198+AE198+AD198+AC198+AB198+X198+W198+V198+S198+O198+N198+J198+G198+F198+Y198</f>
        <v>4033</v>
      </c>
      <c r="AI198" s="78">
        <v>13333</v>
      </c>
      <c r="AJ198" s="2">
        <v>13333</v>
      </c>
      <c r="AK198" s="2">
        <v>6496</v>
      </c>
      <c r="AL198" s="2">
        <v>0</v>
      </c>
      <c r="AM198" s="2">
        <v>0</v>
      </c>
      <c r="AN198" s="2">
        <v>0</v>
      </c>
      <c r="AO198" s="2">
        <v>0</v>
      </c>
      <c r="AP198" s="2">
        <v>880</v>
      </c>
      <c r="AQ198" s="2">
        <v>0</v>
      </c>
      <c r="AR198" s="2">
        <v>0</v>
      </c>
      <c r="AS198" s="2">
        <v>0</v>
      </c>
      <c r="AT198" s="2">
        <v>0</v>
      </c>
      <c r="AU198" s="2">
        <v>-2</v>
      </c>
      <c r="AV198" s="78">
        <v>23</v>
      </c>
      <c r="AW198" s="2">
        <v>0</v>
      </c>
      <c r="AX198" s="2">
        <v>0</v>
      </c>
      <c r="AY198" s="2">
        <v>0</v>
      </c>
      <c r="AZ198" s="2">
        <v>0</v>
      </c>
      <c r="BA198" s="2">
        <f t="shared" ref="BA198:BA261" si="38">AG198+AK198+AL198+AM198+AN198+AO198+AP198+AQ198+AR198+AS198+AT198+AY198+AZ198+AW198+AU198</f>
        <v>11407</v>
      </c>
      <c r="BB198" s="2">
        <f t="shared" ref="BB198:BB261" si="39">AH198+AK198+AL198+AM198+AN198+AO198+AP198+AQ198+AR198+AS198+AT198+AY198+AZ198+AU198+AW198</f>
        <v>11407</v>
      </c>
      <c r="BC198" s="2">
        <v>36069</v>
      </c>
      <c r="BD198" s="2">
        <v>36069</v>
      </c>
      <c r="BE198" s="2">
        <v>9</v>
      </c>
      <c r="BF198" s="78">
        <v>0</v>
      </c>
      <c r="BG198" s="2">
        <v>0</v>
      </c>
      <c r="BH198" s="78">
        <v>0</v>
      </c>
      <c r="BI198" s="2">
        <v>4</v>
      </c>
      <c r="BJ198" s="78">
        <v>15</v>
      </c>
      <c r="BK198" s="2">
        <v>-112</v>
      </c>
      <c r="BL198" s="78">
        <v>-456</v>
      </c>
    </row>
    <row r="199" spans="1:64" x14ac:dyDescent="0.25">
      <c r="A199" s="1" t="s">
        <v>194</v>
      </c>
      <c r="B199" t="s">
        <v>640</v>
      </c>
      <c r="C199" t="s">
        <v>972</v>
      </c>
      <c r="D199" s="2">
        <v>-34</v>
      </c>
      <c r="E199" s="2">
        <v>3279</v>
      </c>
      <c r="F199" s="2">
        <f t="shared" si="30"/>
        <v>3245</v>
      </c>
      <c r="G199" s="2">
        <v>16</v>
      </c>
      <c r="H199" s="2">
        <v>289</v>
      </c>
      <c r="I199" s="2">
        <v>0</v>
      </c>
      <c r="J199" s="2">
        <f t="shared" si="31"/>
        <v>289</v>
      </c>
      <c r="K199" s="2">
        <v>-2520</v>
      </c>
      <c r="L199" s="2">
        <v>0</v>
      </c>
      <c r="M199" s="2">
        <v>682</v>
      </c>
      <c r="N199" s="2">
        <f t="shared" si="32"/>
        <v>-1838</v>
      </c>
      <c r="O199" s="2">
        <v>1511</v>
      </c>
      <c r="P199" s="2">
        <v>31</v>
      </c>
      <c r="Q199" s="2">
        <v>204</v>
      </c>
      <c r="R199" s="2">
        <v>72</v>
      </c>
      <c r="S199" s="2">
        <f t="shared" si="33"/>
        <v>307</v>
      </c>
      <c r="T199" s="2">
        <v>0</v>
      </c>
      <c r="U199" s="2">
        <v>0</v>
      </c>
      <c r="V199" s="2">
        <f t="shared" si="34"/>
        <v>0</v>
      </c>
      <c r="W199" s="2">
        <v>344</v>
      </c>
      <c r="X199" s="2">
        <v>0</v>
      </c>
      <c r="Y199">
        <v>0</v>
      </c>
      <c r="Z199" s="2">
        <v>0</v>
      </c>
      <c r="AA199" s="2">
        <v>152</v>
      </c>
      <c r="AB199" s="2">
        <f t="shared" si="35"/>
        <v>152</v>
      </c>
      <c r="AC199" s="2">
        <v>0</v>
      </c>
      <c r="AD199" s="2">
        <v>0</v>
      </c>
      <c r="AE199" s="2">
        <v>0</v>
      </c>
      <c r="AF199" s="2">
        <v>0</v>
      </c>
      <c r="AG199" s="2">
        <f t="shared" si="36"/>
        <v>4026</v>
      </c>
      <c r="AH199" s="2">
        <f t="shared" si="37"/>
        <v>4026</v>
      </c>
      <c r="AI199" s="78">
        <v>22534</v>
      </c>
      <c r="AJ199" s="2">
        <v>22534</v>
      </c>
      <c r="AK199" s="2">
        <v>7822</v>
      </c>
      <c r="AL199" s="2">
        <v>0</v>
      </c>
      <c r="AM199" s="2">
        <v>5798</v>
      </c>
      <c r="AN199" s="2">
        <v>0</v>
      </c>
      <c r="AO199" s="2">
        <v>0</v>
      </c>
      <c r="AP199" s="2">
        <v>0</v>
      </c>
      <c r="AQ199" s="2">
        <v>0</v>
      </c>
      <c r="AR199" s="2">
        <v>0</v>
      </c>
      <c r="AS199" s="2">
        <v>0</v>
      </c>
      <c r="AT199" s="2">
        <v>0</v>
      </c>
      <c r="AU199" s="2">
        <v>421</v>
      </c>
      <c r="AV199" s="78">
        <v>-1615</v>
      </c>
      <c r="AW199" s="2">
        <v>0</v>
      </c>
      <c r="AX199" s="2">
        <v>0</v>
      </c>
      <c r="AY199" s="2">
        <v>0</v>
      </c>
      <c r="AZ199" s="2">
        <v>0</v>
      </c>
      <c r="BA199" s="2">
        <f t="shared" si="38"/>
        <v>18067</v>
      </c>
      <c r="BB199" s="2">
        <f t="shared" si="39"/>
        <v>18067</v>
      </c>
      <c r="BC199" s="2">
        <v>90111</v>
      </c>
      <c r="BD199" s="2">
        <v>90111</v>
      </c>
      <c r="BE199" s="2">
        <v>0</v>
      </c>
      <c r="BF199" s="78">
        <v>0</v>
      </c>
      <c r="BG199" s="2">
        <v>0</v>
      </c>
      <c r="BH199" s="78">
        <v>0</v>
      </c>
      <c r="BI199" s="2">
        <v>15</v>
      </c>
      <c r="BJ199" s="78">
        <v>9616</v>
      </c>
      <c r="BK199" s="2">
        <v>-89</v>
      </c>
      <c r="BL199" s="78">
        <v>-768</v>
      </c>
    </row>
    <row r="200" spans="1:64" x14ac:dyDescent="0.25">
      <c r="A200" s="1" t="s">
        <v>195</v>
      </c>
      <c r="B200" t="s">
        <v>641</v>
      </c>
      <c r="C200" t="s">
        <v>972</v>
      </c>
      <c r="D200" s="2">
        <v>21</v>
      </c>
      <c r="E200" s="2">
        <v>719</v>
      </c>
      <c r="F200" s="2">
        <f t="shared" si="30"/>
        <v>740</v>
      </c>
      <c r="G200" s="2">
        <v>9</v>
      </c>
      <c r="H200" s="2">
        <v>64</v>
      </c>
      <c r="I200" s="2">
        <v>0</v>
      </c>
      <c r="J200" s="2">
        <f t="shared" si="31"/>
        <v>64</v>
      </c>
      <c r="K200" s="2">
        <v>-21</v>
      </c>
      <c r="L200" s="2">
        <v>0</v>
      </c>
      <c r="M200" s="2">
        <v>147</v>
      </c>
      <c r="N200" s="2">
        <f t="shared" si="32"/>
        <v>126</v>
      </c>
      <c r="O200" s="2">
        <v>952</v>
      </c>
      <c r="P200" s="2">
        <v>7</v>
      </c>
      <c r="Q200" s="2">
        <v>397</v>
      </c>
      <c r="R200" s="2">
        <v>783</v>
      </c>
      <c r="S200" s="2">
        <f t="shared" si="33"/>
        <v>1187</v>
      </c>
      <c r="T200" s="2">
        <v>0</v>
      </c>
      <c r="U200" s="2">
        <v>0</v>
      </c>
      <c r="V200" s="2">
        <f t="shared" si="34"/>
        <v>0</v>
      </c>
      <c r="W200" s="2">
        <v>828</v>
      </c>
      <c r="X200" s="2">
        <v>0</v>
      </c>
      <c r="Y200">
        <v>0</v>
      </c>
      <c r="Z200" s="2">
        <v>0</v>
      </c>
      <c r="AA200" s="2">
        <v>143</v>
      </c>
      <c r="AB200" s="2">
        <f t="shared" si="35"/>
        <v>143</v>
      </c>
      <c r="AC200" s="2">
        <v>172</v>
      </c>
      <c r="AD200" s="2">
        <v>0</v>
      </c>
      <c r="AE200" s="2">
        <v>0</v>
      </c>
      <c r="AF200" s="2">
        <v>18</v>
      </c>
      <c r="AG200" s="2">
        <f t="shared" si="36"/>
        <v>4239</v>
      </c>
      <c r="AH200" s="2">
        <f t="shared" si="37"/>
        <v>4239</v>
      </c>
      <c r="AI200" s="78">
        <v>12591</v>
      </c>
      <c r="AJ200" s="2">
        <v>12591</v>
      </c>
      <c r="AK200" s="2">
        <v>6706</v>
      </c>
      <c r="AL200" s="2">
        <v>0</v>
      </c>
      <c r="AM200" s="2">
        <v>0</v>
      </c>
      <c r="AN200" s="2">
        <v>0</v>
      </c>
      <c r="AO200" s="2">
        <v>0</v>
      </c>
      <c r="AP200" s="2">
        <v>726</v>
      </c>
      <c r="AQ200" s="2">
        <v>0</v>
      </c>
      <c r="AR200" s="2">
        <v>0</v>
      </c>
      <c r="AS200" s="2">
        <v>0</v>
      </c>
      <c r="AT200" s="2">
        <v>0</v>
      </c>
      <c r="AU200" s="2">
        <v>42</v>
      </c>
      <c r="AV200" s="78">
        <v>-84</v>
      </c>
      <c r="AW200" s="2">
        <v>0</v>
      </c>
      <c r="AX200" s="2">
        <v>0</v>
      </c>
      <c r="AY200" s="2">
        <v>0</v>
      </c>
      <c r="AZ200" s="2">
        <v>0</v>
      </c>
      <c r="BA200" s="2">
        <f t="shared" si="38"/>
        <v>11713</v>
      </c>
      <c r="BB200" s="2">
        <f t="shared" si="39"/>
        <v>11713</v>
      </c>
      <c r="BC200" s="2">
        <v>42236</v>
      </c>
      <c r="BD200" s="2">
        <v>42236</v>
      </c>
      <c r="BE200" s="2">
        <v>0</v>
      </c>
      <c r="BF200" s="78">
        <v>0</v>
      </c>
      <c r="BG200" s="2">
        <v>0</v>
      </c>
      <c r="BH200" s="78">
        <v>0</v>
      </c>
      <c r="BI200" s="2">
        <v>8</v>
      </c>
      <c r="BJ200" s="78">
        <v>9</v>
      </c>
      <c r="BK200" s="2">
        <v>-80</v>
      </c>
      <c r="BL200" s="78">
        <v>-301</v>
      </c>
    </row>
    <row r="201" spans="1:64" x14ac:dyDescent="0.25">
      <c r="A201" s="1" t="s">
        <v>196</v>
      </c>
      <c r="B201" t="s">
        <v>642</v>
      </c>
      <c r="C201" t="s">
        <v>970</v>
      </c>
      <c r="D201" s="2">
        <v>-402</v>
      </c>
      <c r="E201" s="2">
        <v>1178</v>
      </c>
      <c r="F201" s="2">
        <f t="shared" si="30"/>
        <v>776</v>
      </c>
      <c r="G201" s="2">
        <v>24</v>
      </c>
      <c r="H201" s="2">
        <v>250</v>
      </c>
      <c r="I201" s="2">
        <v>80</v>
      </c>
      <c r="J201" s="2">
        <f t="shared" si="31"/>
        <v>330</v>
      </c>
      <c r="K201" s="2">
        <v>981</v>
      </c>
      <c r="L201" s="2">
        <v>0</v>
      </c>
      <c r="M201" s="2">
        <v>512</v>
      </c>
      <c r="N201" s="2">
        <f t="shared" si="32"/>
        <v>1493</v>
      </c>
      <c r="O201" s="2">
        <v>3754</v>
      </c>
      <c r="P201" s="2">
        <v>95</v>
      </c>
      <c r="Q201" s="2">
        <v>26</v>
      </c>
      <c r="R201" s="2">
        <v>688</v>
      </c>
      <c r="S201" s="2">
        <f t="shared" si="33"/>
        <v>809</v>
      </c>
      <c r="T201" s="2">
        <v>579</v>
      </c>
      <c r="U201" s="2">
        <v>1890</v>
      </c>
      <c r="V201" s="2">
        <f t="shared" si="34"/>
        <v>2469</v>
      </c>
      <c r="W201" s="2">
        <v>1528</v>
      </c>
      <c r="X201" s="2">
        <v>24213</v>
      </c>
      <c r="Y201">
        <v>7011.8522179725469</v>
      </c>
      <c r="Z201" s="2">
        <v>19162</v>
      </c>
      <c r="AA201" s="2">
        <v>895</v>
      </c>
      <c r="AB201" s="2">
        <f t="shared" si="35"/>
        <v>20057</v>
      </c>
      <c r="AC201" s="2">
        <v>0</v>
      </c>
      <c r="AD201" s="2">
        <v>45</v>
      </c>
      <c r="AE201" s="2">
        <v>0</v>
      </c>
      <c r="AF201" s="2">
        <v>0</v>
      </c>
      <c r="AG201" s="2">
        <f t="shared" si="36"/>
        <v>55498</v>
      </c>
      <c r="AH201" s="2">
        <f t="shared" si="37"/>
        <v>62509.852217972548</v>
      </c>
      <c r="AI201" s="78">
        <v>221990</v>
      </c>
      <c r="AJ201" s="2">
        <v>249400.34215972398</v>
      </c>
      <c r="AK201" s="2">
        <v>6554</v>
      </c>
      <c r="AL201" s="2">
        <v>175</v>
      </c>
      <c r="AM201" s="2">
        <v>4588</v>
      </c>
      <c r="AN201" s="2">
        <v>0</v>
      </c>
      <c r="AO201" s="2">
        <v>0</v>
      </c>
      <c r="AP201" s="2">
        <v>0</v>
      </c>
      <c r="AQ201" s="2">
        <v>0</v>
      </c>
      <c r="AR201" s="2">
        <v>0</v>
      </c>
      <c r="AS201" s="2">
        <v>0</v>
      </c>
      <c r="AT201" s="2">
        <v>0</v>
      </c>
      <c r="AU201" s="2">
        <v>-676</v>
      </c>
      <c r="AV201" s="78">
        <v>0</v>
      </c>
      <c r="AW201" s="2">
        <v>-466</v>
      </c>
      <c r="AX201" s="2">
        <v>0</v>
      </c>
      <c r="AY201" s="2">
        <v>0</v>
      </c>
      <c r="AZ201" s="2">
        <v>0</v>
      </c>
      <c r="BA201" s="2">
        <f t="shared" si="38"/>
        <v>65673</v>
      </c>
      <c r="BB201" s="2">
        <f t="shared" si="39"/>
        <v>72684.852217972541</v>
      </c>
      <c r="BC201" s="2">
        <v>262690</v>
      </c>
      <c r="BD201" s="2">
        <v>290100.34215972398</v>
      </c>
      <c r="BE201" s="2">
        <v>0</v>
      </c>
      <c r="BF201" s="78">
        <v>0</v>
      </c>
      <c r="BG201" s="2">
        <v>0</v>
      </c>
      <c r="BH201" s="78">
        <v>0</v>
      </c>
      <c r="BI201" s="2">
        <v>2853</v>
      </c>
      <c r="BJ201" s="78">
        <v>0</v>
      </c>
      <c r="BK201" s="2">
        <v>-59</v>
      </c>
      <c r="BL201" s="78">
        <v>0</v>
      </c>
    </row>
    <row r="202" spans="1:64" x14ac:dyDescent="0.25">
      <c r="A202" s="1" t="s">
        <v>197</v>
      </c>
      <c r="B202" t="s">
        <v>643</v>
      </c>
      <c r="C202" t="s">
        <v>971</v>
      </c>
      <c r="D202" s="2">
        <v>159</v>
      </c>
      <c r="E202" s="2">
        <v>1730.7078766432096</v>
      </c>
      <c r="F202" s="2">
        <f t="shared" si="30"/>
        <v>1889.7078766432096</v>
      </c>
      <c r="G202" s="2">
        <v>77.25</v>
      </c>
      <c r="H202" s="2">
        <v>0</v>
      </c>
      <c r="I202" s="2">
        <v>192.5</v>
      </c>
      <c r="J202" s="2">
        <f t="shared" si="31"/>
        <v>192.5</v>
      </c>
      <c r="K202" s="2">
        <v>8655.3641022863521</v>
      </c>
      <c r="L202" s="2">
        <v>0</v>
      </c>
      <c r="M202" s="2">
        <v>2319.25</v>
      </c>
      <c r="N202" s="2">
        <f t="shared" si="32"/>
        <v>10974.614102286352</v>
      </c>
      <c r="O202" s="2">
        <v>7309.1994562154778</v>
      </c>
      <c r="P202" s="2">
        <v>992.5</v>
      </c>
      <c r="Q202" s="2">
        <v>-13.25</v>
      </c>
      <c r="R202" s="2">
        <v>468.25</v>
      </c>
      <c r="S202" s="2">
        <f t="shared" si="33"/>
        <v>1447.5</v>
      </c>
      <c r="T202" s="2">
        <v>2425.25</v>
      </c>
      <c r="U202" s="2">
        <v>3820.75</v>
      </c>
      <c r="V202" s="2">
        <f t="shared" si="34"/>
        <v>6246</v>
      </c>
      <c r="W202" s="2">
        <v>2282.4955355356074</v>
      </c>
      <c r="X202" s="2">
        <v>72262.302332429914</v>
      </c>
      <c r="Y202">
        <v>20926.468627821891</v>
      </c>
      <c r="Z202" s="2">
        <v>50540.061441438993</v>
      </c>
      <c r="AA202" s="2">
        <v>2312.5</v>
      </c>
      <c r="AB202" s="2">
        <f t="shared" si="35"/>
        <v>52852.561441438993</v>
      </c>
      <c r="AC202" s="2">
        <v>3.5</v>
      </c>
      <c r="AD202" s="2">
        <v>189.25</v>
      </c>
      <c r="AE202" s="2">
        <v>0</v>
      </c>
      <c r="AF202" s="2">
        <v>247.30712611149465</v>
      </c>
      <c r="AG202" s="2">
        <f t="shared" si="36"/>
        <v>155974.18787066109</v>
      </c>
      <c r="AH202" s="2">
        <f t="shared" si="37"/>
        <v>176900.65649848297</v>
      </c>
      <c r="AI202" s="78">
        <v>624568.25049421471</v>
      </c>
      <c r="AJ202" s="2">
        <v>707349.87071104278</v>
      </c>
      <c r="AK202" s="2">
        <v>0</v>
      </c>
      <c r="AL202" s="2">
        <v>0</v>
      </c>
      <c r="AM202" s="2">
        <v>0</v>
      </c>
      <c r="AN202" s="2">
        <v>0</v>
      </c>
      <c r="AO202" s="2">
        <v>0</v>
      </c>
      <c r="AP202" s="2">
        <v>0</v>
      </c>
      <c r="AQ202" s="2">
        <v>0</v>
      </c>
      <c r="AR202" s="2">
        <v>0</v>
      </c>
      <c r="AS202" s="2">
        <v>0</v>
      </c>
      <c r="AT202" s="2">
        <v>149.25</v>
      </c>
      <c r="AU202" s="2">
        <v>0</v>
      </c>
      <c r="AV202" s="78">
        <v>0</v>
      </c>
      <c r="AW202" s="2">
        <v>0</v>
      </c>
      <c r="AX202" s="2">
        <v>0</v>
      </c>
      <c r="AY202" s="2">
        <v>0</v>
      </c>
      <c r="AZ202" s="2">
        <v>0</v>
      </c>
      <c r="BA202" s="2">
        <f t="shared" si="38"/>
        <v>156123.43787066109</v>
      </c>
      <c r="BB202" s="2">
        <f t="shared" si="39"/>
        <v>177049.90649848297</v>
      </c>
      <c r="BC202" s="2">
        <v>625164.58382754808</v>
      </c>
      <c r="BD202" s="2">
        <v>707946.20404437627</v>
      </c>
      <c r="BE202" s="2">
        <v>0</v>
      </c>
      <c r="BF202" s="78">
        <v>-435</v>
      </c>
      <c r="BG202" s="2">
        <v>0</v>
      </c>
      <c r="BH202" s="78">
        <v>0</v>
      </c>
      <c r="BI202" s="2">
        <v>3538.502795599255</v>
      </c>
      <c r="BJ202" s="78">
        <v>14171.337060799007</v>
      </c>
      <c r="BK202" s="2">
        <v>-604.78229304071101</v>
      </c>
      <c r="BL202" s="78">
        <v>-2430.3763907209482</v>
      </c>
    </row>
    <row r="203" spans="1:64" x14ac:dyDescent="0.25">
      <c r="A203" s="1" t="s">
        <v>198</v>
      </c>
      <c r="B203" t="s">
        <v>644</v>
      </c>
      <c r="C203" t="s">
        <v>972</v>
      </c>
      <c r="D203" s="2">
        <v>-121</v>
      </c>
      <c r="E203" s="2">
        <v>799</v>
      </c>
      <c r="F203" s="2">
        <f t="shared" si="30"/>
        <v>678</v>
      </c>
      <c r="G203" s="2">
        <v>0</v>
      </c>
      <c r="H203" s="2">
        <v>0</v>
      </c>
      <c r="I203" s="2">
        <v>0</v>
      </c>
      <c r="J203" s="2">
        <f t="shared" si="31"/>
        <v>0</v>
      </c>
      <c r="K203" s="2">
        <v>-320</v>
      </c>
      <c r="L203" s="2">
        <v>0</v>
      </c>
      <c r="M203" s="2">
        <v>118</v>
      </c>
      <c r="N203" s="2">
        <f t="shared" si="32"/>
        <v>-202</v>
      </c>
      <c r="O203" s="2">
        <v>355</v>
      </c>
      <c r="P203" s="2">
        <v>0</v>
      </c>
      <c r="Q203" s="2">
        <v>11</v>
      </c>
      <c r="R203" s="2">
        <v>66</v>
      </c>
      <c r="S203" s="2">
        <f t="shared" si="33"/>
        <v>77</v>
      </c>
      <c r="T203" s="2">
        <v>0</v>
      </c>
      <c r="U203" s="2">
        <v>0</v>
      </c>
      <c r="V203" s="2">
        <f t="shared" si="34"/>
        <v>0</v>
      </c>
      <c r="W203" s="2">
        <v>-27</v>
      </c>
      <c r="X203" s="2">
        <v>0</v>
      </c>
      <c r="Y203">
        <v>0</v>
      </c>
      <c r="Z203" s="2">
        <v>0</v>
      </c>
      <c r="AA203" s="2">
        <v>49</v>
      </c>
      <c r="AB203" s="2">
        <f t="shared" si="35"/>
        <v>49</v>
      </c>
      <c r="AC203" s="2">
        <v>38</v>
      </c>
      <c r="AD203" s="2">
        <v>0</v>
      </c>
      <c r="AE203" s="2">
        <v>0</v>
      </c>
      <c r="AF203" s="2">
        <v>0</v>
      </c>
      <c r="AG203" s="2">
        <f t="shared" si="36"/>
        <v>968</v>
      </c>
      <c r="AH203" s="2">
        <f t="shared" si="37"/>
        <v>968</v>
      </c>
      <c r="AI203" s="78">
        <v>5731</v>
      </c>
      <c r="AJ203" s="2">
        <v>5731</v>
      </c>
      <c r="AK203" s="2">
        <v>2501</v>
      </c>
      <c r="AL203" s="2">
        <v>0</v>
      </c>
      <c r="AM203" s="2">
        <v>0</v>
      </c>
      <c r="AN203" s="2">
        <v>0</v>
      </c>
      <c r="AO203" s="2">
        <v>0</v>
      </c>
      <c r="AP203" s="2">
        <v>295</v>
      </c>
      <c r="AQ203" s="2">
        <v>0</v>
      </c>
      <c r="AR203" s="2">
        <v>0</v>
      </c>
      <c r="AS203" s="2">
        <v>0</v>
      </c>
      <c r="AT203" s="2">
        <v>0</v>
      </c>
      <c r="AU203" s="2">
        <v>0</v>
      </c>
      <c r="AV203" s="78">
        <v>0</v>
      </c>
      <c r="AW203" s="2">
        <v>0</v>
      </c>
      <c r="AX203" s="2">
        <v>0</v>
      </c>
      <c r="AY203" s="2">
        <v>0</v>
      </c>
      <c r="AZ203" s="2">
        <v>0</v>
      </c>
      <c r="BA203" s="2">
        <f t="shared" si="38"/>
        <v>3764</v>
      </c>
      <c r="BB203" s="2">
        <f t="shared" si="39"/>
        <v>3764</v>
      </c>
      <c r="BC203" s="2">
        <v>16531</v>
      </c>
      <c r="BD203" s="2">
        <v>16531</v>
      </c>
      <c r="BE203" s="2">
        <v>0</v>
      </c>
      <c r="BF203" s="78">
        <v>0</v>
      </c>
      <c r="BG203" s="2">
        <v>0</v>
      </c>
      <c r="BH203" s="78">
        <v>0</v>
      </c>
      <c r="BI203" s="2">
        <v>16</v>
      </c>
      <c r="BJ203" s="78">
        <v>256</v>
      </c>
      <c r="BK203" s="2">
        <v>-7</v>
      </c>
      <c r="BL203" s="78">
        <v>-61</v>
      </c>
    </row>
    <row r="204" spans="1:64" x14ac:dyDescent="0.25">
      <c r="A204" s="1" t="s">
        <v>199</v>
      </c>
      <c r="B204" t="s">
        <v>645</v>
      </c>
      <c r="C204" t="s">
        <v>972</v>
      </c>
      <c r="D204" s="2">
        <v>-6</v>
      </c>
      <c r="E204" s="2">
        <v>1316</v>
      </c>
      <c r="F204" s="2">
        <f t="shared" si="30"/>
        <v>1310</v>
      </c>
      <c r="G204" s="2">
        <v>5</v>
      </c>
      <c r="H204" s="2">
        <v>99</v>
      </c>
      <c r="I204" s="2">
        <v>0</v>
      </c>
      <c r="J204" s="2">
        <f t="shared" si="31"/>
        <v>99</v>
      </c>
      <c r="K204" s="2">
        <v>-122</v>
      </c>
      <c r="L204" s="2">
        <v>0</v>
      </c>
      <c r="M204" s="2">
        <v>37</v>
      </c>
      <c r="N204" s="2">
        <f t="shared" si="32"/>
        <v>-85</v>
      </c>
      <c r="O204" s="2">
        <v>521</v>
      </c>
      <c r="P204" s="2">
        <v>0</v>
      </c>
      <c r="Q204" s="2">
        <v>2</v>
      </c>
      <c r="R204" s="2">
        <v>35</v>
      </c>
      <c r="S204" s="2">
        <f t="shared" si="33"/>
        <v>37</v>
      </c>
      <c r="T204" s="2">
        <v>0</v>
      </c>
      <c r="U204" s="2">
        <v>0</v>
      </c>
      <c r="V204" s="2">
        <f t="shared" si="34"/>
        <v>0</v>
      </c>
      <c r="W204" s="2">
        <v>159</v>
      </c>
      <c r="X204" s="2">
        <v>0</v>
      </c>
      <c r="Y204">
        <v>0</v>
      </c>
      <c r="Z204" s="2">
        <v>0</v>
      </c>
      <c r="AA204" s="2">
        <v>173</v>
      </c>
      <c r="AB204" s="2">
        <f t="shared" si="35"/>
        <v>173</v>
      </c>
      <c r="AC204" s="2">
        <v>0</v>
      </c>
      <c r="AD204" s="2">
        <v>0</v>
      </c>
      <c r="AE204" s="2">
        <v>0</v>
      </c>
      <c r="AF204" s="2">
        <v>0</v>
      </c>
      <c r="AG204" s="2">
        <f t="shared" si="36"/>
        <v>2219</v>
      </c>
      <c r="AH204" s="2">
        <f t="shared" si="37"/>
        <v>2219</v>
      </c>
      <c r="AI204" s="78">
        <v>8410</v>
      </c>
      <c r="AJ204" s="2">
        <v>8410</v>
      </c>
      <c r="AK204" s="2">
        <v>4754</v>
      </c>
      <c r="AL204" s="2">
        <v>0</v>
      </c>
      <c r="AM204" s="2">
        <v>0</v>
      </c>
      <c r="AN204" s="2">
        <v>0</v>
      </c>
      <c r="AO204" s="2">
        <v>0</v>
      </c>
      <c r="AP204" s="2">
        <v>0</v>
      </c>
      <c r="AQ204" s="2">
        <v>0</v>
      </c>
      <c r="AR204" s="2">
        <v>0</v>
      </c>
      <c r="AS204" s="2">
        <v>0</v>
      </c>
      <c r="AT204" s="2">
        <v>0</v>
      </c>
      <c r="AU204" s="2">
        <v>-133</v>
      </c>
      <c r="AV204" s="78">
        <v>-171</v>
      </c>
      <c r="AW204" s="2">
        <v>0</v>
      </c>
      <c r="AX204" s="2">
        <v>0</v>
      </c>
      <c r="AY204" s="2">
        <v>0</v>
      </c>
      <c r="AZ204" s="2">
        <v>0</v>
      </c>
      <c r="BA204" s="2">
        <f t="shared" si="38"/>
        <v>6840</v>
      </c>
      <c r="BB204" s="2">
        <f t="shared" si="39"/>
        <v>6840</v>
      </c>
      <c r="BC204" s="2">
        <v>28527</v>
      </c>
      <c r="BD204" s="2">
        <v>28527</v>
      </c>
      <c r="BE204" s="2">
        <v>0</v>
      </c>
      <c r="BF204" s="78">
        <v>0</v>
      </c>
      <c r="BG204" s="2">
        <v>0</v>
      </c>
      <c r="BH204" s="78">
        <v>0</v>
      </c>
      <c r="BI204" s="2">
        <v>1</v>
      </c>
      <c r="BJ204" s="78">
        <v>4</v>
      </c>
      <c r="BK204" s="2">
        <v>-57</v>
      </c>
      <c r="BL204" s="78">
        <v>-293</v>
      </c>
    </row>
    <row r="205" spans="1:64" x14ac:dyDescent="0.25">
      <c r="A205" s="1" t="s">
        <v>200</v>
      </c>
      <c r="B205" t="s">
        <v>646</v>
      </c>
      <c r="C205" t="s">
        <v>972</v>
      </c>
      <c r="D205" s="2">
        <v>27</v>
      </c>
      <c r="E205" s="2">
        <v>282</v>
      </c>
      <c r="F205" s="2">
        <f t="shared" si="30"/>
        <v>309</v>
      </c>
      <c r="G205" s="2">
        <v>5</v>
      </c>
      <c r="H205" s="2">
        <v>11</v>
      </c>
      <c r="I205" s="2">
        <v>0</v>
      </c>
      <c r="J205" s="2">
        <f t="shared" si="31"/>
        <v>11</v>
      </c>
      <c r="K205" s="2">
        <v>-44</v>
      </c>
      <c r="L205" s="2">
        <v>0</v>
      </c>
      <c r="M205" s="2">
        <v>155</v>
      </c>
      <c r="N205" s="2">
        <f t="shared" si="32"/>
        <v>111</v>
      </c>
      <c r="O205" s="2">
        <v>394</v>
      </c>
      <c r="P205" s="2">
        <v>36</v>
      </c>
      <c r="Q205" s="2">
        <v>29</v>
      </c>
      <c r="R205" s="2">
        <v>-30</v>
      </c>
      <c r="S205" s="2">
        <f t="shared" si="33"/>
        <v>35</v>
      </c>
      <c r="T205" s="2">
        <v>0</v>
      </c>
      <c r="U205" s="2">
        <v>0</v>
      </c>
      <c r="V205" s="2">
        <f t="shared" si="34"/>
        <v>0</v>
      </c>
      <c r="W205" s="2">
        <v>144</v>
      </c>
      <c r="X205" s="2">
        <v>0</v>
      </c>
      <c r="Y205">
        <v>0</v>
      </c>
      <c r="Z205" s="2">
        <v>11</v>
      </c>
      <c r="AA205" s="2">
        <v>144</v>
      </c>
      <c r="AB205" s="2">
        <f t="shared" si="35"/>
        <v>155</v>
      </c>
      <c r="AC205" s="2">
        <v>0</v>
      </c>
      <c r="AD205" s="2">
        <v>0</v>
      </c>
      <c r="AE205" s="2">
        <v>0</v>
      </c>
      <c r="AF205" s="2">
        <v>0</v>
      </c>
      <c r="AG205" s="2">
        <f t="shared" si="36"/>
        <v>1164</v>
      </c>
      <c r="AH205" s="2">
        <f t="shared" si="37"/>
        <v>1164</v>
      </c>
      <c r="AI205" s="78">
        <v>5310</v>
      </c>
      <c r="AJ205" s="2">
        <v>5310</v>
      </c>
      <c r="AK205" s="2">
        <v>1471</v>
      </c>
      <c r="AL205" s="2">
        <v>17</v>
      </c>
      <c r="AM205" s="2">
        <v>785</v>
      </c>
      <c r="AN205" s="2">
        <v>0</v>
      </c>
      <c r="AO205" s="2">
        <v>0</v>
      </c>
      <c r="AP205" s="2">
        <v>0</v>
      </c>
      <c r="AQ205" s="2">
        <v>0</v>
      </c>
      <c r="AR205" s="2">
        <v>0</v>
      </c>
      <c r="AS205" s="2">
        <v>0</v>
      </c>
      <c r="AT205" s="2">
        <v>0</v>
      </c>
      <c r="AU205" s="2">
        <v>0</v>
      </c>
      <c r="AV205" s="78">
        <v>0</v>
      </c>
      <c r="AW205" s="2">
        <v>0</v>
      </c>
      <c r="AX205" s="2">
        <v>0</v>
      </c>
      <c r="AY205" s="2">
        <v>0</v>
      </c>
      <c r="AZ205" s="2">
        <v>0</v>
      </c>
      <c r="BA205" s="2">
        <f t="shared" si="38"/>
        <v>3437</v>
      </c>
      <c r="BB205" s="2">
        <f t="shared" si="39"/>
        <v>3437</v>
      </c>
      <c r="BC205" s="2">
        <v>14920</v>
      </c>
      <c r="BD205" s="2">
        <v>14920</v>
      </c>
      <c r="BE205" s="2">
        <v>0</v>
      </c>
      <c r="BF205" s="78">
        <v>0</v>
      </c>
      <c r="BG205" s="2">
        <v>0</v>
      </c>
      <c r="BH205" s="78">
        <v>0</v>
      </c>
      <c r="BI205" s="2">
        <v>19</v>
      </c>
      <c r="BJ205" s="78">
        <v>-75</v>
      </c>
      <c r="BK205" s="2">
        <v>-11</v>
      </c>
      <c r="BL205" s="78">
        <v>-45</v>
      </c>
    </row>
    <row r="206" spans="1:64" x14ac:dyDescent="0.25">
      <c r="A206" s="1" t="s">
        <v>201</v>
      </c>
      <c r="B206" t="s">
        <v>647</v>
      </c>
      <c r="C206" t="s">
        <v>972</v>
      </c>
      <c r="D206" s="2">
        <v>-169</v>
      </c>
      <c r="E206" s="2">
        <v>1305</v>
      </c>
      <c r="F206" s="2">
        <f t="shared" si="30"/>
        <v>1136</v>
      </c>
      <c r="G206" s="2">
        <v>-52</v>
      </c>
      <c r="H206" s="2">
        <v>120</v>
      </c>
      <c r="I206" s="2">
        <v>0</v>
      </c>
      <c r="J206" s="2">
        <f t="shared" si="31"/>
        <v>120</v>
      </c>
      <c r="K206" s="2">
        <v>-716</v>
      </c>
      <c r="L206" s="2">
        <v>0</v>
      </c>
      <c r="M206" s="2">
        <v>419</v>
      </c>
      <c r="N206" s="2">
        <f t="shared" si="32"/>
        <v>-297</v>
      </c>
      <c r="O206" s="2">
        <v>912</v>
      </c>
      <c r="P206" s="2">
        <v>33</v>
      </c>
      <c r="Q206" s="2">
        <v>55</v>
      </c>
      <c r="R206" s="2">
        <v>394</v>
      </c>
      <c r="S206" s="2">
        <f t="shared" si="33"/>
        <v>482</v>
      </c>
      <c r="T206" s="2">
        <v>0</v>
      </c>
      <c r="U206" s="2">
        <v>0</v>
      </c>
      <c r="V206" s="2">
        <f t="shared" si="34"/>
        <v>0</v>
      </c>
      <c r="W206" s="2">
        <v>1218</v>
      </c>
      <c r="X206" s="2">
        <v>0</v>
      </c>
      <c r="Y206">
        <v>0</v>
      </c>
      <c r="Z206" s="2">
        <v>0</v>
      </c>
      <c r="AA206" s="2">
        <v>293</v>
      </c>
      <c r="AB206" s="2">
        <f t="shared" si="35"/>
        <v>293</v>
      </c>
      <c r="AC206" s="2">
        <v>161</v>
      </c>
      <c r="AD206" s="2">
        <v>0</v>
      </c>
      <c r="AE206" s="2">
        <v>0</v>
      </c>
      <c r="AF206" s="2">
        <v>4</v>
      </c>
      <c r="AG206" s="2">
        <f t="shared" si="36"/>
        <v>3977</v>
      </c>
      <c r="AH206" s="2">
        <f t="shared" si="37"/>
        <v>3977</v>
      </c>
      <c r="AI206" s="78">
        <v>18691</v>
      </c>
      <c r="AJ206" s="2">
        <v>18691</v>
      </c>
      <c r="AK206" s="2">
        <v>8852</v>
      </c>
      <c r="AL206" s="2">
        <v>8</v>
      </c>
      <c r="AM206" s="2">
        <v>0</v>
      </c>
      <c r="AN206" s="2">
        <v>0</v>
      </c>
      <c r="AO206" s="2">
        <v>0</v>
      </c>
      <c r="AP206" s="2">
        <v>386</v>
      </c>
      <c r="AQ206" s="2">
        <v>0</v>
      </c>
      <c r="AR206" s="2">
        <v>0</v>
      </c>
      <c r="AS206" s="2">
        <v>0</v>
      </c>
      <c r="AT206" s="2">
        <v>0</v>
      </c>
      <c r="AU206" s="2">
        <v>-107</v>
      </c>
      <c r="AV206" s="78">
        <v>-368</v>
      </c>
      <c r="AW206" s="2">
        <v>0</v>
      </c>
      <c r="AX206" s="2">
        <v>0</v>
      </c>
      <c r="AY206" s="2">
        <v>0</v>
      </c>
      <c r="AZ206" s="2">
        <v>0</v>
      </c>
      <c r="BA206" s="2">
        <f t="shared" si="38"/>
        <v>13116</v>
      </c>
      <c r="BB206" s="2">
        <f t="shared" si="39"/>
        <v>13116</v>
      </c>
      <c r="BC206" s="2">
        <v>58106</v>
      </c>
      <c r="BD206" s="2">
        <v>58106</v>
      </c>
      <c r="BE206" s="2">
        <v>0</v>
      </c>
      <c r="BF206" s="78">
        <v>0</v>
      </c>
      <c r="BG206" s="2">
        <v>0</v>
      </c>
      <c r="BH206" s="78">
        <v>0</v>
      </c>
      <c r="BI206" s="2">
        <v>103</v>
      </c>
      <c r="BJ206" s="78">
        <v>506</v>
      </c>
      <c r="BK206" s="2">
        <v>-40</v>
      </c>
      <c r="BL206" s="78">
        <v>-129</v>
      </c>
    </row>
    <row r="207" spans="1:64" x14ac:dyDescent="0.25">
      <c r="A207" s="1" t="s">
        <v>202</v>
      </c>
      <c r="B207" t="s">
        <v>648</v>
      </c>
      <c r="C207" t="s">
        <v>972</v>
      </c>
      <c r="D207" s="2">
        <v>-131</v>
      </c>
      <c r="E207" s="2">
        <v>976</v>
      </c>
      <c r="F207" s="2">
        <f t="shared" si="30"/>
        <v>845</v>
      </c>
      <c r="G207" s="2">
        <v>45</v>
      </c>
      <c r="H207" s="2">
        <v>46</v>
      </c>
      <c r="I207" s="2">
        <v>0</v>
      </c>
      <c r="J207" s="2">
        <f t="shared" si="31"/>
        <v>46</v>
      </c>
      <c r="K207" s="2">
        <v>-486</v>
      </c>
      <c r="L207" s="2">
        <v>0</v>
      </c>
      <c r="M207" s="2">
        <v>729</v>
      </c>
      <c r="N207" s="2">
        <f t="shared" si="32"/>
        <v>243</v>
      </c>
      <c r="O207" s="2">
        <v>1681</v>
      </c>
      <c r="P207" s="2">
        <v>42</v>
      </c>
      <c r="Q207" s="2">
        <v>153</v>
      </c>
      <c r="R207" s="2">
        <v>375</v>
      </c>
      <c r="S207" s="2">
        <f t="shared" si="33"/>
        <v>570</v>
      </c>
      <c r="T207" s="2">
        <v>0</v>
      </c>
      <c r="U207" s="2">
        <v>0</v>
      </c>
      <c r="V207" s="2">
        <f t="shared" si="34"/>
        <v>0</v>
      </c>
      <c r="W207" s="2">
        <v>1388</v>
      </c>
      <c r="X207" s="2">
        <v>0</v>
      </c>
      <c r="Y207">
        <v>0</v>
      </c>
      <c r="Z207" s="2">
        <v>0</v>
      </c>
      <c r="AA207" s="2">
        <v>343</v>
      </c>
      <c r="AB207" s="2">
        <f t="shared" si="35"/>
        <v>343</v>
      </c>
      <c r="AC207" s="2">
        <v>10</v>
      </c>
      <c r="AD207" s="2">
        <v>45</v>
      </c>
      <c r="AE207" s="2">
        <v>0</v>
      </c>
      <c r="AF207" s="2">
        <v>99</v>
      </c>
      <c r="AG207" s="2">
        <f t="shared" si="36"/>
        <v>5315</v>
      </c>
      <c r="AH207" s="2">
        <f t="shared" si="37"/>
        <v>5315</v>
      </c>
      <c r="AI207" s="78">
        <v>21132</v>
      </c>
      <c r="AJ207" s="2">
        <v>21132</v>
      </c>
      <c r="AK207" s="2">
        <v>5217</v>
      </c>
      <c r="AL207" s="2">
        <v>4</v>
      </c>
      <c r="AM207" s="2">
        <v>2312</v>
      </c>
      <c r="AN207" s="2">
        <v>0</v>
      </c>
      <c r="AO207" s="2">
        <v>30</v>
      </c>
      <c r="AP207" s="2">
        <v>161</v>
      </c>
      <c r="AQ207" s="2">
        <v>0</v>
      </c>
      <c r="AR207" s="2">
        <v>0</v>
      </c>
      <c r="AS207" s="2">
        <v>0</v>
      </c>
      <c r="AT207" s="2">
        <v>0</v>
      </c>
      <c r="AU207" s="2">
        <v>0</v>
      </c>
      <c r="AV207" s="78">
        <v>0</v>
      </c>
      <c r="AW207" s="2">
        <v>0</v>
      </c>
      <c r="AX207" s="2">
        <v>0</v>
      </c>
      <c r="AY207" s="2">
        <v>0</v>
      </c>
      <c r="AZ207" s="2">
        <v>0</v>
      </c>
      <c r="BA207" s="2">
        <f t="shared" si="38"/>
        <v>13039</v>
      </c>
      <c r="BB207" s="2">
        <f t="shared" si="39"/>
        <v>13039</v>
      </c>
      <c r="BC207" s="2">
        <v>54518</v>
      </c>
      <c r="BD207" s="2">
        <v>54518</v>
      </c>
      <c r="BE207" s="2">
        <v>0</v>
      </c>
      <c r="BF207" s="78">
        <v>0</v>
      </c>
      <c r="BG207" s="2">
        <v>0</v>
      </c>
      <c r="BH207" s="78">
        <v>0</v>
      </c>
      <c r="BI207" s="2">
        <v>419</v>
      </c>
      <c r="BJ207" s="78">
        <v>1676</v>
      </c>
      <c r="BK207" s="2">
        <v>-153</v>
      </c>
      <c r="BL207" s="78">
        <v>-582</v>
      </c>
    </row>
    <row r="208" spans="1:64" x14ac:dyDescent="0.25">
      <c r="A208" s="1" t="s">
        <v>203</v>
      </c>
      <c r="B208" t="s">
        <v>649</v>
      </c>
      <c r="C208" t="s">
        <v>972</v>
      </c>
      <c r="D208" s="2">
        <v>10</v>
      </c>
      <c r="E208" s="2">
        <v>547</v>
      </c>
      <c r="F208" s="2">
        <f t="shared" si="30"/>
        <v>557</v>
      </c>
      <c r="G208" s="2">
        <v>9</v>
      </c>
      <c r="H208" s="2">
        <v>20</v>
      </c>
      <c r="I208" s="2">
        <v>0</v>
      </c>
      <c r="J208" s="2">
        <f t="shared" si="31"/>
        <v>20</v>
      </c>
      <c r="K208" s="2">
        <v>-143</v>
      </c>
      <c r="L208" s="2">
        <v>0</v>
      </c>
      <c r="M208" s="2">
        <v>296</v>
      </c>
      <c r="N208" s="2">
        <f t="shared" si="32"/>
        <v>153</v>
      </c>
      <c r="O208" s="2">
        <v>730</v>
      </c>
      <c r="P208" s="2">
        <v>1</v>
      </c>
      <c r="Q208" s="2">
        <v>96</v>
      </c>
      <c r="R208" s="2">
        <v>191</v>
      </c>
      <c r="S208" s="2">
        <f t="shared" si="33"/>
        <v>288</v>
      </c>
      <c r="T208" s="2">
        <v>0</v>
      </c>
      <c r="U208" s="2">
        <v>0</v>
      </c>
      <c r="V208" s="2">
        <f t="shared" si="34"/>
        <v>0</v>
      </c>
      <c r="W208" s="2">
        <v>192</v>
      </c>
      <c r="X208" s="2">
        <v>0</v>
      </c>
      <c r="Y208">
        <v>0</v>
      </c>
      <c r="Z208" s="2">
        <v>0</v>
      </c>
      <c r="AA208" s="2">
        <v>170</v>
      </c>
      <c r="AB208" s="2">
        <f t="shared" si="35"/>
        <v>170</v>
      </c>
      <c r="AC208" s="2">
        <v>0</v>
      </c>
      <c r="AD208" s="2">
        <v>0</v>
      </c>
      <c r="AE208" s="2">
        <v>0</v>
      </c>
      <c r="AF208" s="2">
        <v>0</v>
      </c>
      <c r="AG208" s="2">
        <f t="shared" si="36"/>
        <v>2119</v>
      </c>
      <c r="AH208" s="2">
        <f t="shared" si="37"/>
        <v>2119</v>
      </c>
      <c r="AI208" s="78">
        <v>7984</v>
      </c>
      <c r="AJ208" s="2">
        <v>7984</v>
      </c>
      <c r="AK208" s="2">
        <v>3325</v>
      </c>
      <c r="AL208" s="2">
        <v>34</v>
      </c>
      <c r="AM208" s="2">
        <v>0</v>
      </c>
      <c r="AN208" s="2">
        <v>0</v>
      </c>
      <c r="AO208" s="2">
        <v>0</v>
      </c>
      <c r="AP208" s="2">
        <v>187</v>
      </c>
      <c r="AQ208" s="2">
        <v>0</v>
      </c>
      <c r="AR208" s="2">
        <v>0</v>
      </c>
      <c r="AS208" s="2">
        <v>0</v>
      </c>
      <c r="AT208" s="2">
        <v>0</v>
      </c>
      <c r="AU208" s="2">
        <v>0</v>
      </c>
      <c r="AV208" s="78">
        <v>0</v>
      </c>
      <c r="AW208" s="2">
        <v>0</v>
      </c>
      <c r="AX208" s="2">
        <v>0</v>
      </c>
      <c r="AY208" s="2">
        <v>0</v>
      </c>
      <c r="AZ208" s="2">
        <v>0</v>
      </c>
      <c r="BA208" s="2">
        <f t="shared" si="38"/>
        <v>5665</v>
      </c>
      <c r="BB208" s="2">
        <f t="shared" si="39"/>
        <v>5665</v>
      </c>
      <c r="BC208" s="2">
        <v>20467</v>
      </c>
      <c r="BD208" s="2">
        <v>20467</v>
      </c>
      <c r="BE208" s="2">
        <v>0</v>
      </c>
      <c r="BF208" s="78">
        <v>-24</v>
      </c>
      <c r="BG208" s="2">
        <v>0</v>
      </c>
      <c r="BH208" s="78">
        <v>0</v>
      </c>
      <c r="BI208" s="2">
        <v>29</v>
      </c>
      <c r="BJ208" s="78">
        <v>66</v>
      </c>
      <c r="BK208" s="2">
        <v>-23</v>
      </c>
      <c r="BL208" s="78">
        <v>-79</v>
      </c>
    </row>
    <row r="209" spans="1:65" x14ac:dyDescent="0.25">
      <c r="A209" s="1" t="s">
        <v>204</v>
      </c>
      <c r="B209" t="s">
        <v>650</v>
      </c>
      <c r="C209" t="s">
        <v>972</v>
      </c>
      <c r="D209" s="2">
        <v>13</v>
      </c>
      <c r="E209" s="2">
        <v>590</v>
      </c>
      <c r="F209" s="2">
        <f t="shared" si="30"/>
        <v>603</v>
      </c>
      <c r="G209" s="2">
        <v>14</v>
      </c>
      <c r="H209" s="2">
        <v>8</v>
      </c>
      <c r="I209" s="2">
        <v>0</v>
      </c>
      <c r="J209" s="2">
        <f t="shared" si="31"/>
        <v>8</v>
      </c>
      <c r="K209" s="2">
        <v>-69</v>
      </c>
      <c r="L209" s="2">
        <v>0</v>
      </c>
      <c r="M209" s="2">
        <v>440</v>
      </c>
      <c r="N209" s="2">
        <f t="shared" si="32"/>
        <v>371</v>
      </c>
      <c r="O209" s="2">
        <v>554</v>
      </c>
      <c r="P209" s="2">
        <v>0</v>
      </c>
      <c r="Q209" s="2">
        <v>14</v>
      </c>
      <c r="R209" s="2">
        <v>-225</v>
      </c>
      <c r="S209" s="2">
        <f t="shared" si="33"/>
        <v>-211</v>
      </c>
      <c r="T209" s="2">
        <v>0</v>
      </c>
      <c r="U209" s="2">
        <v>0</v>
      </c>
      <c r="V209" s="2">
        <f t="shared" si="34"/>
        <v>0</v>
      </c>
      <c r="W209" s="2">
        <v>99</v>
      </c>
      <c r="X209" s="2">
        <v>0</v>
      </c>
      <c r="Y209">
        <v>0</v>
      </c>
      <c r="Z209" s="2">
        <v>0</v>
      </c>
      <c r="AA209" s="2">
        <v>-11</v>
      </c>
      <c r="AB209" s="2">
        <f t="shared" si="35"/>
        <v>-11</v>
      </c>
      <c r="AC209" s="2">
        <v>3</v>
      </c>
      <c r="AD209" s="2">
        <v>8</v>
      </c>
      <c r="AE209" s="2">
        <v>0</v>
      </c>
      <c r="AF209" s="2">
        <v>0</v>
      </c>
      <c r="AG209" s="2">
        <f t="shared" si="36"/>
        <v>1438</v>
      </c>
      <c r="AH209" s="2">
        <f t="shared" si="37"/>
        <v>1438</v>
      </c>
      <c r="AI209" s="78">
        <v>10613</v>
      </c>
      <c r="AJ209" s="2">
        <v>10613</v>
      </c>
      <c r="AK209" s="2">
        <v>2841</v>
      </c>
      <c r="AL209" s="2">
        <v>0</v>
      </c>
      <c r="AM209" s="2">
        <v>1552</v>
      </c>
      <c r="AN209" s="2">
        <v>0</v>
      </c>
      <c r="AO209" s="2">
        <v>0</v>
      </c>
      <c r="AP209" s="2">
        <v>409</v>
      </c>
      <c r="AQ209" s="2">
        <v>0</v>
      </c>
      <c r="AR209" s="2">
        <v>0</v>
      </c>
      <c r="AS209" s="2">
        <v>0</v>
      </c>
      <c r="AT209" s="2">
        <v>0</v>
      </c>
      <c r="AU209" s="2">
        <v>0</v>
      </c>
      <c r="AV209" s="78">
        <v>0</v>
      </c>
      <c r="AW209" s="2">
        <v>0</v>
      </c>
      <c r="AX209" s="2">
        <v>0</v>
      </c>
      <c r="AY209" s="2">
        <v>0</v>
      </c>
      <c r="AZ209" s="2">
        <v>0</v>
      </c>
      <c r="BA209" s="2">
        <f t="shared" si="38"/>
        <v>6240</v>
      </c>
      <c r="BB209" s="2">
        <f t="shared" si="39"/>
        <v>6240</v>
      </c>
      <c r="BC209" s="2">
        <v>29051</v>
      </c>
      <c r="BD209" s="2">
        <v>29051</v>
      </c>
      <c r="BE209" s="2">
        <v>0</v>
      </c>
      <c r="BF209" s="78">
        <v>0</v>
      </c>
      <c r="BG209" s="2">
        <v>0</v>
      </c>
      <c r="BH209" s="78">
        <v>0</v>
      </c>
      <c r="BI209" s="2">
        <v>47</v>
      </c>
      <c r="BJ209" s="78">
        <v>189</v>
      </c>
      <c r="BK209" s="2">
        <v>-37</v>
      </c>
      <c r="BL209" s="78">
        <v>-202</v>
      </c>
    </row>
    <row r="210" spans="1:65" x14ac:dyDescent="0.25">
      <c r="A210" s="1" t="s">
        <v>205</v>
      </c>
      <c r="B210" t="s">
        <v>651</v>
      </c>
      <c r="C210" t="s">
        <v>971</v>
      </c>
      <c r="D210" s="2">
        <v>205</v>
      </c>
      <c r="E210" s="2">
        <v>-6312</v>
      </c>
      <c r="F210" s="2">
        <f t="shared" si="30"/>
        <v>-6107</v>
      </c>
      <c r="G210" s="2">
        <v>83</v>
      </c>
      <c r="H210" s="2">
        <v>0</v>
      </c>
      <c r="I210" s="2">
        <v>6254</v>
      </c>
      <c r="J210" s="2">
        <f t="shared" si="31"/>
        <v>6254</v>
      </c>
      <c r="K210" s="2">
        <v>3868</v>
      </c>
      <c r="L210" s="2">
        <v>0</v>
      </c>
      <c r="M210" s="2">
        <v>659</v>
      </c>
      <c r="N210" s="2">
        <f t="shared" si="32"/>
        <v>4527</v>
      </c>
      <c r="O210" s="2">
        <v>6828</v>
      </c>
      <c r="P210" s="2">
        <v>1720</v>
      </c>
      <c r="Q210" s="2">
        <v>0</v>
      </c>
      <c r="R210" s="2">
        <v>1503</v>
      </c>
      <c r="S210" s="2">
        <f t="shared" si="33"/>
        <v>3223</v>
      </c>
      <c r="T210" s="2">
        <v>2529</v>
      </c>
      <c r="U210" s="2">
        <v>7221</v>
      </c>
      <c r="V210" s="2">
        <f t="shared" si="34"/>
        <v>9750</v>
      </c>
      <c r="W210" s="2">
        <v>2203</v>
      </c>
      <c r="X210" s="2">
        <v>65243</v>
      </c>
      <c r="Y210">
        <v>18893.746097434556</v>
      </c>
      <c r="Z210" s="2">
        <v>68061</v>
      </c>
      <c r="AA210" s="2">
        <v>0</v>
      </c>
      <c r="AB210" s="2">
        <f t="shared" si="35"/>
        <v>68061</v>
      </c>
      <c r="AC210" s="2">
        <v>0</v>
      </c>
      <c r="AD210" s="2">
        <v>0</v>
      </c>
      <c r="AE210" s="2">
        <v>0</v>
      </c>
      <c r="AF210" s="2">
        <v>0</v>
      </c>
      <c r="AG210" s="2">
        <f t="shared" si="36"/>
        <v>160065</v>
      </c>
      <c r="AH210" s="2">
        <f t="shared" si="37"/>
        <v>178958.74609743454</v>
      </c>
      <c r="AI210" s="78">
        <v>640260</v>
      </c>
      <c r="AJ210" s="2">
        <v>716698.88939825189</v>
      </c>
      <c r="AK210" s="2">
        <v>0</v>
      </c>
      <c r="AL210" s="2">
        <v>0</v>
      </c>
      <c r="AM210" s="2">
        <v>0</v>
      </c>
      <c r="AN210" s="2">
        <v>0</v>
      </c>
      <c r="AO210" s="2">
        <v>0</v>
      </c>
      <c r="AP210" s="2">
        <v>0</v>
      </c>
      <c r="AQ210" s="2">
        <v>0</v>
      </c>
      <c r="AR210" s="2">
        <v>0</v>
      </c>
      <c r="AS210" s="2">
        <v>0</v>
      </c>
      <c r="AT210" s="2">
        <v>0</v>
      </c>
      <c r="AU210" s="2">
        <v>0</v>
      </c>
      <c r="AV210" s="78">
        <v>0</v>
      </c>
      <c r="AW210" s="2">
        <v>0</v>
      </c>
      <c r="AX210" s="2">
        <v>0</v>
      </c>
      <c r="AY210" s="2">
        <v>0</v>
      </c>
      <c r="AZ210" s="2">
        <v>0</v>
      </c>
      <c r="BA210" s="2">
        <f t="shared" si="38"/>
        <v>160065</v>
      </c>
      <c r="BB210" s="2">
        <f t="shared" si="39"/>
        <v>178958.74609743454</v>
      </c>
      <c r="BC210" s="2">
        <v>640260</v>
      </c>
      <c r="BD210" s="2">
        <v>716698.88939825189</v>
      </c>
      <c r="BE210" s="2">
        <v>0</v>
      </c>
      <c r="BF210" s="78">
        <v>-42</v>
      </c>
      <c r="BG210" s="2">
        <v>0</v>
      </c>
      <c r="BH210" s="78">
        <v>0</v>
      </c>
      <c r="BI210" s="2">
        <v>3106</v>
      </c>
      <c r="BJ210" s="78">
        <v>18453</v>
      </c>
      <c r="BK210" s="2">
        <v>-170</v>
      </c>
      <c r="BL210" s="78">
        <v>-605</v>
      </c>
    </row>
    <row r="211" spans="1:65" x14ac:dyDescent="0.25">
      <c r="A211" s="1" t="s">
        <v>206</v>
      </c>
      <c r="B211" t="s">
        <v>652</v>
      </c>
      <c r="C211" t="s">
        <v>972</v>
      </c>
      <c r="D211" s="2">
        <v>41</v>
      </c>
      <c r="E211" s="2">
        <v>28</v>
      </c>
      <c r="F211" s="2">
        <f t="shared" si="30"/>
        <v>69</v>
      </c>
      <c r="G211" s="2">
        <v>3</v>
      </c>
      <c r="H211" s="2">
        <v>197</v>
      </c>
      <c r="I211" s="2">
        <v>0</v>
      </c>
      <c r="J211" s="2">
        <f t="shared" si="31"/>
        <v>197</v>
      </c>
      <c r="K211" s="2">
        <v>55</v>
      </c>
      <c r="L211" s="2">
        <v>0</v>
      </c>
      <c r="M211" s="2">
        <v>-64</v>
      </c>
      <c r="N211" s="2">
        <f t="shared" si="32"/>
        <v>-9</v>
      </c>
      <c r="O211" s="2">
        <v>766</v>
      </c>
      <c r="P211" s="2">
        <v>0</v>
      </c>
      <c r="Q211" s="2">
        <v>40</v>
      </c>
      <c r="R211" s="2">
        <v>177</v>
      </c>
      <c r="S211" s="2">
        <f t="shared" si="33"/>
        <v>217</v>
      </c>
      <c r="T211" s="2">
        <v>0</v>
      </c>
      <c r="U211" s="2">
        <v>0</v>
      </c>
      <c r="V211" s="2">
        <f t="shared" si="34"/>
        <v>0</v>
      </c>
      <c r="W211" s="2">
        <v>1054</v>
      </c>
      <c r="X211" s="2">
        <v>0</v>
      </c>
      <c r="Y211">
        <v>0</v>
      </c>
      <c r="Z211" s="2">
        <v>0</v>
      </c>
      <c r="AA211" s="2">
        <v>0</v>
      </c>
      <c r="AB211" s="2">
        <f t="shared" si="35"/>
        <v>0</v>
      </c>
      <c r="AC211" s="2">
        <v>0</v>
      </c>
      <c r="AD211" s="2">
        <v>0</v>
      </c>
      <c r="AE211" s="2">
        <v>0</v>
      </c>
      <c r="AF211" s="2">
        <v>0</v>
      </c>
      <c r="AG211" s="2">
        <f t="shared" si="36"/>
        <v>2297</v>
      </c>
      <c r="AH211" s="2">
        <f t="shared" si="37"/>
        <v>2297</v>
      </c>
      <c r="AI211" s="78">
        <v>10262</v>
      </c>
      <c r="AJ211" s="2">
        <v>10262</v>
      </c>
      <c r="AK211" s="2">
        <v>2527</v>
      </c>
      <c r="AL211" s="2">
        <v>0</v>
      </c>
      <c r="AM211" s="2">
        <v>2610</v>
      </c>
      <c r="AN211" s="2">
        <v>0</v>
      </c>
      <c r="AO211" s="2">
        <v>0</v>
      </c>
      <c r="AP211" s="2">
        <v>24</v>
      </c>
      <c r="AQ211" s="2">
        <v>0</v>
      </c>
      <c r="AR211" s="2">
        <v>0</v>
      </c>
      <c r="AS211" s="2">
        <v>0</v>
      </c>
      <c r="AT211" s="2">
        <v>0</v>
      </c>
      <c r="AU211" s="2">
        <v>-275</v>
      </c>
      <c r="AV211" s="78">
        <v>-1878</v>
      </c>
      <c r="AW211" s="2">
        <v>0</v>
      </c>
      <c r="AX211" s="2">
        <v>0</v>
      </c>
      <c r="AY211" s="2">
        <v>0</v>
      </c>
      <c r="AZ211" s="2">
        <v>0</v>
      </c>
      <c r="BA211" s="2">
        <f t="shared" si="38"/>
        <v>7183</v>
      </c>
      <c r="BB211" s="2">
        <f t="shared" si="39"/>
        <v>7183</v>
      </c>
      <c r="BC211" s="2">
        <v>29183</v>
      </c>
      <c r="BD211" s="2">
        <v>29183</v>
      </c>
      <c r="BE211" s="2">
        <v>0</v>
      </c>
      <c r="BF211" s="78">
        <v>0</v>
      </c>
      <c r="BG211" s="2">
        <v>0</v>
      </c>
      <c r="BH211" s="78">
        <v>0</v>
      </c>
      <c r="BI211" s="2">
        <v>40</v>
      </c>
      <c r="BJ211" s="78">
        <v>160</v>
      </c>
      <c r="BK211" s="2">
        <v>10</v>
      </c>
      <c r="BL211" s="78">
        <v>40</v>
      </c>
    </row>
    <row r="212" spans="1:65" x14ac:dyDescent="0.25">
      <c r="A212" s="1" t="s">
        <v>207</v>
      </c>
      <c r="B212" t="s">
        <v>653</v>
      </c>
      <c r="C212" t="s">
        <v>972</v>
      </c>
      <c r="D212" s="2">
        <v>37</v>
      </c>
      <c r="E212" s="2">
        <v>452</v>
      </c>
      <c r="F212" s="2">
        <f t="shared" si="30"/>
        <v>489</v>
      </c>
      <c r="G212" s="2">
        <v>2</v>
      </c>
      <c r="H212" s="2">
        <v>0</v>
      </c>
      <c r="I212" s="2">
        <v>0</v>
      </c>
      <c r="J212" s="2">
        <f t="shared" si="31"/>
        <v>0</v>
      </c>
      <c r="K212" s="2">
        <v>77</v>
      </c>
      <c r="L212" s="2">
        <v>0</v>
      </c>
      <c r="M212" s="2">
        <v>28</v>
      </c>
      <c r="N212" s="2">
        <f t="shared" si="32"/>
        <v>105</v>
      </c>
      <c r="O212" s="2">
        <v>583</v>
      </c>
      <c r="P212" s="2">
        <v>0</v>
      </c>
      <c r="Q212" s="2">
        <v>40</v>
      </c>
      <c r="R212" s="2">
        <v>50</v>
      </c>
      <c r="S212" s="2">
        <f t="shared" si="33"/>
        <v>90</v>
      </c>
      <c r="T212" s="2">
        <v>0</v>
      </c>
      <c r="U212" s="2">
        <v>0</v>
      </c>
      <c r="V212" s="2">
        <f t="shared" si="34"/>
        <v>0</v>
      </c>
      <c r="W212" s="2">
        <v>-2</v>
      </c>
      <c r="X212" s="2">
        <v>0</v>
      </c>
      <c r="Y212">
        <v>0</v>
      </c>
      <c r="Z212" s="2">
        <v>0</v>
      </c>
      <c r="AA212" s="2">
        <v>140</v>
      </c>
      <c r="AB212" s="2">
        <f t="shared" si="35"/>
        <v>140</v>
      </c>
      <c r="AC212" s="2">
        <v>38</v>
      </c>
      <c r="AD212" s="2">
        <v>0</v>
      </c>
      <c r="AE212" s="2">
        <v>0</v>
      </c>
      <c r="AF212" s="2">
        <v>77</v>
      </c>
      <c r="AG212" s="2">
        <f t="shared" si="36"/>
        <v>1522</v>
      </c>
      <c r="AH212" s="2">
        <f t="shared" si="37"/>
        <v>1522</v>
      </c>
      <c r="AI212" s="78">
        <v>8897</v>
      </c>
      <c r="AJ212" s="2">
        <v>8897</v>
      </c>
      <c r="AK212" s="2">
        <v>4113</v>
      </c>
      <c r="AL212" s="2">
        <v>0</v>
      </c>
      <c r="AM212" s="2">
        <v>0</v>
      </c>
      <c r="AN212" s="2">
        <v>0</v>
      </c>
      <c r="AO212" s="2">
        <v>0</v>
      </c>
      <c r="AP212" s="2">
        <v>3</v>
      </c>
      <c r="AQ212" s="2">
        <v>0</v>
      </c>
      <c r="AR212" s="2">
        <v>0</v>
      </c>
      <c r="AS212" s="2">
        <v>0</v>
      </c>
      <c r="AT212" s="2">
        <v>0</v>
      </c>
      <c r="AU212" s="2">
        <v>-282</v>
      </c>
      <c r="AV212" s="78">
        <v>-1262</v>
      </c>
      <c r="AW212" s="2">
        <v>0</v>
      </c>
      <c r="AX212" s="2">
        <v>0</v>
      </c>
      <c r="AY212" s="2">
        <v>0</v>
      </c>
      <c r="AZ212" s="2">
        <v>0</v>
      </c>
      <c r="BA212" s="2">
        <f t="shared" si="38"/>
        <v>5356</v>
      </c>
      <c r="BB212" s="2">
        <f t="shared" si="39"/>
        <v>5356</v>
      </c>
      <c r="BC212" s="2">
        <v>23929</v>
      </c>
      <c r="BD212" s="2">
        <v>23929</v>
      </c>
      <c r="BE212" s="2">
        <v>-6</v>
      </c>
      <c r="BF212" s="78">
        <v>0</v>
      </c>
      <c r="BG212" s="2">
        <v>0</v>
      </c>
      <c r="BH212" s="78">
        <v>0</v>
      </c>
      <c r="BI212" s="2">
        <v>0</v>
      </c>
      <c r="BJ212" s="78">
        <v>0</v>
      </c>
      <c r="BK212" s="2">
        <v>-63</v>
      </c>
      <c r="BL212" s="78">
        <v>-325</v>
      </c>
    </row>
    <row r="213" spans="1:65" x14ac:dyDescent="0.25">
      <c r="A213" s="1" t="s">
        <v>208</v>
      </c>
      <c r="B213" t="s">
        <v>654</v>
      </c>
      <c r="C213" t="s">
        <v>972</v>
      </c>
      <c r="D213" s="2">
        <v>15</v>
      </c>
      <c r="E213" s="2">
        <v>668</v>
      </c>
      <c r="F213" s="2">
        <f t="shared" si="30"/>
        <v>683</v>
      </c>
      <c r="G213" s="2">
        <v>8</v>
      </c>
      <c r="H213" s="2">
        <v>25</v>
      </c>
      <c r="I213" s="2">
        <v>0</v>
      </c>
      <c r="J213" s="2">
        <f t="shared" si="31"/>
        <v>25</v>
      </c>
      <c r="K213" s="2">
        <v>15</v>
      </c>
      <c r="L213" s="2">
        <v>0</v>
      </c>
      <c r="M213" s="2">
        <v>44</v>
      </c>
      <c r="N213" s="2">
        <f t="shared" si="32"/>
        <v>59</v>
      </c>
      <c r="O213" s="2">
        <v>677</v>
      </c>
      <c r="P213" s="2">
        <v>0</v>
      </c>
      <c r="Q213" s="2">
        <v>112</v>
      </c>
      <c r="R213" s="2">
        <v>523</v>
      </c>
      <c r="S213" s="2">
        <f t="shared" si="33"/>
        <v>635</v>
      </c>
      <c r="T213" s="2">
        <v>0</v>
      </c>
      <c r="U213" s="2">
        <v>0</v>
      </c>
      <c r="V213" s="2">
        <f t="shared" si="34"/>
        <v>0</v>
      </c>
      <c r="W213" s="2">
        <v>174</v>
      </c>
      <c r="X213" s="2">
        <v>0</v>
      </c>
      <c r="Y213">
        <v>0</v>
      </c>
      <c r="Z213" s="2">
        <v>0</v>
      </c>
      <c r="AA213" s="2">
        <v>355</v>
      </c>
      <c r="AB213" s="2">
        <f t="shared" si="35"/>
        <v>355</v>
      </c>
      <c r="AC213" s="2">
        <v>14</v>
      </c>
      <c r="AD213" s="2">
        <v>0</v>
      </c>
      <c r="AE213" s="2">
        <v>0</v>
      </c>
      <c r="AF213" s="2">
        <v>0</v>
      </c>
      <c r="AG213" s="2">
        <f t="shared" si="36"/>
        <v>2630</v>
      </c>
      <c r="AH213" s="2">
        <f t="shared" si="37"/>
        <v>2630</v>
      </c>
      <c r="AI213" s="78">
        <v>8982</v>
      </c>
      <c r="AJ213" s="2">
        <v>8982</v>
      </c>
      <c r="AK213" s="2">
        <v>4959</v>
      </c>
      <c r="AL213" s="2">
        <v>0</v>
      </c>
      <c r="AM213" s="2">
        <v>0</v>
      </c>
      <c r="AN213" s="2">
        <v>0</v>
      </c>
      <c r="AO213" s="2">
        <v>0</v>
      </c>
      <c r="AP213" s="2">
        <v>648</v>
      </c>
      <c r="AQ213" s="2">
        <v>0</v>
      </c>
      <c r="AR213" s="2">
        <v>0</v>
      </c>
      <c r="AS213" s="2">
        <v>0</v>
      </c>
      <c r="AT213" s="2">
        <v>0</v>
      </c>
      <c r="AU213" s="2">
        <v>0</v>
      </c>
      <c r="AV213" s="78">
        <v>0</v>
      </c>
      <c r="AW213" s="2">
        <v>0</v>
      </c>
      <c r="AX213" s="2">
        <v>0</v>
      </c>
      <c r="AY213" s="2">
        <v>0</v>
      </c>
      <c r="AZ213" s="2">
        <v>0</v>
      </c>
      <c r="BA213" s="2">
        <f t="shared" si="38"/>
        <v>8237</v>
      </c>
      <c r="BB213" s="2">
        <f t="shared" si="39"/>
        <v>8237</v>
      </c>
      <c r="BC213" s="2">
        <v>31524</v>
      </c>
      <c r="BD213" s="2">
        <v>31524</v>
      </c>
      <c r="BE213" s="2">
        <v>0</v>
      </c>
      <c r="BF213" s="78">
        <v>25</v>
      </c>
      <c r="BG213" s="2">
        <v>0</v>
      </c>
      <c r="BH213" s="78">
        <v>0</v>
      </c>
      <c r="BI213" s="2">
        <v>0</v>
      </c>
      <c r="BJ213" s="78">
        <v>0</v>
      </c>
      <c r="BK213" s="2">
        <v>-16</v>
      </c>
      <c r="BL213" s="78">
        <v>-89</v>
      </c>
    </row>
    <row r="214" spans="1:65" x14ac:dyDescent="0.25">
      <c r="A214" s="1" t="s">
        <v>209</v>
      </c>
      <c r="B214" t="s">
        <v>655</v>
      </c>
      <c r="C214" t="s">
        <v>972</v>
      </c>
      <c r="D214" s="2">
        <v>-326</v>
      </c>
      <c r="E214" s="2">
        <v>1759</v>
      </c>
      <c r="F214" s="2">
        <f t="shared" si="30"/>
        <v>1433</v>
      </c>
      <c r="G214" s="2">
        <v>21</v>
      </c>
      <c r="H214" s="2">
        <v>90</v>
      </c>
      <c r="I214" s="2">
        <v>0</v>
      </c>
      <c r="J214" s="2">
        <f t="shared" si="31"/>
        <v>90</v>
      </c>
      <c r="K214" s="2">
        <v>-116</v>
      </c>
      <c r="L214" s="2">
        <v>0</v>
      </c>
      <c r="M214" s="2">
        <v>189</v>
      </c>
      <c r="N214" s="2">
        <f t="shared" si="32"/>
        <v>73</v>
      </c>
      <c r="O214" s="2">
        <v>494</v>
      </c>
      <c r="P214" s="2">
        <v>0</v>
      </c>
      <c r="Q214" s="2">
        <v>65</v>
      </c>
      <c r="R214" s="2">
        <v>-187</v>
      </c>
      <c r="S214" s="2">
        <f t="shared" si="33"/>
        <v>-122</v>
      </c>
      <c r="T214" s="2">
        <v>0</v>
      </c>
      <c r="U214" s="2">
        <v>0</v>
      </c>
      <c r="V214" s="2">
        <f t="shared" si="34"/>
        <v>0</v>
      </c>
      <c r="W214" s="2">
        <v>250</v>
      </c>
      <c r="X214" s="2">
        <v>0</v>
      </c>
      <c r="Y214">
        <v>0</v>
      </c>
      <c r="Z214" s="2">
        <v>0</v>
      </c>
      <c r="AA214" s="2">
        <v>220</v>
      </c>
      <c r="AB214" s="2">
        <f t="shared" si="35"/>
        <v>220</v>
      </c>
      <c r="AC214" s="2">
        <v>29</v>
      </c>
      <c r="AD214" s="2">
        <v>0</v>
      </c>
      <c r="AE214" s="2">
        <v>0</v>
      </c>
      <c r="AF214" s="2">
        <v>0</v>
      </c>
      <c r="AG214" s="2">
        <f t="shared" si="36"/>
        <v>2488</v>
      </c>
      <c r="AH214" s="2">
        <f t="shared" si="37"/>
        <v>2488</v>
      </c>
      <c r="AI214" s="78">
        <v>14003</v>
      </c>
      <c r="AJ214" s="2">
        <v>14003</v>
      </c>
      <c r="AK214" s="2">
        <v>4159</v>
      </c>
      <c r="AL214" s="2">
        <v>19</v>
      </c>
      <c r="AM214" s="2">
        <v>2054</v>
      </c>
      <c r="AN214" s="2">
        <v>0</v>
      </c>
      <c r="AO214" s="2">
        <v>0</v>
      </c>
      <c r="AP214" s="2">
        <v>0</v>
      </c>
      <c r="AQ214" s="2">
        <v>0</v>
      </c>
      <c r="AR214" s="2">
        <v>0</v>
      </c>
      <c r="AS214" s="2">
        <v>0</v>
      </c>
      <c r="AT214" s="2">
        <v>0</v>
      </c>
      <c r="AU214" s="2">
        <v>-238</v>
      </c>
      <c r="AV214" s="78">
        <v>0</v>
      </c>
      <c r="AW214" s="2">
        <v>551</v>
      </c>
      <c r="AX214" s="2">
        <v>0</v>
      </c>
      <c r="AY214" s="2">
        <v>0</v>
      </c>
      <c r="AZ214" s="2">
        <v>0</v>
      </c>
      <c r="BA214" s="2">
        <f t="shared" si="38"/>
        <v>9033</v>
      </c>
      <c r="BB214" s="2">
        <f t="shared" si="39"/>
        <v>9033</v>
      </c>
      <c r="BC214" s="2">
        <v>39491</v>
      </c>
      <c r="BD214" s="2">
        <v>39491</v>
      </c>
      <c r="BE214" s="2">
        <v>0</v>
      </c>
      <c r="BF214" s="78">
        <v>-3031</v>
      </c>
      <c r="BG214" s="2">
        <v>0</v>
      </c>
      <c r="BH214" s="78">
        <v>-36</v>
      </c>
      <c r="BI214" s="2">
        <v>0</v>
      </c>
      <c r="BJ214" s="78">
        <v>0</v>
      </c>
      <c r="BK214" s="2">
        <v>-14</v>
      </c>
      <c r="BL214" s="78">
        <v>-140</v>
      </c>
    </row>
    <row r="215" spans="1:65" x14ac:dyDescent="0.25">
      <c r="A215" s="1" t="s">
        <v>210</v>
      </c>
      <c r="B215" t="s">
        <v>656</v>
      </c>
      <c r="C215" t="s">
        <v>972</v>
      </c>
      <c r="D215" s="2">
        <v>-9</v>
      </c>
      <c r="E215" s="2">
        <v>1104</v>
      </c>
      <c r="F215" s="2">
        <f t="shared" si="30"/>
        <v>1095</v>
      </c>
      <c r="G215" s="2">
        <v>13</v>
      </c>
      <c r="H215" s="2">
        <v>330</v>
      </c>
      <c r="I215" s="2">
        <v>0</v>
      </c>
      <c r="J215" s="2">
        <f t="shared" si="31"/>
        <v>330</v>
      </c>
      <c r="K215" s="2">
        <v>-39</v>
      </c>
      <c r="L215" s="2">
        <v>0</v>
      </c>
      <c r="M215" s="2">
        <v>724</v>
      </c>
      <c r="N215" s="2">
        <f t="shared" si="32"/>
        <v>685</v>
      </c>
      <c r="O215" s="2">
        <v>815</v>
      </c>
      <c r="P215" s="2">
        <v>0</v>
      </c>
      <c r="Q215" s="2">
        <v>438</v>
      </c>
      <c r="R215" s="2">
        <v>803</v>
      </c>
      <c r="S215" s="2">
        <f t="shared" si="33"/>
        <v>1241</v>
      </c>
      <c r="T215" s="2">
        <v>0</v>
      </c>
      <c r="U215" s="2">
        <v>0</v>
      </c>
      <c r="V215" s="2">
        <f t="shared" si="34"/>
        <v>0</v>
      </c>
      <c r="W215" s="2">
        <v>1336</v>
      </c>
      <c r="X215" s="2">
        <v>0</v>
      </c>
      <c r="Y215">
        <v>0</v>
      </c>
      <c r="Z215" s="2">
        <v>0</v>
      </c>
      <c r="AA215" s="2">
        <v>914</v>
      </c>
      <c r="AB215" s="2">
        <f t="shared" si="35"/>
        <v>914</v>
      </c>
      <c r="AC215" s="2">
        <v>1268</v>
      </c>
      <c r="AD215" s="2">
        <v>0</v>
      </c>
      <c r="AE215" s="2">
        <v>0</v>
      </c>
      <c r="AF215" s="2">
        <v>0</v>
      </c>
      <c r="AG215" s="2">
        <f t="shared" si="36"/>
        <v>7697</v>
      </c>
      <c r="AH215" s="2">
        <f t="shared" si="37"/>
        <v>7697</v>
      </c>
      <c r="AI215" s="78">
        <v>30099</v>
      </c>
      <c r="AJ215" s="2">
        <v>30099</v>
      </c>
      <c r="AK215" s="2">
        <v>10527</v>
      </c>
      <c r="AL215" s="2">
        <v>146</v>
      </c>
      <c r="AM215" s="2">
        <v>7642</v>
      </c>
      <c r="AN215" s="2">
        <v>0</v>
      </c>
      <c r="AO215" s="2">
        <v>0</v>
      </c>
      <c r="AP215" s="2">
        <v>248</v>
      </c>
      <c r="AQ215" s="2">
        <v>0</v>
      </c>
      <c r="AR215" s="2">
        <v>0</v>
      </c>
      <c r="AS215" s="2">
        <v>0</v>
      </c>
      <c r="AT215" s="2">
        <v>0</v>
      </c>
      <c r="AU215" s="2">
        <v>-354</v>
      </c>
      <c r="AV215" s="78">
        <v>-1404</v>
      </c>
      <c r="AW215" s="2">
        <v>0</v>
      </c>
      <c r="AX215" s="2">
        <v>0</v>
      </c>
      <c r="AY215" s="2">
        <v>0</v>
      </c>
      <c r="AZ215" s="2">
        <v>0</v>
      </c>
      <c r="BA215" s="2">
        <f t="shared" si="38"/>
        <v>25906</v>
      </c>
      <c r="BB215" s="2">
        <f t="shared" si="39"/>
        <v>25906</v>
      </c>
      <c r="BC215" s="2">
        <v>102976</v>
      </c>
      <c r="BD215" s="2">
        <v>102976</v>
      </c>
      <c r="BE215" s="2">
        <v>0</v>
      </c>
      <c r="BF215" s="78">
        <v>0</v>
      </c>
      <c r="BG215" s="2">
        <v>0</v>
      </c>
      <c r="BH215" s="78">
        <v>0</v>
      </c>
      <c r="BI215" s="2">
        <v>189</v>
      </c>
      <c r="BJ215" s="78">
        <v>833</v>
      </c>
      <c r="BK215" s="2">
        <v>-219</v>
      </c>
      <c r="BL215" s="78">
        <v>-990</v>
      </c>
    </row>
    <row r="216" spans="1:65" x14ac:dyDescent="0.25">
      <c r="A216" s="1" t="s">
        <v>211</v>
      </c>
      <c r="B216" t="s">
        <v>657</v>
      </c>
      <c r="C216" t="s">
        <v>972</v>
      </c>
      <c r="D216" s="2">
        <v>10</v>
      </c>
      <c r="E216" s="2">
        <v>968</v>
      </c>
      <c r="F216" s="2">
        <f t="shared" si="30"/>
        <v>978</v>
      </c>
      <c r="G216" s="2">
        <v>3</v>
      </c>
      <c r="H216" s="2">
        <v>4</v>
      </c>
      <c r="I216" s="2">
        <v>0</v>
      </c>
      <c r="J216" s="2">
        <f t="shared" si="31"/>
        <v>4</v>
      </c>
      <c r="K216" s="2">
        <v>16</v>
      </c>
      <c r="L216" s="2">
        <v>0</v>
      </c>
      <c r="M216" s="2">
        <v>76</v>
      </c>
      <c r="N216" s="2">
        <f t="shared" si="32"/>
        <v>92</v>
      </c>
      <c r="O216" s="2">
        <v>148</v>
      </c>
      <c r="P216" s="2">
        <v>0</v>
      </c>
      <c r="Q216" s="2">
        <v>51</v>
      </c>
      <c r="R216" s="2">
        <v>251</v>
      </c>
      <c r="S216" s="2">
        <f t="shared" si="33"/>
        <v>302</v>
      </c>
      <c r="T216" s="2">
        <v>0</v>
      </c>
      <c r="U216" s="2">
        <v>0</v>
      </c>
      <c r="V216" s="2">
        <f t="shared" si="34"/>
        <v>0</v>
      </c>
      <c r="W216" s="2">
        <v>57</v>
      </c>
      <c r="X216" s="2">
        <v>0</v>
      </c>
      <c r="Y216">
        <v>0</v>
      </c>
      <c r="Z216" s="2">
        <v>0</v>
      </c>
      <c r="AA216" s="2">
        <v>122</v>
      </c>
      <c r="AB216" s="2">
        <f t="shared" si="35"/>
        <v>122</v>
      </c>
      <c r="AC216" s="2">
        <v>296</v>
      </c>
      <c r="AD216" s="2">
        <v>0</v>
      </c>
      <c r="AE216" s="2">
        <v>0</v>
      </c>
      <c r="AF216" s="2">
        <v>0</v>
      </c>
      <c r="AG216" s="2">
        <f t="shared" si="36"/>
        <v>2002</v>
      </c>
      <c r="AH216" s="2">
        <f t="shared" si="37"/>
        <v>2002</v>
      </c>
      <c r="AI216" s="78">
        <v>10597</v>
      </c>
      <c r="AJ216" s="2">
        <v>10597</v>
      </c>
      <c r="AK216" s="2">
        <v>3519</v>
      </c>
      <c r="AL216" s="2">
        <v>0</v>
      </c>
      <c r="AM216" s="2">
        <v>0</v>
      </c>
      <c r="AN216" s="2">
        <v>0</v>
      </c>
      <c r="AO216" s="2">
        <v>0</v>
      </c>
      <c r="AP216" s="2">
        <v>9</v>
      </c>
      <c r="AQ216" s="2">
        <v>0</v>
      </c>
      <c r="AR216" s="2">
        <v>0</v>
      </c>
      <c r="AS216" s="2">
        <v>0</v>
      </c>
      <c r="AT216" s="2">
        <v>0</v>
      </c>
      <c r="AU216" s="2">
        <v>0</v>
      </c>
      <c r="AV216" s="78">
        <v>0</v>
      </c>
      <c r="AW216" s="2">
        <v>0</v>
      </c>
      <c r="AX216" s="2">
        <v>0</v>
      </c>
      <c r="AY216" s="2">
        <v>0</v>
      </c>
      <c r="AZ216" s="2">
        <v>0</v>
      </c>
      <c r="BA216" s="2">
        <f t="shared" si="38"/>
        <v>5530</v>
      </c>
      <c r="BB216" s="2">
        <f t="shared" si="39"/>
        <v>5530</v>
      </c>
      <c r="BC216" s="2">
        <v>24674</v>
      </c>
      <c r="BD216" s="2">
        <v>24674</v>
      </c>
      <c r="BE216" s="2">
        <v>0</v>
      </c>
      <c r="BF216" s="78">
        <v>-61</v>
      </c>
      <c r="BG216" s="2">
        <v>0</v>
      </c>
      <c r="BH216" s="78">
        <v>0</v>
      </c>
      <c r="BI216" s="2">
        <v>0</v>
      </c>
      <c r="BJ216" s="78">
        <v>0</v>
      </c>
      <c r="BK216" s="2">
        <v>-38</v>
      </c>
      <c r="BL216" s="78">
        <v>-171</v>
      </c>
    </row>
    <row r="217" spans="1:65" x14ac:dyDescent="0.25">
      <c r="A217" s="1" t="s">
        <v>212</v>
      </c>
      <c r="B217" t="s">
        <v>658</v>
      </c>
      <c r="C217" t="s">
        <v>972</v>
      </c>
      <c r="D217" s="2">
        <v>25</v>
      </c>
      <c r="E217" s="2">
        <v>1152</v>
      </c>
      <c r="F217" s="2">
        <f t="shared" si="30"/>
        <v>1177</v>
      </c>
      <c r="G217" s="2">
        <v>0</v>
      </c>
      <c r="H217" s="2">
        <v>14</v>
      </c>
      <c r="I217" s="2">
        <v>0</v>
      </c>
      <c r="J217" s="2">
        <f t="shared" si="31"/>
        <v>14</v>
      </c>
      <c r="K217" s="2">
        <v>110</v>
      </c>
      <c r="L217" s="2">
        <v>0</v>
      </c>
      <c r="M217" s="2">
        <v>20</v>
      </c>
      <c r="N217" s="2">
        <f t="shared" si="32"/>
        <v>130</v>
      </c>
      <c r="O217" s="2">
        <v>42</v>
      </c>
      <c r="P217" s="2">
        <v>17</v>
      </c>
      <c r="Q217" s="2">
        <v>16</v>
      </c>
      <c r="R217" s="2">
        <v>160</v>
      </c>
      <c r="S217" s="2">
        <f t="shared" si="33"/>
        <v>193</v>
      </c>
      <c r="T217" s="2">
        <v>0</v>
      </c>
      <c r="U217" s="2">
        <v>0</v>
      </c>
      <c r="V217" s="2">
        <f t="shared" si="34"/>
        <v>0</v>
      </c>
      <c r="W217" s="2">
        <v>401</v>
      </c>
      <c r="X217" s="2">
        <v>0</v>
      </c>
      <c r="Y217">
        <v>0</v>
      </c>
      <c r="Z217" s="2">
        <v>0</v>
      </c>
      <c r="AA217" s="2">
        <v>68</v>
      </c>
      <c r="AB217" s="2">
        <f t="shared" si="35"/>
        <v>68</v>
      </c>
      <c r="AC217" s="2">
        <v>327</v>
      </c>
      <c r="AD217" s="2">
        <v>0</v>
      </c>
      <c r="AE217" s="2">
        <v>0</v>
      </c>
      <c r="AF217" s="2">
        <v>0</v>
      </c>
      <c r="AG217" s="2">
        <f t="shared" si="36"/>
        <v>2352</v>
      </c>
      <c r="AH217" s="2">
        <f t="shared" si="37"/>
        <v>2352</v>
      </c>
      <c r="AI217" s="78">
        <v>11131</v>
      </c>
      <c r="AJ217" s="2">
        <v>11131</v>
      </c>
      <c r="AK217" s="2">
        <v>6048</v>
      </c>
      <c r="AL217" s="2">
        <v>-166</v>
      </c>
      <c r="AM217" s="2">
        <v>-17</v>
      </c>
      <c r="AN217" s="2">
        <v>0</v>
      </c>
      <c r="AO217" s="2">
        <v>0</v>
      </c>
      <c r="AP217" s="2">
        <v>0</v>
      </c>
      <c r="AQ217" s="2">
        <v>0</v>
      </c>
      <c r="AR217" s="2">
        <v>0</v>
      </c>
      <c r="AS217" s="2">
        <v>0</v>
      </c>
      <c r="AT217" s="2">
        <v>0</v>
      </c>
      <c r="AU217" s="2">
        <v>-441</v>
      </c>
      <c r="AV217" s="78">
        <v>-1100</v>
      </c>
      <c r="AW217" s="2">
        <v>0</v>
      </c>
      <c r="AX217" s="2">
        <v>0</v>
      </c>
      <c r="AY217" s="2">
        <v>0</v>
      </c>
      <c r="AZ217" s="2">
        <v>0</v>
      </c>
      <c r="BA217" s="2">
        <f t="shared" si="38"/>
        <v>7776</v>
      </c>
      <c r="BB217" s="2">
        <f t="shared" si="39"/>
        <v>7776</v>
      </c>
      <c r="BC217" s="2">
        <v>33093</v>
      </c>
      <c r="BD217" s="2">
        <v>33093</v>
      </c>
      <c r="BE217" s="2">
        <v>25</v>
      </c>
      <c r="BF217" s="78">
        <v>0</v>
      </c>
      <c r="BG217" s="2">
        <v>0</v>
      </c>
      <c r="BH217" s="78">
        <v>0</v>
      </c>
      <c r="BI217" s="2">
        <v>0</v>
      </c>
      <c r="BJ217" s="78">
        <v>0</v>
      </c>
      <c r="BK217" s="2">
        <v>0</v>
      </c>
      <c r="BL217" s="78">
        <v>5</v>
      </c>
    </row>
    <row r="218" spans="1:65" x14ac:dyDescent="0.25">
      <c r="A218" s="1" t="s">
        <v>213</v>
      </c>
      <c r="B218" t="s">
        <v>659</v>
      </c>
      <c r="C218" t="s">
        <v>970</v>
      </c>
      <c r="D218" s="2">
        <v>-2</v>
      </c>
      <c r="E218" s="2">
        <v>4645</v>
      </c>
      <c r="F218" s="2">
        <f t="shared" si="30"/>
        <v>4643</v>
      </c>
      <c r="G218" s="2">
        <v>55</v>
      </c>
      <c r="H218" s="2">
        <v>69</v>
      </c>
      <c r="I218" s="2">
        <v>4917</v>
      </c>
      <c r="J218" s="2">
        <f t="shared" si="31"/>
        <v>4986</v>
      </c>
      <c r="K218" s="2">
        <v>3201</v>
      </c>
      <c r="L218" s="2">
        <v>0</v>
      </c>
      <c r="M218" s="2">
        <v>805</v>
      </c>
      <c r="N218" s="2">
        <f t="shared" si="32"/>
        <v>4006</v>
      </c>
      <c r="O218" s="2">
        <v>8593</v>
      </c>
      <c r="P218" s="2">
        <v>868</v>
      </c>
      <c r="Q218" s="2">
        <v>-392</v>
      </c>
      <c r="R218" s="2">
        <v>1056</v>
      </c>
      <c r="S218" s="2">
        <f t="shared" si="33"/>
        <v>1532</v>
      </c>
      <c r="T218" s="2">
        <v>505</v>
      </c>
      <c r="U218" s="2">
        <v>3959</v>
      </c>
      <c r="V218" s="2">
        <f t="shared" si="34"/>
        <v>4464</v>
      </c>
      <c r="W218" s="2">
        <v>4279</v>
      </c>
      <c r="X218" s="2">
        <v>42842</v>
      </c>
      <c r="Y218">
        <v>14509</v>
      </c>
      <c r="Z218" s="2">
        <v>27045</v>
      </c>
      <c r="AA218" s="2">
        <v>754</v>
      </c>
      <c r="AB218" s="2">
        <f t="shared" si="35"/>
        <v>27799</v>
      </c>
      <c r="AC218" s="2">
        <v>1344</v>
      </c>
      <c r="AD218" s="2">
        <v>0</v>
      </c>
      <c r="AE218" s="2">
        <v>46</v>
      </c>
      <c r="AF218" s="2">
        <v>0</v>
      </c>
      <c r="AG218" s="2">
        <f t="shared" si="36"/>
        <v>104589</v>
      </c>
      <c r="AH218" s="2">
        <f t="shared" si="37"/>
        <v>119098</v>
      </c>
      <c r="AI218" s="78">
        <v>403599</v>
      </c>
      <c r="AJ218" s="2">
        <v>449551.58812358871</v>
      </c>
      <c r="AK218" s="2">
        <v>18264</v>
      </c>
      <c r="AL218" s="2">
        <v>0</v>
      </c>
      <c r="AM218" s="2">
        <v>3839</v>
      </c>
      <c r="AN218" s="2">
        <v>0</v>
      </c>
      <c r="AO218" s="2">
        <v>0</v>
      </c>
      <c r="AP218" s="2">
        <v>1837</v>
      </c>
      <c r="AQ218" s="2">
        <v>1475</v>
      </c>
      <c r="AR218" s="2">
        <v>0</v>
      </c>
      <c r="AS218" s="2">
        <v>0</v>
      </c>
      <c r="AT218" s="2">
        <v>164</v>
      </c>
      <c r="AU218" s="2">
        <v>503</v>
      </c>
      <c r="AV218" s="78">
        <v>-5</v>
      </c>
      <c r="AW218" s="2">
        <v>1017</v>
      </c>
      <c r="AX218" s="2">
        <v>5541</v>
      </c>
      <c r="AY218" s="2">
        <v>0</v>
      </c>
      <c r="AZ218" s="2">
        <v>0</v>
      </c>
      <c r="BA218" s="2">
        <f t="shared" si="38"/>
        <v>131688</v>
      </c>
      <c r="BB218" s="2">
        <f t="shared" si="39"/>
        <v>146197</v>
      </c>
      <c r="BC218" s="2">
        <v>504034</v>
      </c>
      <c r="BD218" s="2">
        <v>549986.58812358871</v>
      </c>
      <c r="BE218" s="2">
        <v>-27</v>
      </c>
      <c r="BF218" s="78">
        <v>-106</v>
      </c>
      <c r="BG218" s="2">
        <v>-529</v>
      </c>
      <c r="BH218" s="78">
        <v>-2116</v>
      </c>
      <c r="BI218" s="2">
        <v>6666</v>
      </c>
      <c r="BJ218" s="78">
        <v>28437</v>
      </c>
      <c r="BK218" s="2">
        <v>-2382</v>
      </c>
      <c r="BL218" s="78">
        <v>-14922</v>
      </c>
    </row>
    <row r="219" spans="1:65" x14ac:dyDescent="0.25">
      <c r="A219" s="1" t="s">
        <v>214</v>
      </c>
      <c r="B219" t="s">
        <v>660</v>
      </c>
      <c r="C219" t="s">
        <v>970</v>
      </c>
      <c r="D219" s="2">
        <v>-42</v>
      </c>
      <c r="E219" s="2">
        <v>3266</v>
      </c>
      <c r="F219" s="2">
        <f t="shared" si="30"/>
        <v>3224</v>
      </c>
      <c r="G219" s="2">
        <v>68</v>
      </c>
      <c r="H219" s="2">
        <v>1958</v>
      </c>
      <c r="I219" s="2">
        <v>-44</v>
      </c>
      <c r="J219" s="2">
        <f t="shared" si="31"/>
        <v>1914</v>
      </c>
      <c r="K219" s="2">
        <v>9765</v>
      </c>
      <c r="L219" s="2">
        <v>0</v>
      </c>
      <c r="M219" s="2">
        <v>2551</v>
      </c>
      <c r="N219" s="2">
        <f t="shared" si="32"/>
        <v>12316</v>
      </c>
      <c r="O219" s="2">
        <v>3987</v>
      </c>
      <c r="P219" s="2">
        <v>1213</v>
      </c>
      <c r="Q219" s="2">
        <v>108</v>
      </c>
      <c r="R219" s="2">
        <v>643</v>
      </c>
      <c r="S219" s="2">
        <f t="shared" si="33"/>
        <v>1964</v>
      </c>
      <c r="T219" s="2">
        <v>4183</v>
      </c>
      <c r="U219" s="2">
        <v>3392</v>
      </c>
      <c r="V219" s="2">
        <f t="shared" si="34"/>
        <v>7575</v>
      </c>
      <c r="W219" s="2">
        <v>4073</v>
      </c>
      <c r="X219" s="2">
        <v>37956</v>
      </c>
      <c r="Y219">
        <v>10991.693007283939</v>
      </c>
      <c r="Z219" s="2">
        <v>32584</v>
      </c>
      <c r="AA219" s="2">
        <v>3464</v>
      </c>
      <c r="AB219" s="2">
        <f t="shared" si="35"/>
        <v>36048</v>
      </c>
      <c r="AC219" s="2">
        <v>0</v>
      </c>
      <c r="AD219" s="2">
        <v>0</v>
      </c>
      <c r="AE219" s="2">
        <v>28</v>
      </c>
      <c r="AF219" s="2">
        <v>520</v>
      </c>
      <c r="AG219" s="2">
        <f t="shared" si="36"/>
        <v>109673</v>
      </c>
      <c r="AH219" s="2">
        <f t="shared" si="37"/>
        <v>120664.69300728393</v>
      </c>
      <c r="AI219" s="78">
        <v>500000</v>
      </c>
      <c r="AJ219" s="2">
        <v>539381.99571301939</v>
      </c>
      <c r="AK219" s="2">
        <v>19485</v>
      </c>
      <c r="AL219" s="2">
        <v>0</v>
      </c>
      <c r="AM219" s="2">
        <v>16265</v>
      </c>
      <c r="AN219" s="2">
        <v>0</v>
      </c>
      <c r="AO219" s="2">
        <v>665</v>
      </c>
      <c r="AP219" s="2">
        <v>0</v>
      </c>
      <c r="AQ219" s="2">
        <v>0</v>
      </c>
      <c r="AR219" s="2">
        <v>0</v>
      </c>
      <c r="AS219" s="2">
        <v>0</v>
      </c>
      <c r="AT219" s="2">
        <v>0</v>
      </c>
      <c r="AU219" s="2">
        <v>-1253</v>
      </c>
      <c r="AV219" s="78">
        <v>-5000</v>
      </c>
      <c r="AW219" s="2">
        <v>-410</v>
      </c>
      <c r="AX219" s="2">
        <v>-3000</v>
      </c>
      <c r="AY219" s="2">
        <v>0</v>
      </c>
      <c r="AZ219" s="2">
        <v>0</v>
      </c>
      <c r="BA219" s="2">
        <f t="shared" si="38"/>
        <v>144425</v>
      </c>
      <c r="BB219" s="2">
        <f t="shared" si="39"/>
        <v>155416.69300728393</v>
      </c>
      <c r="BC219" s="2">
        <v>600000</v>
      </c>
      <c r="BD219" s="2">
        <v>639381.99571301939</v>
      </c>
      <c r="BE219" s="2">
        <v>0</v>
      </c>
      <c r="BF219" s="78">
        <v>3031</v>
      </c>
      <c r="BG219" s="2">
        <v>0</v>
      </c>
      <c r="BH219" s="78">
        <v>294</v>
      </c>
      <c r="BI219" s="2">
        <v>3735</v>
      </c>
      <c r="BJ219" s="78">
        <v>15000</v>
      </c>
      <c r="BK219" s="2">
        <v>-507</v>
      </c>
      <c r="BL219" s="78">
        <v>-5830</v>
      </c>
      <c r="BM219" s="219" t="s">
        <v>1058</v>
      </c>
    </row>
    <row r="220" spans="1:65" x14ac:dyDescent="0.25">
      <c r="A220" s="1" t="s">
        <v>215</v>
      </c>
      <c r="B220" t="s">
        <v>661</v>
      </c>
      <c r="C220" t="s">
        <v>971</v>
      </c>
      <c r="D220" s="2">
        <v>175</v>
      </c>
      <c r="E220" s="2">
        <v>12593</v>
      </c>
      <c r="F220" s="2">
        <f t="shared" si="30"/>
        <v>12768</v>
      </c>
      <c r="G220" s="2">
        <v>292</v>
      </c>
      <c r="H220" s="2">
        <v>249</v>
      </c>
      <c r="I220" s="2">
        <v>196</v>
      </c>
      <c r="J220" s="2">
        <f t="shared" si="31"/>
        <v>445</v>
      </c>
      <c r="K220" s="2">
        <v>6991</v>
      </c>
      <c r="L220" s="2">
        <v>0</v>
      </c>
      <c r="M220" s="2">
        <v>973</v>
      </c>
      <c r="N220" s="2">
        <f t="shared" si="32"/>
        <v>7964</v>
      </c>
      <c r="O220" s="2">
        <v>7402</v>
      </c>
      <c r="P220" s="2">
        <v>2430</v>
      </c>
      <c r="Q220" s="2">
        <v>0</v>
      </c>
      <c r="R220" s="2">
        <v>459</v>
      </c>
      <c r="S220" s="2">
        <f t="shared" si="33"/>
        <v>2889</v>
      </c>
      <c r="T220" s="2">
        <v>5166</v>
      </c>
      <c r="U220" s="2">
        <v>5545</v>
      </c>
      <c r="V220" s="2">
        <f t="shared" si="34"/>
        <v>10711</v>
      </c>
      <c r="W220" s="2">
        <v>3584</v>
      </c>
      <c r="X220" s="2">
        <v>14225</v>
      </c>
      <c r="Y220">
        <v>4119.4233593796507</v>
      </c>
      <c r="Z220" s="2">
        <v>72370</v>
      </c>
      <c r="AA220" s="2">
        <v>0</v>
      </c>
      <c r="AB220" s="2">
        <f t="shared" si="35"/>
        <v>72370</v>
      </c>
      <c r="AC220" s="2">
        <v>-101</v>
      </c>
      <c r="AD220" s="2">
        <v>0</v>
      </c>
      <c r="AE220" s="2">
        <v>0</v>
      </c>
      <c r="AF220" s="2">
        <v>500</v>
      </c>
      <c r="AG220" s="2">
        <f t="shared" si="36"/>
        <v>133049</v>
      </c>
      <c r="AH220" s="2">
        <f t="shared" si="37"/>
        <v>137168.42335937964</v>
      </c>
      <c r="AI220" s="78">
        <v>905891</v>
      </c>
      <c r="AJ220" s="2">
        <v>1056205.4127040431</v>
      </c>
      <c r="AK220" s="2">
        <v>0</v>
      </c>
      <c r="AL220" s="2">
        <v>0</v>
      </c>
      <c r="AM220" s="2">
        <v>0</v>
      </c>
      <c r="AN220" s="2">
        <v>0</v>
      </c>
      <c r="AO220" s="2">
        <v>0</v>
      </c>
      <c r="AP220" s="2">
        <v>0</v>
      </c>
      <c r="AQ220" s="2">
        <v>0</v>
      </c>
      <c r="AR220" s="2">
        <v>0</v>
      </c>
      <c r="AS220" s="2">
        <v>0</v>
      </c>
      <c r="AT220" s="2">
        <v>0</v>
      </c>
      <c r="AU220" s="2">
        <v>161</v>
      </c>
      <c r="AV220" s="78">
        <v>0</v>
      </c>
      <c r="AW220" s="2">
        <v>1238</v>
      </c>
      <c r="AX220" s="2">
        <v>-93</v>
      </c>
      <c r="AY220" s="2">
        <v>0</v>
      </c>
      <c r="AZ220" s="2">
        <v>0</v>
      </c>
      <c r="BA220" s="2">
        <f t="shared" si="38"/>
        <v>134448</v>
      </c>
      <c r="BB220" s="2">
        <f t="shared" si="39"/>
        <v>138567.42335937964</v>
      </c>
      <c r="BC220" s="2">
        <v>904664</v>
      </c>
      <c r="BD220" s="2">
        <v>1054978.4127040431</v>
      </c>
      <c r="BE220" s="2">
        <v>0</v>
      </c>
      <c r="BF220" s="78">
        <v>0</v>
      </c>
      <c r="BG220" s="2">
        <v>0</v>
      </c>
      <c r="BH220" s="78">
        <v>0</v>
      </c>
      <c r="BI220" s="2">
        <v>9229</v>
      </c>
      <c r="BJ220" s="78">
        <v>18705</v>
      </c>
      <c r="BK220" s="2">
        <v>-249</v>
      </c>
      <c r="BL220" s="78">
        <v>-566</v>
      </c>
    </row>
    <row r="221" spans="1:65" x14ac:dyDescent="0.25">
      <c r="A221" s="1" t="s">
        <v>216</v>
      </c>
      <c r="B221" t="s">
        <v>662</v>
      </c>
      <c r="C221" t="s">
        <v>972</v>
      </c>
      <c r="D221" s="2">
        <v>-34</v>
      </c>
      <c r="E221" s="2">
        <v>122</v>
      </c>
      <c r="F221" s="2">
        <f t="shared" si="30"/>
        <v>88</v>
      </c>
      <c r="G221" s="2">
        <v>0</v>
      </c>
      <c r="H221" s="2">
        <v>325</v>
      </c>
      <c r="I221" s="2">
        <v>0</v>
      </c>
      <c r="J221" s="2">
        <f t="shared" si="31"/>
        <v>325</v>
      </c>
      <c r="K221" s="2">
        <v>-31</v>
      </c>
      <c r="L221" s="2">
        <v>0</v>
      </c>
      <c r="M221" s="2">
        <v>183</v>
      </c>
      <c r="N221" s="2">
        <f t="shared" si="32"/>
        <v>152</v>
      </c>
      <c r="O221" s="2">
        <v>1402</v>
      </c>
      <c r="P221" s="2">
        <v>0</v>
      </c>
      <c r="Q221" s="2">
        <v>147</v>
      </c>
      <c r="R221" s="2">
        <v>48</v>
      </c>
      <c r="S221" s="2">
        <f t="shared" si="33"/>
        <v>195</v>
      </c>
      <c r="T221" s="2">
        <v>0</v>
      </c>
      <c r="U221" s="2">
        <v>0</v>
      </c>
      <c r="V221" s="2">
        <f t="shared" si="34"/>
        <v>0</v>
      </c>
      <c r="W221" s="2">
        <v>176</v>
      </c>
      <c r="X221" s="2">
        <v>0</v>
      </c>
      <c r="Y221">
        <v>0</v>
      </c>
      <c r="Z221" s="2">
        <v>0</v>
      </c>
      <c r="AA221" s="2">
        <v>36</v>
      </c>
      <c r="AB221" s="2">
        <f t="shared" si="35"/>
        <v>36</v>
      </c>
      <c r="AC221" s="2">
        <v>-28</v>
      </c>
      <c r="AD221" s="2">
        <v>0</v>
      </c>
      <c r="AE221" s="2">
        <v>0</v>
      </c>
      <c r="AF221" s="2">
        <v>0</v>
      </c>
      <c r="AG221" s="2">
        <f t="shared" si="36"/>
        <v>2346</v>
      </c>
      <c r="AH221" s="2">
        <f t="shared" si="37"/>
        <v>2346</v>
      </c>
      <c r="AI221" s="78">
        <v>17597</v>
      </c>
      <c r="AJ221" s="2">
        <v>17597</v>
      </c>
      <c r="AK221" s="2">
        <v>6065</v>
      </c>
      <c r="AL221" s="2">
        <v>0</v>
      </c>
      <c r="AM221" s="2">
        <v>3555</v>
      </c>
      <c r="AN221" s="2">
        <v>0</v>
      </c>
      <c r="AO221" s="2">
        <v>0</v>
      </c>
      <c r="AP221" s="2">
        <v>58</v>
      </c>
      <c r="AQ221" s="2">
        <v>0</v>
      </c>
      <c r="AR221" s="2">
        <v>0</v>
      </c>
      <c r="AS221" s="2">
        <v>0</v>
      </c>
      <c r="AT221" s="2">
        <v>0</v>
      </c>
      <c r="AU221" s="2">
        <v>-143</v>
      </c>
      <c r="AV221" s="78">
        <v>-256</v>
      </c>
      <c r="AW221" s="2">
        <v>15</v>
      </c>
      <c r="AX221" s="2">
        <v>113</v>
      </c>
      <c r="AY221" s="2">
        <v>0</v>
      </c>
      <c r="AZ221" s="2">
        <v>0</v>
      </c>
      <c r="BA221" s="2">
        <f t="shared" si="38"/>
        <v>11896</v>
      </c>
      <c r="BB221" s="2">
        <f t="shared" si="39"/>
        <v>11896</v>
      </c>
      <c r="BC221" s="2">
        <v>51949.204247128153</v>
      </c>
      <c r="BD221" s="2">
        <v>51949.204247128153</v>
      </c>
      <c r="BE221" s="2">
        <v>-15</v>
      </c>
      <c r="BF221" s="78">
        <v>598</v>
      </c>
      <c r="BG221" s="2">
        <v>-142</v>
      </c>
      <c r="BH221" s="78">
        <v>-567</v>
      </c>
      <c r="BI221" s="2">
        <v>872</v>
      </c>
      <c r="BJ221" s="78">
        <v>3487</v>
      </c>
      <c r="BK221" s="2">
        <v>-15</v>
      </c>
      <c r="BL221" s="78">
        <v>-60</v>
      </c>
    </row>
    <row r="222" spans="1:65" x14ac:dyDescent="0.25">
      <c r="A222" s="1" t="s">
        <v>217</v>
      </c>
      <c r="B222" t="s">
        <v>663</v>
      </c>
      <c r="C222" t="s">
        <v>972</v>
      </c>
      <c r="D222" s="2">
        <v>17</v>
      </c>
      <c r="E222" s="2">
        <v>613</v>
      </c>
      <c r="F222" s="2">
        <f t="shared" si="30"/>
        <v>630</v>
      </c>
      <c r="G222" s="2">
        <v>11</v>
      </c>
      <c r="H222" s="2">
        <v>80</v>
      </c>
      <c r="I222" s="2">
        <v>0</v>
      </c>
      <c r="J222" s="2">
        <f t="shared" si="31"/>
        <v>80</v>
      </c>
      <c r="K222" s="2">
        <v>-121</v>
      </c>
      <c r="L222" s="2">
        <v>0</v>
      </c>
      <c r="M222" s="2">
        <v>361</v>
      </c>
      <c r="N222" s="2">
        <f t="shared" si="32"/>
        <v>240</v>
      </c>
      <c r="O222" s="2">
        <v>683</v>
      </c>
      <c r="P222" s="2">
        <v>14</v>
      </c>
      <c r="Q222" s="2">
        <v>28</v>
      </c>
      <c r="R222" s="2">
        <v>209</v>
      </c>
      <c r="S222" s="2">
        <f t="shared" si="33"/>
        <v>251</v>
      </c>
      <c r="T222" s="2">
        <v>0</v>
      </c>
      <c r="U222" s="2">
        <v>0</v>
      </c>
      <c r="V222" s="2">
        <f t="shared" si="34"/>
        <v>0</v>
      </c>
      <c r="W222" s="2">
        <v>586</v>
      </c>
      <c r="X222" s="2">
        <v>0</v>
      </c>
      <c r="Y222">
        <v>0</v>
      </c>
      <c r="Z222" s="2">
        <v>0</v>
      </c>
      <c r="AA222" s="2">
        <v>288</v>
      </c>
      <c r="AB222" s="2">
        <f t="shared" si="35"/>
        <v>288</v>
      </c>
      <c r="AC222" s="2">
        <v>231</v>
      </c>
      <c r="AD222" s="2">
        <v>15</v>
      </c>
      <c r="AE222" s="2">
        <v>0</v>
      </c>
      <c r="AF222" s="2">
        <v>0</v>
      </c>
      <c r="AG222" s="2">
        <f t="shared" si="36"/>
        <v>3015</v>
      </c>
      <c r="AH222" s="2">
        <f t="shared" si="37"/>
        <v>3015</v>
      </c>
      <c r="AI222" s="78">
        <v>12517</v>
      </c>
      <c r="AJ222" s="2">
        <v>12517</v>
      </c>
      <c r="AK222" s="2">
        <v>3684</v>
      </c>
      <c r="AL222" s="2">
        <v>0</v>
      </c>
      <c r="AM222" s="2">
        <v>3727</v>
      </c>
      <c r="AN222" s="2">
        <v>0</v>
      </c>
      <c r="AO222" s="2">
        <v>0</v>
      </c>
      <c r="AP222" s="2">
        <v>234</v>
      </c>
      <c r="AQ222" s="2">
        <v>0</v>
      </c>
      <c r="AR222" s="2">
        <v>0</v>
      </c>
      <c r="AS222" s="2">
        <v>0</v>
      </c>
      <c r="AT222" s="2">
        <v>0</v>
      </c>
      <c r="AU222" s="2">
        <v>-13</v>
      </c>
      <c r="AV222" s="78">
        <v>0</v>
      </c>
      <c r="AW222" s="2">
        <v>-50</v>
      </c>
      <c r="AX222" s="2">
        <v>-10</v>
      </c>
      <c r="AY222" s="2">
        <v>0</v>
      </c>
      <c r="AZ222" s="2">
        <v>0</v>
      </c>
      <c r="BA222" s="2">
        <f t="shared" si="38"/>
        <v>10597</v>
      </c>
      <c r="BB222" s="2">
        <f t="shared" si="39"/>
        <v>10597</v>
      </c>
      <c r="BC222" s="2">
        <v>42922</v>
      </c>
      <c r="BD222" s="2">
        <v>42922</v>
      </c>
      <c r="BE222" s="2">
        <v>0</v>
      </c>
      <c r="BF222" s="78">
        <v>0</v>
      </c>
      <c r="BG222" s="2">
        <v>-41</v>
      </c>
      <c r="BH222" s="78">
        <v>-164</v>
      </c>
      <c r="BI222" s="2">
        <v>222</v>
      </c>
      <c r="BJ222" s="78">
        <v>889</v>
      </c>
      <c r="BK222" s="2">
        <v>-23</v>
      </c>
      <c r="BL222" s="78">
        <v>-90</v>
      </c>
    </row>
    <row r="223" spans="1:65" x14ac:dyDescent="0.25">
      <c r="A223" s="1" t="s">
        <v>218</v>
      </c>
      <c r="B223" t="s">
        <v>664</v>
      </c>
      <c r="C223" t="s">
        <v>972</v>
      </c>
      <c r="D223" s="2">
        <v>-64.578250000000068</v>
      </c>
      <c r="E223" s="2">
        <v>1094.9716769662136</v>
      </c>
      <c r="F223" s="2">
        <f t="shared" si="30"/>
        <v>1030.3934269662136</v>
      </c>
      <c r="G223" s="2">
        <v>0</v>
      </c>
      <c r="H223" s="2">
        <v>91.573100000000011</v>
      </c>
      <c r="I223" s="2">
        <v>0</v>
      </c>
      <c r="J223" s="2">
        <f t="shared" si="31"/>
        <v>91.573100000000011</v>
      </c>
      <c r="K223" s="2">
        <v>69.703419999999994</v>
      </c>
      <c r="L223" s="2">
        <v>0</v>
      </c>
      <c r="M223" s="2">
        <v>166.44299840992562</v>
      </c>
      <c r="N223" s="2">
        <f t="shared" si="32"/>
        <v>236.14641840992562</v>
      </c>
      <c r="O223" s="2">
        <v>676.13959159007447</v>
      </c>
      <c r="P223" s="2">
        <v>0</v>
      </c>
      <c r="Q223" s="2">
        <v>35.47824</v>
      </c>
      <c r="R223" s="2">
        <v>93.632019999999983</v>
      </c>
      <c r="S223" s="2">
        <f t="shared" si="33"/>
        <v>129.11025999999998</v>
      </c>
      <c r="T223" s="2">
        <v>0</v>
      </c>
      <c r="U223" s="2">
        <v>0</v>
      </c>
      <c r="V223" s="2">
        <f t="shared" si="34"/>
        <v>0</v>
      </c>
      <c r="W223" s="2">
        <v>640.97997999999984</v>
      </c>
      <c r="X223" s="2">
        <v>0</v>
      </c>
      <c r="Y223">
        <v>0</v>
      </c>
      <c r="Z223" s="2">
        <v>0</v>
      </c>
      <c r="AA223" s="2">
        <v>286.64037303378655</v>
      </c>
      <c r="AB223" s="2">
        <f t="shared" si="35"/>
        <v>286.64037303378655</v>
      </c>
      <c r="AC223" s="2">
        <v>10.8</v>
      </c>
      <c r="AD223" s="2">
        <v>0</v>
      </c>
      <c r="AE223" s="2">
        <v>0</v>
      </c>
      <c r="AF223" s="2">
        <v>162.14601000000002</v>
      </c>
      <c r="AG223" s="2">
        <f t="shared" si="36"/>
        <v>3263.9291599999997</v>
      </c>
      <c r="AH223" s="2">
        <f t="shared" si="37"/>
        <v>3263.9291599999997</v>
      </c>
      <c r="AI223" s="78">
        <v>13000</v>
      </c>
      <c r="AJ223" s="2">
        <v>13000</v>
      </c>
      <c r="AK223" s="2">
        <v>3245.9294249999998</v>
      </c>
      <c r="AL223" s="2">
        <v>0</v>
      </c>
      <c r="AM223" s="2">
        <v>2277.851075</v>
      </c>
      <c r="AN223" s="2">
        <v>0</v>
      </c>
      <c r="AO223" s="2">
        <v>0</v>
      </c>
      <c r="AP223" s="2">
        <v>183.33725000000001</v>
      </c>
      <c r="AQ223" s="2">
        <v>0</v>
      </c>
      <c r="AR223" s="2">
        <v>0</v>
      </c>
      <c r="AS223" s="2">
        <v>0</v>
      </c>
      <c r="AT223" s="2">
        <v>0</v>
      </c>
      <c r="AU223" s="2">
        <v>-10.35252</v>
      </c>
      <c r="AV223" s="78">
        <v>-80.2</v>
      </c>
      <c r="AW223" s="2">
        <v>0</v>
      </c>
      <c r="AX223" s="2">
        <v>0</v>
      </c>
      <c r="AY223" s="2">
        <v>0</v>
      </c>
      <c r="AZ223" s="2">
        <v>0</v>
      </c>
      <c r="BA223" s="2">
        <f t="shared" si="38"/>
        <v>8960.6943900000006</v>
      </c>
      <c r="BB223" s="2">
        <f t="shared" si="39"/>
        <v>8960.6943900000006</v>
      </c>
      <c r="BC223" s="2">
        <v>35644</v>
      </c>
      <c r="BD223" s="2">
        <v>35644</v>
      </c>
      <c r="BE223" s="2">
        <v>4.5625</v>
      </c>
      <c r="BF223" s="78">
        <v>0</v>
      </c>
      <c r="BG223" s="2">
        <v>0</v>
      </c>
      <c r="BH223" s="78">
        <v>0</v>
      </c>
      <c r="BI223" s="2">
        <v>717.25553000000014</v>
      </c>
      <c r="BJ223" s="78">
        <v>2859.232</v>
      </c>
      <c r="BK223" s="2">
        <v>-39.606999999999999</v>
      </c>
      <c r="BL223" s="78">
        <v>-120</v>
      </c>
    </row>
    <row r="224" spans="1:65" x14ac:dyDescent="0.25">
      <c r="A224" s="1" t="s">
        <v>219</v>
      </c>
      <c r="B224" t="s">
        <v>665</v>
      </c>
      <c r="C224" t="s">
        <v>972</v>
      </c>
      <c r="D224" s="2">
        <v>-50</v>
      </c>
      <c r="E224" s="2">
        <v>1063</v>
      </c>
      <c r="F224" s="2">
        <f t="shared" si="30"/>
        <v>1013</v>
      </c>
      <c r="G224" s="2">
        <v>1</v>
      </c>
      <c r="H224" s="2">
        <v>117</v>
      </c>
      <c r="I224" s="2">
        <v>0</v>
      </c>
      <c r="J224" s="2">
        <f t="shared" si="31"/>
        <v>117</v>
      </c>
      <c r="K224" s="2">
        <v>3</v>
      </c>
      <c r="L224" s="2">
        <v>0</v>
      </c>
      <c r="M224" s="2">
        <v>128</v>
      </c>
      <c r="N224" s="2">
        <f t="shared" si="32"/>
        <v>131</v>
      </c>
      <c r="O224" s="2">
        <v>552</v>
      </c>
      <c r="P224" s="2">
        <v>2</v>
      </c>
      <c r="Q224" s="2">
        <v>69</v>
      </c>
      <c r="R224" s="2">
        <v>131</v>
      </c>
      <c r="S224" s="2">
        <f t="shared" si="33"/>
        <v>202</v>
      </c>
      <c r="T224" s="2">
        <v>0</v>
      </c>
      <c r="U224" s="2">
        <v>0</v>
      </c>
      <c r="V224" s="2">
        <f t="shared" si="34"/>
        <v>0</v>
      </c>
      <c r="W224" s="2">
        <v>568</v>
      </c>
      <c r="X224" s="2">
        <v>0</v>
      </c>
      <c r="Y224">
        <v>0</v>
      </c>
      <c r="Z224" s="2">
        <v>0</v>
      </c>
      <c r="AA224" s="2">
        <v>199</v>
      </c>
      <c r="AB224" s="2">
        <f t="shared" si="35"/>
        <v>199</v>
      </c>
      <c r="AC224" s="2">
        <v>0</v>
      </c>
      <c r="AD224" s="2">
        <v>0</v>
      </c>
      <c r="AE224" s="2">
        <v>0</v>
      </c>
      <c r="AF224" s="2">
        <v>0</v>
      </c>
      <c r="AG224" s="2">
        <f t="shared" si="36"/>
        <v>2783</v>
      </c>
      <c r="AH224" s="2">
        <f t="shared" si="37"/>
        <v>2783</v>
      </c>
      <c r="AI224" s="78">
        <v>10627</v>
      </c>
      <c r="AJ224" s="2">
        <v>10627</v>
      </c>
      <c r="AK224" s="2">
        <v>7689</v>
      </c>
      <c r="AL224" s="2">
        <v>16</v>
      </c>
      <c r="AM224" s="2">
        <v>0</v>
      </c>
      <c r="AN224" s="2">
        <v>0</v>
      </c>
      <c r="AO224" s="2">
        <v>0</v>
      </c>
      <c r="AP224" s="2">
        <v>134</v>
      </c>
      <c r="AQ224" s="2">
        <v>0</v>
      </c>
      <c r="AR224" s="2">
        <v>0</v>
      </c>
      <c r="AS224" s="2">
        <v>0</v>
      </c>
      <c r="AT224" s="2">
        <v>0</v>
      </c>
      <c r="AU224" s="2">
        <v>0</v>
      </c>
      <c r="AV224" s="78">
        <v>0</v>
      </c>
      <c r="AW224" s="2">
        <v>0</v>
      </c>
      <c r="AX224" s="2">
        <v>0</v>
      </c>
      <c r="AY224" s="2">
        <v>0</v>
      </c>
      <c r="AZ224" s="2">
        <v>0</v>
      </c>
      <c r="BA224" s="2">
        <f t="shared" si="38"/>
        <v>10622</v>
      </c>
      <c r="BB224" s="2">
        <f t="shared" si="39"/>
        <v>10622</v>
      </c>
      <c r="BC224" s="2">
        <v>38994</v>
      </c>
      <c r="BD224" s="2">
        <v>38994</v>
      </c>
      <c r="BE224" s="2">
        <v>0</v>
      </c>
      <c r="BF224" s="78">
        <v>0</v>
      </c>
      <c r="BG224" s="2">
        <v>0</v>
      </c>
      <c r="BH224" s="78">
        <v>0</v>
      </c>
      <c r="BI224" s="2">
        <v>6</v>
      </c>
      <c r="BJ224" s="78">
        <v>361</v>
      </c>
      <c r="BK224" s="2">
        <v>-28</v>
      </c>
      <c r="BL224" s="78">
        <v>-163</v>
      </c>
    </row>
    <row r="225" spans="1:64" x14ac:dyDescent="0.25">
      <c r="A225" s="1" t="s">
        <v>220</v>
      </c>
      <c r="B225" t="s">
        <v>666</v>
      </c>
      <c r="C225" t="s">
        <v>972</v>
      </c>
      <c r="D225" s="2">
        <v>-42</v>
      </c>
      <c r="E225" s="2">
        <v>563</v>
      </c>
      <c r="F225" s="2">
        <f t="shared" si="30"/>
        <v>521</v>
      </c>
      <c r="G225" s="2">
        <v>0</v>
      </c>
      <c r="H225" s="2">
        <v>231</v>
      </c>
      <c r="I225" s="2">
        <v>0</v>
      </c>
      <c r="J225" s="2">
        <f t="shared" si="31"/>
        <v>231</v>
      </c>
      <c r="K225" s="2">
        <v>-89</v>
      </c>
      <c r="L225" s="2">
        <v>0</v>
      </c>
      <c r="M225" s="2">
        <v>-301</v>
      </c>
      <c r="N225" s="2">
        <f t="shared" si="32"/>
        <v>-390</v>
      </c>
      <c r="O225" s="2">
        <v>502</v>
      </c>
      <c r="P225" s="2">
        <v>0</v>
      </c>
      <c r="Q225" s="2">
        <v>44</v>
      </c>
      <c r="R225" s="2">
        <v>253</v>
      </c>
      <c r="S225" s="2">
        <f t="shared" si="33"/>
        <v>297</v>
      </c>
      <c r="T225" s="2">
        <v>0</v>
      </c>
      <c r="U225" s="2">
        <v>0</v>
      </c>
      <c r="V225" s="2">
        <f t="shared" si="34"/>
        <v>0</v>
      </c>
      <c r="W225" s="2">
        <v>337</v>
      </c>
      <c r="X225" s="2">
        <v>0</v>
      </c>
      <c r="Y225">
        <v>0</v>
      </c>
      <c r="Z225" s="2">
        <v>0</v>
      </c>
      <c r="AA225" s="2">
        <v>-161</v>
      </c>
      <c r="AB225" s="2">
        <f t="shared" si="35"/>
        <v>-161</v>
      </c>
      <c r="AC225" s="2">
        <v>386</v>
      </c>
      <c r="AD225" s="2">
        <v>0</v>
      </c>
      <c r="AE225" s="2">
        <v>0</v>
      </c>
      <c r="AF225" s="2">
        <v>0</v>
      </c>
      <c r="AG225" s="2">
        <f t="shared" si="36"/>
        <v>1723</v>
      </c>
      <c r="AH225" s="2">
        <f t="shared" si="37"/>
        <v>1723</v>
      </c>
      <c r="AI225" s="78">
        <v>13365</v>
      </c>
      <c r="AJ225" s="2">
        <v>13365</v>
      </c>
      <c r="AK225" s="2">
        <v>6331</v>
      </c>
      <c r="AL225" s="2">
        <v>0</v>
      </c>
      <c r="AM225" s="2">
        <v>3407</v>
      </c>
      <c r="AN225" s="2">
        <v>0</v>
      </c>
      <c r="AO225" s="2">
        <v>0</v>
      </c>
      <c r="AP225" s="2">
        <v>37</v>
      </c>
      <c r="AQ225" s="2">
        <v>0</v>
      </c>
      <c r="AR225" s="2">
        <v>0</v>
      </c>
      <c r="AS225" s="2">
        <v>0</v>
      </c>
      <c r="AT225" s="2">
        <v>0</v>
      </c>
      <c r="AU225" s="2">
        <v>0</v>
      </c>
      <c r="AV225" s="78">
        <v>0</v>
      </c>
      <c r="AW225" s="2">
        <v>0</v>
      </c>
      <c r="AX225" s="2">
        <v>0</v>
      </c>
      <c r="AY225" s="2">
        <v>0</v>
      </c>
      <c r="AZ225" s="2">
        <v>0</v>
      </c>
      <c r="BA225" s="2">
        <f t="shared" si="38"/>
        <v>11498</v>
      </c>
      <c r="BB225" s="2">
        <f t="shared" si="39"/>
        <v>11498</v>
      </c>
      <c r="BC225" s="2">
        <v>49462</v>
      </c>
      <c r="BD225" s="2">
        <v>49462</v>
      </c>
      <c r="BE225" s="2">
        <v>0</v>
      </c>
      <c r="BF225" s="78">
        <v>0</v>
      </c>
      <c r="BG225" s="2">
        <v>0</v>
      </c>
      <c r="BH225" s="78">
        <v>0</v>
      </c>
      <c r="BI225" s="2">
        <v>85</v>
      </c>
      <c r="BJ225" s="78">
        <v>177</v>
      </c>
      <c r="BK225" s="2">
        <v>147</v>
      </c>
      <c r="BL225" s="78">
        <v>278</v>
      </c>
    </row>
    <row r="226" spans="1:64" x14ac:dyDescent="0.25">
      <c r="A226" s="1" t="s">
        <v>221</v>
      </c>
      <c r="B226" t="s">
        <v>667</v>
      </c>
      <c r="C226" t="s">
        <v>972</v>
      </c>
      <c r="D226" s="2">
        <v>1</v>
      </c>
      <c r="E226" s="2">
        <v>1499</v>
      </c>
      <c r="F226" s="2">
        <f t="shared" si="30"/>
        <v>1500</v>
      </c>
      <c r="G226" s="2">
        <v>12</v>
      </c>
      <c r="H226" s="2">
        <v>47</v>
      </c>
      <c r="I226" s="2">
        <v>0</v>
      </c>
      <c r="J226" s="2">
        <f t="shared" si="31"/>
        <v>47</v>
      </c>
      <c r="K226" s="2">
        <v>-186</v>
      </c>
      <c r="L226" s="2">
        <v>0</v>
      </c>
      <c r="M226" s="2">
        <v>341</v>
      </c>
      <c r="N226" s="2">
        <f t="shared" si="32"/>
        <v>155</v>
      </c>
      <c r="O226" s="2">
        <v>755</v>
      </c>
      <c r="P226" s="2">
        <v>0</v>
      </c>
      <c r="Q226" s="2">
        <v>48</v>
      </c>
      <c r="R226" s="2">
        <v>-8</v>
      </c>
      <c r="S226" s="2">
        <f t="shared" si="33"/>
        <v>40</v>
      </c>
      <c r="T226" s="2">
        <v>0</v>
      </c>
      <c r="U226" s="2">
        <v>0</v>
      </c>
      <c r="V226" s="2">
        <f t="shared" si="34"/>
        <v>0</v>
      </c>
      <c r="W226" s="2">
        <v>163</v>
      </c>
      <c r="X226" s="2">
        <v>0</v>
      </c>
      <c r="Y226">
        <v>0</v>
      </c>
      <c r="Z226" s="2">
        <v>0</v>
      </c>
      <c r="AA226" s="2">
        <v>137</v>
      </c>
      <c r="AB226" s="2">
        <f t="shared" si="35"/>
        <v>137</v>
      </c>
      <c r="AC226" s="2">
        <v>0</v>
      </c>
      <c r="AD226" s="2">
        <v>0</v>
      </c>
      <c r="AE226" s="2">
        <v>0</v>
      </c>
      <c r="AF226" s="2">
        <v>80</v>
      </c>
      <c r="AG226" s="2">
        <f t="shared" si="36"/>
        <v>2889</v>
      </c>
      <c r="AH226" s="2">
        <f t="shared" si="37"/>
        <v>2889</v>
      </c>
      <c r="AI226" s="78">
        <v>13226</v>
      </c>
      <c r="AJ226" s="2">
        <v>13226</v>
      </c>
      <c r="AK226" s="2">
        <v>4519</v>
      </c>
      <c r="AL226" s="2">
        <v>0</v>
      </c>
      <c r="AM226" s="2">
        <v>2856</v>
      </c>
      <c r="AN226" s="2">
        <v>0</v>
      </c>
      <c r="AO226" s="2">
        <v>0</v>
      </c>
      <c r="AP226" s="2">
        <v>622</v>
      </c>
      <c r="AQ226" s="2">
        <v>0</v>
      </c>
      <c r="AR226" s="2">
        <v>0</v>
      </c>
      <c r="AS226" s="2">
        <v>0</v>
      </c>
      <c r="AT226" s="2">
        <v>0</v>
      </c>
      <c r="AU226" s="2">
        <v>-136</v>
      </c>
      <c r="AV226" s="78">
        <v>-115</v>
      </c>
      <c r="AW226" s="2">
        <v>0</v>
      </c>
      <c r="AX226" s="2">
        <v>0</v>
      </c>
      <c r="AY226" s="2">
        <v>0</v>
      </c>
      <c r="AZ226" s="2">
        <v>0</v>
      </c>
      <c r="BA226" s="2">
        <f t="shared" si="38"/>
        <v>10750</v>
      </c>
      <c r="BB226" s="2">
        <f t="shared" si="39"/>
        <v>10750</v>
      </c>
      <c r="BC226" s="2">
        <v>42801</v>
      </c>
      <c r="BD226" s="2">
        <v>42801</v>
      </c>
      <c r="BE226" s="2">
        <v>0</v>
      </c>
      <c r="BF226" s="78">
        <v>0</v>
      </c>
      <c r="BG226" s="2">
        <v>0</v>
      </c>
      <c r="BH226" s="78">
        <v>0</v>
      </c>
      <c r="BI226" s="2">
        <v>644</v>
      </c>
      <c r="BJ226" s="78">
        <v>4024</v>
      </c>
      <c r="BK226" s="2">
        <v>-24</v>
      </c>
      <c r="BL226" s="78">
        <v>-27</v>
      </c>
    </row>
    <row r="227" spans="1:64" x14ac:dyDescent="0.25">
      <c r="A227" s="1" t="s">
        <v>222</v>
      </c>
      <c r="B227" t="s">
        <v>668</v>
      </c>
      <c r="C227" t="s">
        <v>972</v>
      </c>
      <c r="D227" s="2">
        <v>24</v>
      </c>
      <c r="E227" s="2">
        <v>890</v>
      </c>
      <c r="F227" s="2">
        <f t="shared" si="30"/>
        <v>914</v>
      </c>
      <c r="G227" s="2">
        <v>5</v>
      </c>
      <c r="H227" s="2">
        <v>53</v>
      </c>
      <c r="I227" s="2">
        <v>0</v>
      </c>
      <c r="J227" s="2">
        <f t="shared" si="31"/>
        <v>53</v>
      </c>
      <c r="K227" s="2">
        <v>-71</v>
      </c>
      <c r="L227" s="2">
        <v>0</v>
      </c>
      <c r="M227" s="2">
        <v>90</v>
      </c>
      <c r="N227" s="2">
        <f t="shared" si="32"/>
        <v>19</v>
      </c>
      <c r="O227" s="2">
        <v>1102</v>
      </c>
      <c r="P227" s="2">
        <v>0</v>
      </c>
      <c r="Q227" s="2">
        <v>81</v>
      </c>
      <c r="R227" s="2">
        <v>378</v>
      </c>
      <c r="S227" s="2">
        <f t="shared" si="33"/>
        <v>459</v>
      </c>
      <c r="T227" s="2">
        <v>0</v>
      </c>
      <c r="U227" s="2">
        <v>0</v>
      </c>
      <c r="V227" s="2">
        <f t="shared" si="34"/>
        <v>0</v>
      </c>
      <c r="W227" s="2">
        <v>400</v>
      </c>
      <c r="X227" s="2">
        <v>0</v>
      </c>
      <c r="Y227">
        <v>0</v>
      </c>
      <c r="Z227" s="2">
        <v>0</v>
      </c>
      <c r="AA227" s="2">
        <v>30</v>
      </c>
      <c r="AB227" s="2">
        <f t="shared" si="35"/>
        <v>30</v>
      </c>
      <c r="AC227" s="2">
        <v>24</v>
      </c>
      <c r="AD227" s="2">
        <v>0</v>
      </c>
      <c r="AE227" s="2">
        <v>0</v>
      </c>
      <c r="AF227" s="2">
        <v>10</v>
      </c>
      <c r="AG227" s="2">
        <f t="shared" si="36"/>
        <v>3016</v>
      </c>
      <c r="AH227" s="2">
        <f t="shared" si="37"/>
        <v>3016</v>
      </c>
      <c r="AI227" s="78">
        <v>11427</v>
      </c>
      <c r="AJ227" s="2">
        <v>11427</v>
      </c>
      <c r="AK227" s="2">
        <v>4858</v>
      </c>
      <c r="AL227" s="2">
        <v>23</v>
      </c>
      <c r="AM227" s="2">
        <v>0</v>
      </c>
      <c r="AN227" s="2">
        <v>0</v>
      </c>
      <c r="AO227" s="2">
        <v>0</v>
      </c>
      <c r="AP227" s="2">
        <v>442</v>
      </c>
      <c r="AQ227" s="2">
        <v>0</v>
      </c>
      <c r="AR227" s="2">
        <v>0</v>
      </c>
      <c r="AS227" s="2">
        <v>0</v>
      </c>
      <c r="AT227" s="2">
        <v>0</v>
      </c>
      <c r="AU227" s="2">
        <v>-221</v>
      </c>
      <c r="AV227" s="78">
        <v>948</v>
      </c>
      <c r="AW227" s="2">
        <v>0</v>
      </c>
      <c r="AX227" s="2">
        <v>0</v>
      </c>
      <c r="AY227" s="2">
        <v>0</v>
      </c>
      <c r="AZ227" s="2">
        <v>0</v>
      </c>
      <c r="BA227" s="2">
        <f t="shared" si="38"/>
        <v>8118</v>
      </c>
      <c r="BB227" s="2">
        <f t="shared" si="39"/>
        <v>8118</v>
      </c>
      <c r="BC227" s="2">
        <v>29246</v>
      </c>
      <c r="BD227" s="2">
        <v>29246</v>
      </c>
      <c r="BE227" s="2">
        <v>0</v>
      </c>
      <c r="BF227" s="78">
        <v>0</v>
      </c>
      <c r="BG227" s="2">
        <v>0</v>
      </c>
      <c r="BH227" s="78">
        <v>0</v>
      </c>
      <c r="BI227" s="2">
        <v>0</v>
      </c>
      <c r="BJ227" s="78">
        <v>0</v>
      </c>
      <c r="BK227" s="2">
        <v>-115</v>
      </c>
      <c r="BL227" s="78">
        <v>-340</v>
      </c>
    </row>
    <row r="228" spans="1:64" x14ac:dyDescent="0.25">
      <c r="A228" s="1" t="s">
        <v>223</v>
      </c>
      <c r="B228" t="s">
        <v>669</v>
      </c>
      <c r="C228" t="s">
        <v>971</v>
      </c>
      <c r="D228" s="2">
        <v>426</v>
      </c>
      <c r="E228" s="2">
        <v>1773</v>
      </c>
      <c r="F228" s="2">
        <f t="shared" si="30"/>
        <v>2199</v>
      </c>
      <c r="G228" s="2">
        <v>109</v>
      </c>
      <c r="H228" s="2">
        <v>47</v>
      </c>
      <c r="I228" s="2">
        <v>5846</v>
      </c>
      <c r="J228" s="2">
        <f t="shared" si="31"/>
        <v>5893</v>
      </c>
      <c r="K228" s="2">
        <v>11462</v>
      </c>
      <c r="L228" s="2">
        <v>0</v>
      </c>
      <c r="M228" s="2">
        <v>1511</v>
      </c>
      <c r="N228" s="2">
        <f t="shared" si="32"/>
        <v>12973</v>
      </c>
      <c r="O228" s="2">
        <v>7759</v>
      </c>
      <c r="P228" s="2">
        <v>1569</v>
      </c>
      <c r="Q228" s="2">
        <v>-213</v>
      </c>
      <c r="R228" s="2">
        <v>793</v>
      </c>
      <c r="S228" s="2">
        <f t="shared" si="33"/>
        <v>2149</v>
      </c>
      <c r="T228" s="2">
        <v>3101</v>
      </c>
      <c r="U228" s="2">
        <v>4771</v>
      </c>
      <c r="V228" s="2">
        <f t="shared" si="34"/>
        <v>7872</v>
      </c>
      <c r="W228" s="2">
        <v>4496</v>
      </c>
      <c r="X228" s="2">
        <v>60783</v>
      </c>
      <c r="Y228">
        <v>22789</v>
      </c>
      <c r="Z228" s="2">
        <v>69993</v>
      </c>
      <c r="AA228" s="2">
        <v>1812</v>
      </c>
      <c r="AB228" s="2">
        <f t="shared" si="35"/>
        <v>71805</v>
      </c>
      <c r="AC228" s="2">
        <v>-124</v>
      </c>
      <c r="AD228" s="2">
        <v>0</v>
      </c>
      <c r="AE228" s="2">
        <v>0</v>
      </c>
      <c r="AF228" s="2">
        <v>-615</v>
      </c>
      <c r="AG228" s="2">
        <f t="shared" si="36"/>
        <v>175299</v>
      </c>
      <c r="AH228" s="2">
        <f t="shared" si="37"/>
        <v>198088</v>
      </c>
      <c r="AI228" s="78">
        <v>775859</v>
      </c>
      <c r="AJ228" s="2">
        <v>863220</v>
      </c>
      <c r="AK228" s="2">
        <v>0</v>
      </c>
      <c r="AL228" s="2">
        <v>0</v>
      </c>
      <c r="AM228" s="2">
        <v>0</v>
      </c>
      <c r="AN228" s="2">
        <v>0</v>
      </c>
      <c r="AO228" s="2">
        <v>0</v>
      </c>
      <c r="AP228" s="2">
        <v>0</v>
      </c>
      <c r="AQ228" s="2">
        <v>0</v>
      </c>
      <c r="AR228" s="2">
        <v>0</v>
      </c>
      <c r="AS228" s="2">
        <v>0</v>
      </c>
      <c r="AT228" s="2">
        <v>0</v>
      </c>
      <c r="AU228" s="2">
        <v>0</v>
      </c>
      <c r="AV228" s="78">
        <v>0</v>
      </c>
      <c r="AW228" s="2">
        <v>-19</v>
      </c>
      <c r="AX228" s="2">
        <v>0</v>
      </c>
      <c r="AY228" s="2">
        <v>0</v>
      </c>
      <c r="AZ228" s="2">
        <v>0</v>
      </c>
      <c r="BA228" s="2">
        <f t="shared" si="38"/>
        <v>175280</v>
      </c>
      <c r="BB228" s="2">
        <f t="shared" si="39"/>
        <v>198069</v>
      </c>
      <c r="BC228" s="2">
        <v>775859</v>
      </c>
      <c r="BD228" s="2">
        <v>863220</v>
      </c>
      <c r="BE228" s="2">
        <v>0</v>
      </c>
      <c r="BF228" s="78">
        <v>0</v>
      </c>
      <c r="BG228" s="2">
        <v>0</v>
      </c>
      <c r="BH228" s="78">
        <v>0</v>
      </c>
      <c r="BI228" s="2">
        <v>4950</v>
      </c>
      <c r="BJ228" s="78">
        <v>18560</v>
      </c>
      <c r="BK228" s="2">
        <v>-1000</v>
      </c>
      <c r="BL228" s="78">
        <v>-3778</v>
      </c>
    </row>
    <row r="229" spans="1:64" x14ac:dyDescent="0.25">
      <c r="A229" s="1" t="s">
        <v>224</v>
      </c>
      <c r="B229" t="s">
        <v>670</v>
      </c>
      <c r="C229" t="s">
        <v>972</v>
      </c>
      <c r="D229" s="2">
        <v>9</v>
      </c>
      <c r="E229" s="2">
        <v>2058</v>
      </c>
      <c r="F229" s="2">
        <f t="shared" si="30"/>
        <v>2067</v>
      </c>
      <c r="G229" s="2">
        <v>3</v>
      </c>
      <c r="H229" s="2">
        <v>108</v>
      </c>
      <c r="I229" s="2">
        <v>0</v>
      </c>
      <c r="J229" s="2">
        <f t="shared" si="31"/>
        <v>108</v>
      </c>
      <c r="K229" s="2">
        <v>-309</v>
      </c>
      <c r="L229" s="2">
        <v>0</v>
      </c>
      <c r="M229" s="2">
        <v>146</v>
      </c>
      <c r="N229" s="2">
        <f t="shared" si="32"/>
        <v>-163</v>
      </c>
      <c r="O229" s="2">
        <v>945</v>
      </c>
      <c r="P229" s="2">
        <v>42</v>
      </c>
      <c r="Q229" s="2">
        <v>392</v>
      </c>
      <c r="R229" s="2">
        <v>301</v>
      </c>
      <c r="S229" s="2">
        <f t="shared" si="33"/>
        <v>735</v>
      </c>
      <c r="T229" s="2">
        <v>0</v>
      </c>
      <c r="U229" s="2">
        <v>0</v>
      </c>
      <c r="V229" s="2">
        <f t="shared" si="34"/>
        <v>0</v>
      </c>
      <c r="W229" s="2">
        <v>786</v>
      </c>
      <c r="X229" s="2">
        <v>0</v>
      </c>
      <c r="Y229">
        <v>0</v>
      </c>
      <c r="Z229" s="2">
        <v>0</v>
      </c>
      <c r="AA229" s="2">
        <v>437</v>
      </c>
      <c r="AB229" s="2">
        <f t="shared" si="35"/>
        <v>437</v>
      </c>
      <c r="AC229" s="2">
        <v>382</v>
      </c>
      <c r="AD229" s="2">
        <v>0</v>
      </c>
      <c r="AE229" s="2">
        <v>0</v>
      </c>
      <c r="AF229" s="2">
        <v>0</v>
      </c>
      <c r="AG229" s="2">
        <f t="shared" si="36"/>
        <v>5300</v>
      </c>
      <c r="AH229" s="2">
        <f t="shared" si="37"/>
        <v>5300</v>
      </c>
      <c r="AI229" s="78">
        <v>15593</v>
      </c>
      <c r="AJ229" s="2">
        <v>15593</v>
      </c>
      <c r="AK229" s="2">
        <v>11332</v>
      </c>
      <c r="AL229" s="2">
        <v>0</v>
      </c>
      <c r="AM229" s="2">
        <v>0</v>
      </c>
      <c r="AN229" s="2">
        <v>0</v>
      </c>
      <c r="AO229" s="2">
        <v>0</v>
      </c>
      <c r="AP229" s="2">
        <v>0</v>
      </c>
      <c r="AQ229" s="2">
        <v>0</v>
      </c>
      <c r="AR229" s="2">
        <v>0</v>
      </c>
      <c r="AS229" s="2">
        <v>0</v>
      </c>
      <c r="AT229" s="2">
        <v>0</v>
      </c>
      <c r="AU229" s="2">
        <v>0</v>
      </c>
      <c r="AV229" s="78">
        <v>0</v>
      </c>
      <c r="AW229" s="2">
        <v>-313</v>
      </c>
      <c r="AX229" s="2">
        <v>-2669</v>
      </c>
      <c r="AY229" s="2">
        <v>0</v>
      </c>
      <c r="AZ229" s="2">
        <v>0</v>
      </c>
      <c r="BA229" s="2">
        <f t="shared" si="38"/>
        <v>16319</v>
      </c>
      <c r="BB229" s="2">
        <f t="shared" si="39"/>
        <v>16319</v>
      </c>
      <c r="BC229" s="2">
        <v>55136</v>
      </c>
      <c r="BD229" s="2">
        <v>55136</v>
      </c>
      <c r="BE229" s="2">
        <v>0</v>
      </c>
      <c r="BF229" s="78">
        <v>0</v>
      </c>
      <c r="BG229" s="2">
        <v>0</v>
      </c>
      <c r="BH229" s="78">
        <v>-60</v>
      </c>
      <c r="BI229" s="2">
        <v>0</v>
      </c>
      <c r="BJ229" s="78">
        <v>161</v>
      </c>
      <c r="BK229" s="2">
        <v>0</v>
      </c>
      <c r="BL229" s="78">
        <v>-2</v>
      </c>
    </row>
    <row r="230" spans="1:64" x14ac:dyDescent="0.25">
      <c r="A230" s="1" t="s">
        <v>225</v>
      </c>
      <c r="B230" t="s">
        <v>671</v>
      </c>
      <c r="C230" t="s">
        <v>972</v>
      </c>
      <c r="D230" s="2">
        <v>22</v>
      </c>
      <c r="E230" s="2">
        <v>3210</v>
      </c>
      <c r="F230" s="2">
        <f t="shared" si="30"/>
        <v>3232</v>
      </c>
      <c r="G230" s="2">
        <v>0</v>
      </c>
      <c r="H230" s="2">
        <v>389</v>
      </c>
      <c r="I230" s="2">
        <v>0</v>
      </c>
      <c r="J230" s="2">
        <f t="shared" si="31"/>
        <v>389</v>
      </c>
      <c r="K230" s="2">
        <v>-1008</v>
      </c>
      <c r="L230" s="2">
        <v>0</v>
      </c>
      <c r="M230" s="2">
        <v>-2554</v>
      </c>
      <c r="N230" s="2">
        <f t="shared" si="32"/>
        <v>-3562</v>
      </c>
      <c r="O230" s="2">
        <v>2377</v>
      </c>
      <c r="P230" s="2">
        <v>0</v>
      </c>
      <c r="Q230" s="2">
        <v>489</v>
      </c>
      <c r="R230" s="2">
        <v>538</v>
      </c>
      <c r="S230" s="2">
        <f t="shared" si="33"/>
        <v>1027</v>
      </c>
      <c r="T230" s="2">
        <v>0</v>
      </c>
      <c r="U230" s="2">
        <v>0</v>
      </c>
      <c r="V230" s="2">
        <f t="shared" si="34"/>
        <v>0</v>
      </c>
      <c r="W230" s="2">
        <v>1505</v>
      </c>
      <c r="X230" s="2">
        <v>0</v>
      </c>
      <c r="Y230">
        <v>0</v>
      </c>
      <c r="Z230" s="2">
        <v>0</v>
      </c>
      <c r="AA230" s="2">
        <v>978</v>
      </c>
      <c r="AB230" s="2">
        <f t="shared" si="35"/>
        <v>978</v>
      </c>
      <c r="AC230" s="2">
        <v>0</v>
      </c>
      <c r="AD230" s="2">
        <v>0</v>
      </c>
      <c r="AE230" s="2">
        <v>0</v>
      </c>
      <c r="AF230" s="2">
        <v>62</v>
      </c>
      <c r="AG230" s="2">
        <f t="shared" si="36"/>
        <v>6008</v>
      </c>
      <c r="AH230" s="2">
        <f t="shared" si="37"/>
        <v>6008</v>
      </c>
      <c r="AI230" s="78">
        <v>22348</v>
      </c>
      <c r="AJ230" s="2">
        <v>22348</v>
      </c>
      <c r="AK230" s="2">
        <v>11177</v>
      </c>
      <c r="AL230" s="2">
        <v>160</v>
      </c>
      <c r="AM230" s="2">
        <v>4601</v>
      </c>
      <c r="AN230" s="2">
        <v>0</v>
      </c>
      <c r="AO230" s="2">
        <v>0</v>
      </c>
      <c r="AP230" s="2">
        <v>43</v>
      </c>
      <c r="AQ230" s="2">
        <v>0</v>
      </c>
      <c r="AR230" s="2">
        <v>0</v>
      </c>
      <c r="AS230" s="2">
        <v>0</v>
      </c>
      <c r="AT230" s="2">
        <v>0</v>
      </c>
      <c r="AU230" s="2">
        <v>-335</v>
      </c>
      <c r="AV230" s="78">
        <v>-766</v>
      </c>
      <c r="AW230" s="2">
        <v>0</v>
      </c>
      <c r="AX230" s="2">
        <v>0</v>
      </c>
      <c r="AY230" s="2">
        <v>0</v>
      </c>
      <c r="AZ230" s="2">
        <v>0</v>
      </c>
      <c r="BA230" s="2">
        <f t="shared" si="38"/>
        <v>21654</v>
      </c>
      <c r="BB230" s="2">
        <f t="shared" si="39"/>
        <v>21654</v>
      </c>
      <c r="BC230" s="2">
        <v>85302</v>
      </c>
      <c r="BD230" s="2">
        <v>85302</v>
      </c>
      <c r="BE230" s="2">
        <v>0</v>
      </c>
      <c r="BF230" s="78">
        <v>-1</v>
      </c>
      <c r="BG230" s="2">
        <v>0</v>
      </c>
      <c r="BH230" s="78">
        <v>0</v>
      </c>
      <c r="BI230" s="2">
        <v>1635</v>
      </c>
      <c r="BJ230" s="78">
        <v>6541</v>
      </c>
      <c r="BK230" s="2">
        <v>-286</v>
      </c>
      <c r="BL230" s="78">
        <v>-1142</v>
      </c>
    </row>
    <row r="231" spans="1:64" x14ac:dyDescent="0.25">
      <c r="A231" s="1" t="s">
        <v>226</v>
      </c>
      <c r="B231" t="s">
        <v>672</v>
      </c>
      <c r="C231" t="s">
        <v>972</v>
      </c>
      <c r="D231" s="2">
        <v>10</v>
      </c>
      <c r="E231" s="2">
        <v>1150</v>
      </c>
      <c r="F231" s="2">
        <f t="shared" si="30"/>
        <v>1160</v>
      </c>
      <c r="G231" s="2">
        <v>2</v>
      </c>
      <c r="H231" s="2">
        <v>80</v>
      </c>
      <c r="I231" s="2">
        <v>0</v>
      </c>
      <c r="J231" s="2">
        <f t="shared" si="31"/>
        <v>80</v>
      </c>
      <c r="K231" s="2">
        <v>-131</v>
      </c>
      <c r="L231" s="2">
        <v>0</v>
      </c>
      <c r="M231" s="2">
        <v>290</v>
      </c>
      <c r="N231" s="2">
        <f t="shared" si="32"/>
        <v>159</v>
      </c>
      <c r="O231" s="2">
        <v>1293</v>
      </c>
      <c r="P231" s="2">
        <v>0</v>
      </c>
      <c r="Q231" s="2">
        <v>280</v>
      </c>
      <c r="R231" s="2">
        <v>557</v>
      </c>
      <c r="S231" s="2">
        <f t="shared" si="33"/>
        <v>837</v>
      </c>
      <c r="T231" s="2">
        <v>0</v>
      </c>
      <c r="U231" s="2">
        <v>0</v>
      </c>
      <c r="V231" s="2">
        <f t="shared" si="34"/>
        <v>0</v>
      </c>
      <c r="W231" s="2">
        <v>209</v>
      </c>
      <c r="X231" s="2">
        <v>0</v>
      </c>
      <c r="Y231">
        <v>0</v>
      </c>
      <c r="Z231" s="2">
        <v>0</v>
      </c>
      <c r="AA231" s="2">
        <v>465</v>
      </c>
      <c r="AB231" s="2">
        <f t="shared" si="35"/>
        <v>465</v>
      </c>
      <c r="AC231" s="2">
        <v>0</v>
      </c>
      <c r="AD231" s="2">
        <v>0</v>
      </c>
      <c r="AE231" s="2">
        <v>0</v>
      </c>
      <c r="AF231" s="2">
        <v>0</v>
      </c>
      <c r="AG231" s="2">
        <f t="shared" si="36"/>
        <v>4205</v>
      </c>
      <c r="AH231" s="2">
        <f t="shared" si="37"/>
        <v>4205</v>
      </c>
      <c r="AI231" s="78">
        <v>14050</v>
      </c>
      <c r="AJ231" s="2">
        <v>14050</v>
      </c>
      <c r="AK231" s="2">
        <v>5457</v>
      </c>
      <c r="AL231" s="2">
        <v>0</v>
      </c>
      <c r="AM231" s="2">
        <v>0</v>
      </c>
      <c r="AN231" s="2">
        <v>0</v>
      </c>
      <c r="AO231" s="2">
        <v>0</v>
      </c>
      <c r="AP231" s="2">
        <v>1047</v>
      </c>
      <c r="AQ231" s="2">
        <v>0</v>
      </c>
      <c r="AR231" s="2">
        <v>0</v>
      </c>
      <c r="AS231" s="2">
        <v>0</v>
      </c>
      <c r="AT231" s="2">
        <v>0</v>
      </c>
      <c r="AU231" s="2">
        <v>-268</v>
      </c>
      <c r="AV231" s="78">
        <v>-1397</v>
      </c>
      <c r="AW231" s="2">
        <v>0</v>
      </c>
      <c r="AX231" s="2">
        <v>0</v>
      </c>
      <c r="AY231" s="2">
        <v>0</v>
      </c>
      <c r="AZ231" s="2">
        <v>0</v>
      </c>
      <c r="BA231" s="2">
        <f t="shared" si="38"/>
        <v>10441</v>
      </c>
      <c r="BB231" s="2">
        <f t="shared" si="39"/>
        <v>10441</v>
      </c>
      <c r="BC231" s="2">
        <v>46754</v>
      </c>
      <c r="BD231" s="2">
        <v>46754</v>
      </c>
      <c r="BE231" s="2">
        <v>0</v>
      </c>
      <c r="BF231" s="78">
        <v>0</v>
      </c>
      <c r="BG231" s="2">
        <v>0</v>
      </c>
      <c r="BH231" s="78">
        <v>0</v>
      </c>
      <c r="BI231" s="2">
        <v>0</v>
      </c>
      <c r="BJ231" s="78">
        <v>0</v>
      </c>
      <c r="BK231" s="2">
        <v>-208</v>
      </c>
      <c r="BL231" s="78">
        <v>-2387</v>
      </c>
    </row>
    <row r="232" spans="1:64" x14ac:dyDescent="0.25">
      <c r="A232" s="1" t="s">
        <v>227</v>
      </c>
      <c r="B232" t="s">
        <v>673</v>
      </c>
      <c r="C232" t="s">
        <v>972</v>
      </c>
      <c r="D232" s="2">
        <v>0</v>
      </c>
      <c r="E232" s="2">
        <v>1416</v>
      </c>
      <c r="F232" s="2">
        <f t="shared" si="30"/>
        <v>1416</v>
      </c>
      <c r="G232" s="2">
        <v>1</v>
      </c>
      <c r="H232" s="2">
        <v>39</v>
      </c>
      <c r="I232" s="2">
        <v>0</v>
      </c>
      <c r="J232" s="2">
        <f t="shared" si="31"/>
        <v>39</v>
      </c>
      <c r="K232" s="2">
        <v>17</v>
      </c>
      <c r="L232" s="2">
        <v>0</v>
      </c>
      <c r="M232" s="2">
        <v>116</v>
      </c>
      <c r="N232" s="2">
        <f t="shared" si="32"/>
        <v>133</v>
      </c>
      <c r="O232" s="2">
        <v>1123</v>
      </c>
      <c r="P232" s="2">
        <v>0</v>
      </c>
      <c r="Q232" s="2">
        <v>810</v>
      </c>
      <c r="R232" s="2">
        <v>604</v>
      </c>
      <c r="S232" s="2">
        <f t="shared" si="33"/>
        <v>1414</v>
      </c>
      <c r="T232" s="2">
        <v>0</v>
      </c>
      <c r="U232" s="2">
        <v>0</v>
      </c>
      <c r="V232" s="2">
        <f t="shared" si="34"/>
        <v>0</v>
      </c>
      <c r="W232" s="2">
        <v>211</v>
      </c>
      <c r="X232" s="2">
        <v>0</v>
      </c>
      <c r="Y232">
        <v>0</v>
      </c>
      <c r="Z232" s="2">
        <v>0</v>
      </c>
      <c r="AA232" s="2">
        <v>34</v>
      </c>
      <c r="AB232" s="2">
        <f t="shared" si="35"/>
        <v>34</v>
      </c>
      <c r="AC232" s="2">
        <v>198</v>
      </c>
      <c r="AD232" s="2">
        <v>0</v>
      </c>
      <c r="AE232" s="2">
        <v>0</v>
      </c>
      <c r="AF232" s="2">
        <v>151</v>
      </c>
      <c r="AG232" s="2">
        <f t="shared" si="36"/>
        <v>4720</v>
      </c>
      <c r="AH232" s="2">
        <f t="shared" si="37"/>
        <v>4720</v>
      </c>
      <c r="AI232" s="78">
        <v>12847</v>
      </c>
      <c r="AJ232" s="2">
        <v>12847</v>
      </c>
      <c r="AK232" s="2">
        <v>6361</v>
      </c>
      <c r="AL232" s="2">
        <v>197</v>
      </c>
      <c r="AM232" s="2">
        <v>0</v>
      </c>
      <c r="AN232" s="2">
        <v>0</v>
      </c>
      <c r="AO232" s="2">
        <v>0</v>
      </c>
      <c r="AP232" s="2">
        <v>787</v>
      </c>
      <c r="AQ232" s="2">
        <v>0</v>
      </c>
      <c r="AR232" s="2">
        <v>0</v>
      </c>
      <c r="AS232" s="2">
        <v>0</v>
      </c>
      <c r="AT232" s="2">
        <v>0</v>
      </c>
      <c r="AU232" s="2">
        <v>-214</v>
      </c>
      <c r="AV232" s="78">
        <v>-1013</v>
      </c>
      <c r="AW232" s="2">
        <v>0</v>
      </c>
      <c r="AX232" s="2">
        <v>0</v>
      </c>
      <c r="AY232" s="2">
        <v>0</v>
      </c>
      <c r="AZ232" s="2">
        <v>0</v>
      </c>
      <c r="BA232" s="2">
        <f t="shared" si="38"/>
        <v>11851</v>
      </c>
      <c r="BB232" s="2">
        <f t="shared" si="39"/>
        <v>11851</v>
      </c>
      <c r="BC232" s="2">
        <v>42817</v>
      </c>
      <c r="BD232" s="2">
        <v>42817</v>
      </c>
      <c r="BE232" s="2">
        <v>0</v>
      </c>
      <c r="BF232" s="78">
        <v>0</v>
      </c>
      <c r="BG232" s="2">
        <v>0</v>
      </c>
      <c r="BH232" s="78">
        <v>0</v>
      </c>
      <c r="BI232" s="2">
        <v>0</v>
      </c>
      <c r="BJ232" s="78">
        <v>0</v>
      </c>
      <c r="BK232" s="2">
        <v>-86</v>
      </c>
      <c r="BL232" s="78">
        <v>-520</v>
      </c>
    </row>
    <row r="233" spans="1:64" x14ac:dyDescent="0.25">
      <c r="A233" s="1" t="s">
        <v>228</v>
      </c>
      <c r="B233" t="s">
        <v>674</v>
      </c>
      <c r="C233" t="s">
        <v>972</v>
      </c>
      <c r="D233" s="2">
        <v>30</v>
      </c>
      <c r="E233" s="2">
        <v>1285</v>
      </c>
      <c r="F233" s="2">
        <f t="shared" si="30"/>
        <v>1315</v>
      </c>
      <c r="G233" s="2">
        <v>7</v>
      </c>
      <c r="H233" s="2">
        <v>32</v>
      </c>
      <c r="I233" s="2">
        <v>0</v>
      </c>
      <c r="J233" s="2">
        <f t="shared" si="31"/>
        <v>32</v>
      </c>
      <c r="K233" s="2">
        <v>-10</v>
      </c>
      <c r="L233" s="2">
        <v>0</v>
      </c>
      <c r="M233" s="2">
        <v>208</v>
      </c>
      <c r="N233" s="2">
        <f t="shared" si="32"/>
        <v>198</v>
      </c>
      <c r="O233" s="2">
        <v>1151</v>
      </c>
      <c r="P233" s="2">
        <v>0</v>
      </c>
      <c r="Q233" s="2">
        <v>67</v>
      </c>
      <c r="R233" s="2">
        <v>155</v>
      </c>
      <c r="S233" s="2">
        <f t="shared" si="33"/>
        <v>222</v>
      </c>
      <c r="T233" s="2">
        <v>0</v>
      </c>
      <c r="U233" s="2">
        <v>0</v>
      </c>
      <c r="V233" s="2">
        <f t="shared" si="34"/>
        <v>0</v>
      </c>
      <c r="W233" s="2">
        <v>381</v>
      </c>
      <c r="X233" s="2">
        <v>0</v>
      </c>
      <c r="Y233">
        <v>0</v>
      </c>
      <c r="Z233" s="2">
        <v>0</v>
      </c>
      <c r="AA233" s="2">
        <v>160</v>
      </c>
      <c r="AB233" s="2">
        <f t="shared" si="35"/>
        <v>160</v>
      </c>
      <c r="AC233" s="2">
        <v>66</v>
      </c>
      <c r="AD233" s="2">
        <v>0</v>
      </c>
      <c r="AE233" s="2">
        <v>0</v>
      </c>
      <c r="AF233" s="2">
        <v>5</v>
      </c>
      <c r="AG233" s="2">
        <f t="shared" si="36"/>
        <v>3537</v>
      </c>
      <c r="AH233" s="2">
        <f t="shared" si="37"/>
        <v>3537</v>
      </c>
      <c r="AI233" s="78">
        <v>11610</v>
      </c>
      <c r="AJ233" s="2">
        <v>11610</v>
      </c>
      <c r="AK233" s="2">
        <v>5864</v>
      </c>
      <c r="AL233" s="2">
        <v>0</v>
      </c>
      <c r="AM233" s="2">
        <v>0</v>
      </c>
      <c r="AN233" s="2">
        <v>0</v>
      </c>
      <c r="AO233" s="2">
        <v>0</v>
      </c>
      <c r="AP233" s="2">
        <v>0</v>
      </c>
      <c r="AQ233" s="2">
        <v>0</v>
      </c>
      <c r="AR233" s="2">
        <v>0</v>
      </c>
      <c r="AS233" s="2">
        <v>0</v>
      </c>
      <c r="AT233" s="2">
        <v>0</v>
      </c>
      <c r="AU233" s="2">
        <v>-665</v>
      </c>
      <c r="AV233" s="78">
        <v>-2680</v>
      </c>
      <c r="AW233" s="2">
        <v>0</v>
      </c>
      <c r="AX233" s="2">
        <v>0</v>
      </c>
      <c r="AY233" s="2">
        <v>0</v>
      </c>
      <c r="AZ233" s="2">
        <v>0</v>
      </c>
      <c r="BA233" s="2">
        <f t="shared" si="38"/>
        <v>8736</v>
      </c>
      <c r="BB233" s="2">
        <f t="shared" si="39"/>
        <v>8736</v>
      </c>
      <c r="BC233" s="2">
        <v>33286</v>
      </c>
      <c r="BD233" s="2">
        <v>33286</v>
      </c>
      <c r="BE233" s="2">
        <v>0</v>
      </c>
      <c r="BF233" s="78">
        <v>0</v>
      </c>
      <c r="BG233" s="2">
        <v>0</v>
      </c>
      <c r="BH233" s="78">
        <v>0</v>
      </c>
      <c r="BI233" s="2">
        <v>0</v>
      </c>
      <c r="BJ233" s="78">
        <v>0</v>
      </c>
      <c r="BK233" s="2">
        <v>-152</v>
      </c>
      <c r="BL233" s="78">
        <v>-552</v>
      </c>
    </row>
    <row r="234" spans="1:64" x14ac:dyDescent="0.25">
      <c r="A234" s="1" t="s">
        <v>229</v>
      </c>
      <c r="B234" t="s">
        <v>675</v>
      </c>
      <c r="C234" t="s">
        <v>970</v>
      </c>
      <c r="D234" s="2">
        <v>-13</v>
      </c>
      <c r="E234" s="2">
        <v>3028</v>
      </c>
      <c r="F234" s="2">
        <f t="shared" si="30"/>
        <v>3015</v>
      </c>
      <c r="G234" s="2">
        <v>51</v>
      </c>
      <c r="H234" s="2">
        <v>238</v>
      </c>
      <c r="I234" s="2">
        <v>84</v>
      </c>
      <c r="J234" s="2">
        <f t="shared" si="31"/>
        <v>322</v>
      </c>
      <c r="K234" s="2">
        <v>1743</v>
      </c>
      <c r="L234" s="2">
        <v>0</v>
      </c>
      <c r="M234" s="2">
        <v>566</v>
      </c>
      <c r="N234" s="2">
        <f t="shared" si="32"/>
        <v>2309</v>
      </c>
      <c r="O234" s="2">
        <v>3822</v>
      </c>
      <c r="P234" s="2">
        <v>0</v>
      </c>
      <c r="Q234" s="2">
        <v>226</v>
      </c>
      <c r="R234" s="2">
        <v>310</v>
      </c>
      <c r="S234" s="2">
        <f t="shared" si="33"/>
        <v>536</v>
      </c>
      <c r="T234" s="2">
        <v>429</v>
      </c>
      <c r="U234" s="2">
        <v>1814</v>
      </c>
      <c r="V234" s="2">
        <f t="shared" si="34"/>
        <v>2243</v>
      </c>
      <c r="W234" s="2">
        <v>2111</v>
      </c>
      <c r="X234" s="2">
        <v>23403</v>
      </c>
      <c r="Y234">
        <v>6777.2839985632309</v>
      </c>
      <c r="Z234" s="2">
        <v>18178</v>
      </c>
      <c r="AA234" s="2">
        <v>760</v>
      </c>
      <c r="AB234" s="2">
        <f t="shared" si="35"/>
        <v>18938</v>
      </c>
      <c r="AC234" s="2">
        <v>229</v>
      </c>
      <c r="AD234" s="2">
        <v>0</v>
      </c>
      <c r="AE234" s="2">
        <v>0</v>
      </c>
      <c r="AF234" s="2">
        <v>-3898</v>
      </c>
      <c r="AG234" s="2">
        <f t="shared" si="36"/>
        <v>53081</v>
      </c>
      <c r="AH234" s="2">
        <f t="shared" si="37"/>
        <v>59858.283998563231</v>
      </c>
      <c r="AI234" s="78">
        <v>224082</v>
      </c>
      <c r="AJ234" s="2">
        <v>255986</v>
      </c>
      <c r="AK234" s="2">
        <v>17615</v>
      </c>
      <c r="AL234" s="2">
        <v>163</v>
      </c>
      <c r="AM234" s="2">
        <v>0</v>
      </c>
      <c r="AN234" s="2">
        <v>0</v>
      </c>
      <c r="AO234" s="2">
        <v>0</v>
      </c>
      <c r="AP234" s="2">
        <v>748</v>
      </c>
      <c r="AQ234" s="2">
        <v>0</v>
      </c>
      <c r="AR234" s="2">
        <v>0</v>
      </c>
      <c r="AS234" s="2">
        <v>0</v>
      </c>
      <c r="AT234" s="2">
        <v>0</v>
      </c>
      <c r="AU234" s="2">
        <v>0</v>
      </c>
      <c r="AV234" s="78">
        <v>0</v>
      </c>
      <c r="AW234" s="2">
        <v>-1752</v>
      </c>
      <c r="AX234" s="2">
        <v>-6810</v>
      </c>
      <c r="AY234" s="2">
        <v>0</v>
      </c>
      <c r="AZ234" s="2">
        <v>0</v>
      </c>
      <c r="BA234" s="2">
        <f t="shared" si="38"/>
        <v>69855</v>
      </c>
      <c r="BB234" s="2">
        <f t="shared" si="39"/>
        <v>76632.283998563231</v>
      </c>
      <c r="BC234" s="2">
        <v>291380</v>
      </c>
      <c r="BD234" s="2">
        <v>323284</v>
      </c>
      <c r="BE234" s="2">
        <v>0</v>
      </c>
      <c r="BF234" s="78">
        <v>0</v>
      </c>
      <c r="BG234" s="2">
        <v>-516</v>
      </c>
      <c r="BH234" s="78">
        <v>-2065</v>
      </c>
      <c r="BI234" s="2">
        <v>997</v>
      </c>
      <c r="BJ234" s="78">
        <v>5388</v>
      </c>
      <c r="BK234" s="2">
        <v>-147</v>
      </c>
      <c r="BL234" s="78">
        <v>-589</v>
      </c>
    </row>
    <row r="235" spans="1:64" x14ac:dyDescent="0.25">
      <c r="A235" s="1" t="s">
        <v>230</v>
      </c>
      <c r="B235" t="s">
        <v>676</v>
      </c>
      <c r="C235" t="s">
        <v>970</v>
      </c>
      <c r="D235" s="2">
        <v>38</v>
      </c>
      <c r="E235" s="2">
        <v>1213</v>
      </c>
      <c r="F235" s="2">
        <f t="shared" si="30"/>
        <v>1251</v>
      </c>
      <c r="G235" s="2">
        <v>73</v>
      </c>
      <c r="H235" s="2">
        <v>122</v>
      </c>
      <c r="I235" s="2">
        <v>113</v>
      </c>
      <c r="J235" s="2">
        <f t="shared" si="31"/>
        <v>235</v>
      </c>
      <c r="K235" s="2">
        <v>3420</v>
      </c>
      <c r="L235" s="2">
        <v>0</v>
      </c>
      <c r="M235" s="2">
        <v>906</v>
      </c>
      <c r="N235" s="2">
        <f t="shared" si="32"/>
        <v>4326</v>
      </c>
      <c r="O235" s="2">
        <v>9744</v>
      </c>
      <c r="P235" s="2">
        <v>468</v>
      </c>
      <c r="Q235" s="2">
        <v>230</v>
      </c>
      <c r="R235" s="2">
        <v>407</v>
      </c>
      <c r="S235" s="2">
        <f t="shared" si="33"/>
        <v>1105</v>
      </c>
      <c r="T235" s="2">
        <v>667</v>
      </c>
      <c r="U235" s="2">
        <v>2456</v>
      </c>
      <c r="V235" s="2">
        <f t="shared" si="34"/>
        <v>3123</v>
      </c>
      <c r="W235" s="2">
        <v>2060</v>
      </c>
      <c r="X235" s="2">
        <v>38852</v>
      </c>
      <c r="Y235">
        <v>11251.166000605848</v>
      </c>
      <c r="Z235" s="2">
        <v>25867</v>
      </c>
      <c r="AA235" s="2">
        <v>928</v>
      </c>
      <c r="AB235" s="2">
        <f t="shared" si="35"/>
        <v>26795</v>
      </c>
      <c r="AC235" s="2">
        <v>390</v>
      </c>
      <c r="AD235" s="2">
        <v>5</v>
      </c>
      <c r="AE235" s="2">
        <v>32</v>
      </c>
      <c r="AF235" s="2">
        <v>1820</v>
      </c>
      <c r="AG235" s="2">
        <f t="shared" si="36"/>
        <v>89811</v>
      </c>
      <c r="AH235" s="2">
        <f t="shared" si="37"/>
        <v>101062.16600060585</v>
      </c>
      <c r="AI235" s="78">
        <v>329528</v>
      </c>
      <c r="AJ235" s="2">
        <v>349378.91922132426</v>
      </c>
      <c r="AK235" s="2">
        <v>15305</v>
      </c>
      <c r="AL235" s="2">
        <v>180</v>
      </c>
      <c r="AM235" s="2">
        <v>1830</v>
      </c>
      <c r="AN235" s="2">
        <v>0</v>
      </c>
      <c r="AO235" s="2">
        <v>0</v>
      </c>
      <c r="AP235" s="2">
        <v>1577</v>
      </c>
      <c r="AQ235" s="2">
        <v>0</v>
      </c>
      <c r="AR235" s="2">
        <v>0</v>
      </c>
      <c r="AS235" s="2">
        <v>0</v>
      </c>
      <c r="AT235" s="2">
        <v>15</v>
      </c>
      <c r="AU235" s="2">
        <v>407</v>
      </c>
      <c r="AV235" s="78">
        <v>1325</v>
      </c>
      <c r="AW235" s="2">
        <v>112</v>
      </c>
      <c r="AX235" s="2">
        <v>473</v>
      </c>
      <c r="AY235" s="2">
        <v>0</v>
      </c>
      <c r="AZ235" s="2">
        <v>0</v>
      </c>
      <c r="BA235" s="2">
        <f t="shared" si="38"/>
        <v>109237</v>
      </c>
      <c r="BB235" s="2">
        <f t="shared" si="39"/>
        <v>120488.16600060585</v>
      </c>
      <c r="BC235" s="2">
        <v>406949</v>
      </c>
      <c r="BD235" s="2">
        <v>426799.91922132426</v>
      </c>
      <c r="BE235" s="2">
        <v>-35</v>
      </c>
      <c r="BF235" s="78">
        <v>-66</v>
      </c>
      <c r="BG235" s="2">
        <v>0</v>
      </c>
      <c r="BH235" s="78">
        <v>0</v>
      </c>
      <c r="BI235" s="2">
        <v>3102</v>
      </c>
      <c r="BJ235" s="78">
        <v>12407</v>
      </c>
      <c r="BK235" s="2">
        <v>-330</v>
      </c>
      <c r="BL235" s="78">
        <v>-1320</v>
      </c>
    </row>
    <row r="236" spans="1:64" x14ac:dyDescent="0.25">
      <c r="A236" s="1" t="s">
        <v>231</v>
      </c>
      <c r="B236" t="s">
        <v>677</v>
      </c>
      <c r="C236" t="s">
        <v>971</v>
      </c>
      <c r="D236" s="2">
        <v>0</v>
      </c>
      <c r="E236" s="2">
        <v>1234</v>
      </c>
      <c r="F236" s="2">
        <f t="shared" si="30"/>
        <v>1234</v>
      </c>
      <c r="G236" s="2">
        <v>71</v>
      </c>
      <c r="H236" s="2">
        <v>217</v>
      </c>
      <c r="I236" s="2">
        <v>213</v>
      </c>
      <c r="J236" s="2">
        <f t="shared" si="31"/>
        <v>430</v>
      </c>
      <c r="K236" s="2">
        <v>6344</v>
      </c>
      <c r="L236" s="2">
        <v>0</v>
      </c>
      <c r="M236" s="2">
        <v>751</v>
      </c>
      <c r="N236" s="2">
        <f t="shared" si="32"/>
        <v>7095</v>
      </c>
      <c r="O236" s="2">
        <v>7312</v>
      </c>
      <c r="P236" s="2">
        <v>1077</v>
      </c>
      <c r="Q236" s="2">
        <v>1</v>
      </c>
      <c r="R236" s="2">
        <v>542</v>
      </c>
      <c r="S236" s="2">
        <f t="shared" si="33"/>
        <v>1620</v>
      </c>
      <c r="T236" s="2">
        <v>1662</v>
      </c>
      <c r="U236" s="2">
        <v>3374</v>
      </c>
      <c r="V236" s="2">
        <f t="shared" si="34"/>
        <v>5036</v>
      </c>
      <c r="W236" s="2">
        <v>2725</v>
      </c>
      <c r="X236" s="2">
        <v>41107</v>
      </c>
      <c r="Y236">
        <v>11904.192339825609</v>
      </c>
      <c r="Z236" s="2">
        <v>49076</v>
      </c>
      <c r="AA236" s="2">
        <v>1503</v>
      </c>
      <c r="AB236" s="2">
        <f t="shared" si="35"/>
        <v>50579</v>
      </c>
      <c r="AC236" s="2">
        <v>776</v>
      </c>
      <c r="AD236" s="2">
        <v>383</v>
      </c>
      <c r="AE236" s="2">
        <v>0</v>
      </c>
      <c r="AF236" s="2">
        <v>1404</v>
      </c>
      <c r="AG236" s="2">
        <f t="shared" si="36"/>
        <v>119772</v>
      </c>
      <c r="AH236" s="2">
        <f t="shared" si="37"/>
        <v>131676.19233982562</v>
      </c>
      <c r="AI236" s="78">
        <v>479080</v>
      </c>
      <c r="AJ236" s="2">
        <v>601492</v>
      </c>
      <c r="AK236" s="2">
        <v>0</v>
      </c>
      <c r="AL236" s="2">
        <v>0</v>
      </c>
      <c r="AM236" s="2">
        <v>0</v>
      </c>
      <c r="AN236" s="2">
        <v>0</v>
      </c>
      <c r="AO236" s="2">
        <v>0</v>
      </c>
      <c r="AP236" s="2">
        <v>0</v>
      </c>
      <c r="AQ236" s="2">
        <v>0</v>
      </c>
      <c r="AR236" s="2">
        <v>0</v>
      </c>
      <c r="AS236" s="2">
        <v>0</v>
      </c>
      <c r="AT236" s="2">
        <v>198</v>
      </c>
      <c r="AU236" s="2">
        <v>0</v>
      </c>
      <c r="AV236" s="78">
        <v>0</v>
      </c>
      <c r="AW236" s="2">
        <v>2241</v>
      </c>
      <c r="AX236" s="2">
        <v>10048</v>
      </c>
      <c r="AY236" s="2">
        <v>0</v>
      </c>
      <c r="AZ236" s="2">
        <v>0</v>
      </c>
      <c r="BA236" s="2">
        <f t="shared" si="38"/>
        <v>122211</v>
      </c>
      <c r="BB236" s="2">
        <f t="shared" si="39"/>
        <v>134115.19233982562</v>
      </c>
      <c r="BC236" s="2">
        <v>488836</v>
      </c>
      <c r="BD236" s="2">
        <v>611248</v>
      </c>
      <c r="BE236" s="2">
        <v>0</v>
      </c>
      <c r="BF236" s="78">
        <v>0</v>
      </c>
      <c r="BG236" s="2">
        <v>0</v>
      </c>
      <c r="BH236" s="78">
        <v>0</v>
      </c>
      <c r="BI236" s="2">
        <v>3769</v>
      </c>
      <c r="BJ236" s="78">
        <v>15044</v>
      </c>
      <c r="BK236" s="2">
        <v>-782</v>
      </c>
      <c r="BL236" s="78">
        <v>-2868</v>
      </c>
    </row>
    <row r="237" spans="1:64" x14ac:dyDescent="0.25">
      <c r="A237" s="1" t="s">
        <v>232</v>
      </c>
      <c r="B237" t="s">
        <v>678</v>
      </c>
      <c r="C237" t="s">
        <v>972</v>
      </c>
      <c r="D237" s="2">
        <v>-15.896820000000002</v>
      </c>
      <c r="E237" s="2">
        <v>1847.4909400000001</v>
      </c>
      <c r="F237" s="2">
        <f t="shared" si="30"/>
        <v>1831.5941200000002</v>
      </c>
      <c r="G237" s="2">
        <v>0</v>
      </c>
      <c r="H237" s="2">
        <v>29.441250000000004</v>
      </c>
      <c r="I237" s="2">
        <v>0</v>
      </c>
      <c r="J237" s="2">
        <f t="shared" si="31"/>
        <v>29.441250000000004</v>
      </c>
      <c r="K237" s="2">
        <v>-481.98895999999962</v>
      </c>
      <c r="L237" s="2">
        <v>0</v>
      </c>
      <c r="M237" s="2">
        <v>932.37808999999925</v>
      </c>
      <c r="N237" s="2">
        <f t="shared" si="32"/>
        <v>450.38912999999962</v>
      </c>
      <c r="O237" s="2">
        <v>1474.4149899999998</v>
      </c>
      <c r="P237" s="2">
        <v>0</v>
      </c>
      <c r="Q237" s="2">
        <v>228.20523000000014</v>
      </c>
      <c r="R237" s="2">
        <v>86.14804000000008</v>
      </c>
      <c r="S237" s="2">
        <f t="shared" si="33"/>
        <v>314.35327000000024</v>
      </c>
      <c r="T237" s="2">
        <v>0</v>
      </c>
      <c r="U237" s="2">
        <v>-0.03</v>
      </c>
      <c r="V237" s="2">
        <f t="shared" si="34"/>
        <v>-0.03</v>
      </c>
      <c r="W237" s="2">
        <v>649.26003000000026</v>
      </c>
      <c r="X237" s="2">
        <v>0</v>
      </c>
      <c r="Y237">
        <v>0</v>
      </c>
      <c r="Z237" s="2">
        <v>0</v>
      </c>
      <c r="AA237" s="2">
        <v>113.25834999999995</v>
      </c>
      <c r="AB237" s="2">
        <f t="shared" si="35"/>
        <v>113.25834999999995</v>
      </c>
      <c r="AC237" s="2">
        <v>0</v>
      </c>
      <c r="AD237" s="2">
        <v>0</v>
      </c>
      <c r="AE237" s="2">
        <v>0</v>
      </c>
      <c r="AF237" s="2">
        <v>298.30387000000019</v>
      </c>
      <c r="AG237" s="2">
        <f t="shared" si="36"/>
        <v>5160.9850100000003</v>
      </c>
      <c r="AH237" s="2">
        <f t="shared" si="37"/>
        <v>5160.9850100000003</v>
      </c>
      <c r="AI237" s="78">
        <v>14518.962813000011</v>
      </c>
      <c r="AJ237" s="2">
        <v>14518.962813000011</v>
      </c>
      <c r="AK237" s="2">
        <v>7512.637920000192</v>
      </c>
      <c r="AL237" s="2">
        <v>0</v>
      </c>
      <c r="AM237" s="2">
        <v>0</v>
      </c>
      <c r="AN237" s="2">
        <v>0</v>
      </c>
      <c r="AO237" s="2">
        <v>0</v>
      </c>
      <c r="AP237" s="2">
        <v>0</v>
      </c>
      <c r="AQ237" s="2">
        <v>0</v>
      </c>
      <c r="AR237" s="2">
        <v>0</v>
      </c>
      <c r="AS237" s="2">
        <v>0</v>
      </c>
      <c r="AT237" s="2">
        <v>0</v>
      </c>
      <c r="AU237" s="2">
        <v>-24.628069999999951</v>
      </c>
      <c r="AV237" s="78">
        <v>-12.467502000000003</v>
      </c>
      <c r="AW237" s="2">
        <v>0</v>
      </c>
      <c r="AX237" s="2">
        <v>0</v>
      </c>
      <c r="AY237" s="2">
        <v>0</v>
      </c>
      <c r="AZ237" s="2">
        <v>0</v>
      </c>
      <c r="BA237" s="2">
        <f t="shared" si="38"/>
        <v>12648.994860000192</v>
      </c>
      <c r="BB237" s="2">
        <f t="shared" si="39"/>
        <v>12648.994860000192</v>
      </c>
      <c r="BC237" s="2">
        <v>45951.995311000006</v>
      </c>
      <c r="BD237" s="2">
        <v>45951.995311000006</v>
      </c>
      <c r="BE237" s="2">
        <v>0</v>
      </c>
      <c r="BF237" s="78">
        <v>0</v>
      </c>
      <c r="BG237" s="2">
        <v>0</v>
      </c>
      <c r="BH237" s="78">
        <v>0</v>
      </c>
      <c r="BI237" s="2">
        <v>6.4163899999999998</v>
      </c>
      <c r="BJ237" s="78">
        <v>24.439963999999989</v>
      </c>
      <c r="BK237" s="2">
        <v>-26.579589999999996</v>
      </c>
      <c r="BL237" s="78">
        <v>-83.749999999999986</v>
      </c>
    </row>
    <row r="238" spans="1:64" x14ac:dyDescent="0.25">
      <c r="A238" s="1" t="s">
        <v>233</v>
      </c>
      <c r="B238" t="s">
        <v>679</v>
      </c>
      <c r="C238" t="s">
        <v>972</v>
      </c>
      <c r="D238" s="2">
        <v>79</v>
      </c>
      <c r="E238" s="2">
        <v>161</v>
      </c>
      <c r="F238" s="2">
        <f t="shared" si="30"/>
        <v>240</v>
      </c>
      <c r="G238" s="2">
        <v>7</v>
      </c>
      <c r="H238" s="2">
        <v>88</v>
      </c>
      <c r="I238" s="2">
        <v>0</v>
      </c>
      <c r="J238" s="2">
        <f t="shared" si="31"/>
        <v>88</v>
      </c>
      <c r="K238" s="2">
        <v>-136</v>
      </c>
      <c r="L238" s="2">
        <v>0</v>
      </c>
      <c r="M238" s="2">
        <v>870</v>
      </c>
      <c r="N238" s="2">
        <f t="shared" si="32"/>
        <v>734</v>
      </c>
      <c r="O238" s="2">
        <v>1371</v>
      </c>
      <c r="P238" s="2">
        <v>0</v>
      </c>
      <c r="Q238" s="2">
        <v>354</v>
      </c>
      <c r="R238" s="2">
        <v>190</v>
      </c>
      <c r="S238" s="2">
        <f t="shared" si="33"/>
        <v>544</v>
      </c>
      <c r="T238" s="2">
        <v>0</v>
      </c>
      <c r="U238" s="2">
        <v>0</v>
      </c>
      <c r="V238" s="2">
        <f t="shared" si="34"/>
        <v>0</v>
      </c>
      <c r="W238" s="2">
        <v>431</v>
      </c>
      <c r="X238" s="2">
        <v>0</v>
      </c>
      <c r="Y238">
        <v>0</v>
      </c>
      <c r="Z238" s="2">
        <v>0</v>
      </c>
      <c r="AA238" s="2">
        <v>-22</v>
      </c>
      <c r="AB238" s="2">
        <f t="shared" si="35"/>
        <v>-22</v>
      </c>
      <c r="AC238" s="2">
        <v>0</v>
      </c>
      <c r="AD238" s="2">
        <v>0</v>
      </c>
      <c r="AE238" s="2">
        <v>0</v>
      </c>
      <c r="AF238" s="2">
        <v>-167</v>
      </c>
      <c r="AG238" s="2">
        <f t="shared" si="36"/>
        <v>3226</v>
      </c>
      <c r="AH238" s="2">
        <f t="shared" si="37"/>
        <v>3226</v>
      </c>
      <c r="AI238" s="78">
        <v>16260</v>
      </c>
      <c r="AJ238" s="2">
        <v>16260</v>
      </c>
      <c r="AK238" s="2">
        <v>5485</v>
      </c>
      <c r="AL238" s="2">
        <v>9</v>
      </c>
      <c r="AM238" s="2">
        <v>2541</v>
      </c>
      <c r="AN238" s="2">
        <v>0</v>
      </c>
      <c r="AO238" s="2">
        <v>0</v>
      </c>
      <c r="AP238" s="2">
        <v>0</v>
      </c>
      <c r="AQ238" s="2">
        <v>0</v>
      </c>
      <c r="AR238" s="2">
        <v>0</v>
      </c>
      <c r="AS238" s="2">
        <v>0</v>
      </c>
      <c r="AT238" s="2">
        <v>0</v>
      </c>
      <c r="AU238" s="2">
        <v>13</v>
      </c>
      <c r="AV238" s="78">
        <v>68</v>
      </c>
      <c r="AW238" s="2">
        <v>0</v>
      </c>
      <c r="AX238" s="2">
        <v>0</v>
      </c>
      <c r="AY238" s="2">
        <v>0</v>
      </c>
      <c r="AZ238" s="2">
        <v>0</v>
      </c>
      <c r="BA238" s="2">
        <f t="shared" si="38"/>
        <v>11274</v>
      </c>
      <c r="BB238" s="2">
        <f t="shared" si="39"/>
        <v>11274</v>
      </c>
      <c r="BC238" s="2">
        <v>46089</v>
      </c>
      <c r="BD238" s="2">
        <v>46089</v>
      </c>
      <c r="BE238" s="2">
        <v>0</v>
      </c>
      <c r="BF238" s="78">
        <v>0</v>
      </c>
      <c r="BG238" s="2">
        <v>0</v>
      </c>
      <c r="BH238" s="78">
        <v>0</v>
      </c>
      <c r="BI238" s="2">
        <v>0</v>
      </c>
      <c r="BJ238" s="78">
        <v>0</v>
      </c>
      <c r="BK238" s="2">
        <v>-46</v>
      </c>
      <c r="BL238" s="78">
        <v>-151</v>
      </c>
    </row>
    <row r="239" spans="1:64" x14ac:dyDescent="0.25">
      <c r="A239" s="1" t="s">
        <v>234</v>
      </c>
      <c r="B239" t="s">
        <v>680</v>
      </c>
      <c r="C239" t="s">
        <v>972</v>
      </c>
      <c r="D239" s="2">
        <v>-96</v>
      </c>
      <c r="E239" s="2">
        <v>271</v>
      </c>
      <c r="F239" s="2">
        <f t="shared" si="30"/>
        <v>175</v>
      </c>
      <c r="G239" s="2">
        <v>24</v>
      </c>
      <c r="H239" s="2">
        <v>63</v>
      </c>
      <c r="I239" s="2">
        <v>0</v>
      </c>
      <c r="J239" s="2">
        <f t="shared" si="31"/>
        <v>63</v>
      </c>
      <c r="K239" s="2">
        <v>-643</v>
      </c>
      <c r="L239" s="2">
        <v>0</v>
      </c>
      <c r="M239" s="2">
        <v>372</v>
      </c>
      <c r="N239" s="2">
        <f t="shared" si="32"/>
        <v>-271</v>
      </c>
      <c r="O239" s="2">
        <v>1050</v>
      </c>
      <c r="P239" s="2">
        <v>0</v>
      </c>
      <c r="Q239" s="2">
        <v>214</v>
      </c>
      <c r="R239" s="2">
        <v>221</v>
      </c>
      <c r="S239" s="2">
        <f t="shared" si="33"/>
        <v>435</v>
      </c>
      <c r="T239" s="2">
        <v>0</v>
      </c>
      <c r="U239" s="2">
        <v>0</v>
      </c>
      <c r="V239" s="2">
        <f t="shared" si="34"/>
        <v>0</v>
      </c>
      <c r="W239" s="2">
        <v>562</v>
      </c>
      <c r="X239" s="2">
        <v>0</v>
      </c>
      <c r="Y239">
        <v>0</v>
      </c>
      <c r="Z239" s="2">
        <v>0</v>
      </c>
      <c r="AA239" s="2">
        <v>305</v>
      </c>
      <c r="AB239" s="2">
        <f t="shared" si="35"/>
        <v>305</v>
      </c>
      <c r="AC239" s="2">
        <v>38</v>
      </c>
      <c r="AD239" s="2">
        <v>0</v>
      </c>
      <c r="AE239" s="2">
        <v>0</v>
      </c>
      <c r="AF239" s="2">
        <v>0</v>
      </c>
      <c r="AG239" s="2">
        <f t="shared" si="36"/>
        <v>2381</v>
      </c>
      <c r="AH239" s="2">
        <f t="shared" si="37"/>
        <v>2381</v>
      </c>
      <c r="AI239" s="78">
        <v>9756</v>
      </c>
      <c r="AJ239" s="2">
        <v>9756</v>
      </c>
      <c r="AK239" s="2">
        <v>4799</v>
      </c>
      <c r="AL239" s="2">
        <v>0</v>
      </c>
      <c r="AM239" s="2">
        <v>3445</v>
      </c>
      <c r="AN239" s="2">
        <v>0</v>
      </c>
      <c r="AO239" s="2">
        <v>50</v>
      </c>
      <c r="AP239" s="2">
        <v>133</v>
      </c>
      <c r="AQ239" s="2">
        <v>0</v>
      </c>
      <c r="AR239" s="2">
        <v>0</v>
      </c>
      <c r="AS239" s="2">
        <v>0</v>
      </c>
      <c r="AT239" s="2">
        <v>12</v>
      </c>
      <c r="AU239" s="2">
        <v>0</v>
      </c>
      <c r="AV239" s="78">
        <v>0</v>
      </c>
      <c r="AW239" s="2">
        <v>0</v>
      </c>
      <c r="AX239" s="2">
        <v>21</v>
      </c>
      <c r="AY239" s="2">
        <v>0</v>
      </c>
      <c r="AZ239" s="2">
        <v>0</v>
      </c>
      <c r="BA239" s="2">
        <f t="shared" si="38"/>
        <v>10820</v>
      </c>
      <c r="BB239" s="2">
        <f t="shared" si="39"/>
        <v>10820</v>
      </c>
      <c r="BC239" s="2">
        <v>43036</v>
      </c>
      <c r="BD239" s="2">
        <v>43036</v>
      </c>
      <c r="BE239" s="2">
        <v>0</v>
      </c>
      <c r="BF239" s="78">
        <v>82</v>
      </c>
      <c r="BG239" s="2">
        <v>0</v>
      </c>
      <c r="BH239" s="78">
        <v>0</v>
      </c>
      <c r="BI239" s="2">
        <v>0</v>
      </c>
      <c r="BJ239" s="78">
        <v>0</v>
      </c>
      <c r="BK239" s="2">
        <v>-79</v>
      </c>
      <c r="BL239" s="78">
        <v>-314</v>
      </c>
    </row>
    <row r="240" spans="1:64" x14ac:dyDescent="0.25">
      <c r="A240" s="1" t="s">
        <v>235</v>
      </c>
      <c r="B240" t="s">
        <v>681</v>
      </c>
      <c r="C240" t="s">
        <v>972</v>
      </c>
      <c r="D240" s="2">
        <v>-1</v>
      </c>
      <c r="E240" s="2">
        <v>634</v>
      </c>
      <c r="F240" s="2">
        <f t="shared" si="30"/>
        <v>633</v>
      </c>
      <c r="G240" s="2">
        <v>43</v>
      </c>
      <c r="H240" s="2">
        <v>28</v>
      </c>
      <c r="I240" s="2">
        <v>0</v>
      </c>
      <c r="J240" s="2">
        <f t="shared" si="31"/>
        <v>28</v>
      </c>
      <c r="K240" s="2">
        <v>-206</v>
      </c>
      <c r="L240" s="2">
        <v>0</v>
      </c>
      <c r="M240" s="2">
        <v>515</v>
      </c>
      <c r="N240" s="2">
        <f t="shared" si="32"/>
        <v>309</v>
      </c>
      <c r="O240" s="2">
        <v>1581</v>
      </c>
      <c r="P240" s="2">
        <v>0</v>
      </c>
      <c r="Q240" s="2">
        <v>66</v>
      </c>
      <c r="R240" s="2">
        <v>558</v>
      </c>
      <c r="S240" s="2">
        <f t="shared" si="33"/>
        <v>624</v>
      </c>
      <c r="T240" s="2">
        <v>0</v>
      </c>
      <c r="U240" s="2">
        <v>0</v>
      </c>
      <c r="V240" s="2">
        <f t="shared" si="34"/>
        <v>0</v>
      </c>
      <c r="W240" s="2">
        <v>702</v>
      </c>
      <c r="X240" s="2">
        <v>0</v>
      </c>
      <c r="Y240">
        <v>0</v>
      </c>
      <c r="Z240" s="2">
        <v>0</v>
      </c>
      <c r="AA240" s="2">
        <v>582</v>
      </c>
      <c r="AB240" s="2">
        <f t="shared" si="35"/>
        <v>582</v>
      </c>
      <c r="AC240" s="2">
        <v>57</v>
      </c>
      <c r="AD240" s="2">
        <v>0</v>
      </c>
      <c r="AE240" s="2">
        <v>0</v>
      </c>
      <c r="AF240" s="2">
        <v>125</v>
      </c>
      <c r="AG240" s="2">
        <f t="shared" si="36"/>
        <v>4684</v>
      </c>
      <c r="AH240" s="2">
        <f t="shared" si="37"/>
        <v>4684</v>
      </c>
      <c r="AI240" s="78">
        <v>18737</v>
      </c>
      <c r="AJ240" s="2">
        <v>18737</v>
      </c>
      <c r="AK240" s="2">
        <v>11471</v>
      </c>
      <c r="AL240" s="2">
        <v>0</v>
      </c>
      <c r="AM240" s="2">
        <v>0</v>
      </c>
      <c r="AN240" s="2">
        <v>0</v>
      </c>
      <c r="AO240" s="2">
        <v>0</v>
      </c>
      <c r="AP240" s="2">
        <v>1048</v>
      </c>
      <c r="AQ240" s="2">
        <v>0</v>
      </c>
      <c r="AR240" s="2">
        <v>0</v>
      </c>
      <c r="AS240" s="2">
        <v>0</v>
      </c>
      <c r="AT240" s="2">
        <v>0</v>
      </c>
      <c r="AU240" s="2">
        <v>-12</v>
      </c>
      <c r="AV240" s="78">
        <v>-48</v>
      </c>
      <c r="AW240" s="2">
        <v>0</v>
      </c>
      <c r="AX240" s="2">
        <v>0</v>
      </c>
      <c r="AY240" s="2">
        <v>0</v>
      </c>
      <c r="AZ240" s="2">
        <v>0</v>
      </c>
      <c r="BA240" s="2">
        <f t="shared" si="38"/>
        <v>17191</v>
      </c>
      <c r="BB240" s="2">
        <f t="shared" si="39"/>
        <v>17191</v>
      </c>
      <c r="BC240" s="2">
        <v>68698</v>
      </c>
      <c r="BD240" s="2">
        <v>68698</v>
      </c>
      <c r="BE240" s="2">
        <v>-17</v>
      </c>
      <c r="BF240" s="78">
        <v>-32</v>
      </c>
      <c r="BG240" s="2">
        <v>0</v>
      </c>
      <c r="BH240" s="78">
        <v>0</v>
      </c>
      <c r="BI240" s="2">
        <v>0</v>
      </c>
      <c r="BJ240" s="78">
        <v>0</v>
      </c>
      <c r="BK240" s="2">
        <v>-115</v>
      </c>
      <c r="BL240" s="78">
        <v>-461</v>
      </c>
    </row>
    <row r="241" spans="1:64" x14ac:dyDescent="0.25">
      <c r="A241" s="1" t="s">
        <v>236</v>
      </c>
      <c r="B241" t="s">
        <v>682</v>
      </c>
      <c r="C241" t="s">
        <v>972</v>
      </c>
      <c r="D241" s="2">
        <v>12</v>
      </c>
      <c r="E241" s="2">
        <v>337</v>
      </c>
      <c r="F241" s="2">
        <f t="shared" si="30"/>
        <v>349</v>
      </c>
      <c r="G241" s="2">
        <v>0</v>
      </c>
      <c r="H241" s="2">
        <v>12</v>
      </c>
      <c r="I241" s="2">
        <v>0</v>
      </c>
      <c r="J241" s="2">
        <f t="shared" si="31"/>
        <v>12</v>
      </c>
      <c r="K241" s="2">
        <v>-60</v>
      </c>
      <c r="L241" s="2">
        <v>0</v>
      </c>
      <c r="M241" s="2">
        <v>80</v>
      </c>
      <c r="N241" s="2">
        <f t="shared" si="32"/>
        <v>20</v>
      </c>
      <c r="O241" s="2">
        <v>410</v>
      </c>
      <c r="P241" s="2">
        <v>0</v>
      </c>
      <c r="Q241" s="2">
        <v>81</v>
      </c>
      <c r="R241" s="2">
        <v>107</v>
      </c>
      <c r="S241" s="2">
        <f t="shared" si="33"/>
        <v>188</v>
      </c>
      <c r="T241" s="2">
        <v>0</v>
      </c>
      <c r="U241" s="2">
        <v>0</v>
      </c>
      <c r="V241" s="2">
        <f t="shared" si="34"/>
        <v>0</v>
      </c>
      <c r="W241" s="2">
        <v>68</v>
      </c>
      <c r="X241" s="2">
        <v>0</v>
      </c>
      <c r="Y241">
        <v>0</v>
      </c>
      <c r="Z241" s="2">
        <v>0</v>
      </c>
      <c r="AA241" s="2">
        <v>78</v>
      </c>
      <c r="AB241" s="2">
        <f t="shared" si="35"/>
        <v>78</v>
      </c>
      <c r="AC241" s="2">
        <v>0</v>
      </c>
      <c r="AD241" s="2">
        <v>0</v>
      </c>
      <c r="AE241" s="2">
        <v>0</v>
      </c>
      <c r="AF241" s="2">
        <v>0</v>
      </c>
      <c r="AG241" s="2">
        <f t="shared" si="36"/>
        <v>1125</v>
      </c>
      <c r="AH241" s="2">
        <f t="shared" si="37"/>
        <v>1125</v>
      </c>
      <c r="AI241" s="78">
        <v>4811</v>
      </c>
      <c r="AJ241" s="2">
        <v>4811</v>
      </c>
      <c r="AK241" s="2">
        <v>3330</v>
      </c>
      <c r="AL241" s="2">
        <v>18</v>
      </c>
      <c r="AM241" s="2">
        <v>0</v>
      </c>
      <c r="AN241" s="2">
        <v>0</v>
      </c>
      <c r="AO241" s="2">
        <v>0</v>
      </c>
      <c r="AP241" s="2">
        <v>218</v>
      </c>
      <c r="AQ241" s="2">
        <v>0</v>
      </c>
      <c r="AR241" s="2">
        <v>0</v>
      </c>
      <c r="AS241" s="2">
        <v>0</v>
      </c>
      <c r="AT241" s="2">
        <v>0</v>
      </c>
      <c r="AU241" s="2">
        <v>0</v>
      </c>
      <c r="AV241" s="78">
        <v>0</v>
      </c>
      <c r="AW241" s="2">
        <v>0</v>
      </c>
      <c r="AX241" s="2">
        <v>0</v>
      </c>
      <c r="AY241" s="2">
        <v>0</v>
      </c>
      <c r="AZ241" s="2">
        <v>0</v>
      </c>
      <c r="BA241" s="2">
        <f t="shared" si="38"/>
        <v>4691</v>
      </c>
      <c r="BB241" s="2">
        <f t="shared" si="39"/>
        <v>4691</v>
      </c>
      <c r="BC241" s="2">
        <v>18985</v>
      </c>
      <c r="BD241" s="2">
        <v>18985</v>
      </c>
      <c r="BE241" s="2">
        <v>0</v>
      </c>
      <c r="BF241" s="78">
        <v>0</v>
      </c>
      <c r="BG241" s="2">
        <v>0</v>
      </c>
      <c r="BH241" s="78">
        <v>0</v>
      </c>
      <c r="BI241" s="2">
        <v>27</v>
      </c>
      <c r="BJ241" s="78">
        <v>198</v>
      </c>
      <c r="BK241" s="2">
        <v>-4</v>
      </c>
      <c r="BL241" s="78">
        <v>-15</v>
      </c>
    </row>
    <row r="242" spans="1:64" x14ac:dyDescent="0.25">
      <c r="A242" s="1" t="s">
        <v>237</v>
      </c>
      <c r="B242" t="s">
        <v>683</v>
      </c>
      <c r="C242" t="s">
        <v>970</v>
      </c>
      <c r="D242" s="2">
        <v>52</v>
      </c>
      <c r="E242" s="2">
        <v>2112</v>
      </c>
      <c r="F242" s="2">
        <f t="shared" si="30"/>
        <v>2164</v>
      </c>
      <c r="G242" s="2">
        <v>1</v>
      </c>
      <c r="H242" s="2">
        <v>694</v>
      </c>
      <c r="I242" s="2">
        <v>111</v>
      </c>
      <c r="J242" s="2">
        <f t="shared" si="31"/>
        <v>805</v>
      </c>
      <c r="K242" s="2">
        <v>1515</v>
      </c>
      <c r="L242" s="2">
        <v>0</v>
      </c>
      <c r="M242" s="2">
        <v>1844</v>
      </c>
      <c r="N242" s="2">
        <f t="shared" si="32"/>
        <v>3359</v>
      </c>
      <c r="O242" s="2">
        <v>4238</v>
      </c>
      <c r="P242" s="2">
        <v>956</v>
      </c>
      <c r="Q242" s="2">
        <v>387</v>
      </c>
      <c r="R242" s="2">
        <v>948</v>
      </c>
      <c r="S242" s="2">
        <f t="shared" si="33"/>
        <v>2291</v>
      </c>
      <c r="T242" s="2">
        <v>1948</v>
      </c>
      <c r="U242" s="2">
        <v>5413</v>
      </c>
      <c r="V242" s="2">
        <f t="shared" si="34"/>
        <v>7361</v>
      </c>
      <c r="W242" s="2">
        <v>3413</v>
      </c>
      <c r="X242" s="2">
        <v>25232</v>
      </c>
      <c r="Y242">
        <v>7306.9448297973531</v>
      </c>
      <c r="Z242" s="2">
        <v>34958</v>
      </c>
      <c r="AA242" s="2">
        <v>1894</v>
      </c>
      <c r="AB242" s="2">
        <f t="shared" si="35"/>
        <v>36852</v>
      </c>
      <c r="AC242" s="2">
        <v>920</v>
      </c>
      <c r="AD242" s="2">
        <v>0</v>
      </c>
      <c r="AE242" s="2">
        <v>288</v>
      </c>
      <c r="AF242" s="2">
        <v>0</v>
      </c>
      <c r="AG242" s="2">
        <f t="shared" si="36"/>
        <v>86924</v>
      </c>
      <c r="AH242" s="2">
        <f t="shared" si="37"/>
        <v>94230.944829797358</v>
      </c>
      <c r="AI242" s="78">
        <v>329152</v>
      </c>
      <c r="AJ242" s="2">
        <v>372994</v>
      </c>
      <c r="AK242" s="2">
        <v>12711</v>
      </c>
      <c r="AL242" s="2">
        <v>0</v>
      </c>
      <c r="AM242" s="2">
        <v>12815</v>
      </c>
      <c r="AN242" s="2">
        <v>0</v>
      </c>
      <c r="AO242" s="2">
        <v>0</v>
      </c>
      <c r="AP242" s="2">
        <v>0</v>
      </c>
      <c r="AQ242" s="2">
        <v>0</v>
      </c>
      <c r="AR242" s="2">
        <v>0</v>
      </c>
      <c r="AS242" s="2">
        <v>0</v>
      </c>
      <c r="AT242" s="2">
        <v>0</v>
      </c>
      <c r="AU242" s="2">
        <v>0</v>
      </c>
      <c r="AV242" s="78">
        <v>0</v>
      </c>
      <c r="AW242" s="2">
        <v>0</v>
      </c>
      <c r="AX242" s="2">
        <v>0</v>
      </c>
      <c r="AY242" s="2">
        <v>0</v>
      </c>
      <c r="AZ242" s="2">
        <v>0</v>
      </c>
      <c r="BA242" s="2">
        <f t="shared" si="38"/>
        <v>112450</v>
      </c>
      <c r="BB242" s="2">
        <f t="shared" si="39"/>
        <v>119756.94482979736</v>
      </c>
      <c r="BC242" s="2">
        <v>421293</v>
      </c>
      <c r="BD242" s="2">
        <v>465135</v>
      </c>
      <c r="BE242" s="2">
        <v>0</v>
      </c>
      <c r="BF242" s="78">
        <v>0</v>
      </c>
      <c r="BG242" s="2">
        <v>0</v>
      </c>
      <c r="BH242" s="78">
        <v>0</v>
      </c>
      <c r="BI242" s="2">
        <v>4531</v>
      </c>
      <c r="BJ242" s="78">
        <v>15513</v>
      </c>
      <c r="BK242" s="2">
        <v>-269</v>
      </c>
      <c r="BL242" s="78">
        <v>-1010</v>
      </c>
    </row>
    <row r="243" spans="1:64" x14ac:dyDescent="0.25">
      <c r="A243" s="1" t="s">
        <v>238</v>
      </c>
      <c r="B243" t="s">
        <v>684</v>
      </c>
      <c r="C243" t="s">
        <v>971</v>
      </c>
      <c r="D243" s="2">
        <v>717</v>
      </c>
      <c r="E243" s="2">
        <v>1656</v>
      </c>
      <c r="F243" s="2">
        <f t="shared" si="30"/>
        <v>2373</v>
      </c>
      <c r="G243" s="2">
        <v>370</v>
      </c>
      <c r="H243" s="2">
        <v>569</v>
      </c>
      <c r="I243" s="2">
        <v>188</v>
      </c>
      <c r="J243" s="2">
        <f t="shared" si="31"/>
        <v>757</v>
      </c>
      <c r="K243" s="2">
        <v>10658</v>
      </c>
      <c r="L243" s="2">
        <v>0</v>
      </c>
      <c r="M243" s="2">
        <v>1388</v>
      </c>
      <c r="N243" s="2">
        <f t="shared" si="32"/>
        <v>12046</v>
      </c>
      <c r="O243" s="2">
        <v>6972</v>
      </c>
      <c r="P243" s="2">
        <v>2847</v>
      </c>
      <c r="Q243" s="2">
        <v>0</v>
      </c>
      <c r="R243" s="2">
        <v>153</v>
      </c>
      <c r="S243" s="2">
        <f t="shared" si="33"/>
        <v>3000</v>
      </c>
      <c r="T243" s="2">
        <v>5121</v>
      </c>
      <c r="U243" s="2">
        <v>5902</v>
      </c>
      <c r="V243" s="2">
        <f t="shared" si="34"/>
        <v>11023</v>
      </c>
      <c r="W243" s="2">
        <v>2615</v>
      </c>
      <c r="X243" s="2">
        <v>123903</v>
      </c>
      <c r="Y243">
        <v>35881.118628978336</v>
      </c>
      <c r="Z243" s="2">
        <v>71686</v>
      </c>
      <c r="AA243" s="2">
        <v>0</v>
      </c>
      <c r="AB243" s="2">
        <f t="shared" si="35"/>
        <v>71686</v>
      </c>
      <c r="AC243" s="2">
        <v>0</v>
      </c>
      <c r="AD243" s="2">
        <v>0</v>
      </c>
      <c r="AE243" s="2">
        <v>0</v>
      </c>
      <c r="AF243" s="2">
        <v>0</v>
      </c>
      <c r="AG243" s="2">
        <f t="shared" si="36"/>
        <v>234745</v>
      </c>
      <c r="AH243" s="2">
        <f t="shared" si="37"/>
        <v>270626.11862897832</v>
      </c>
      <c r="AI243" s="78">
        <v>796660</v>
      </c>
      <c r="AJ243" s="2">
        <v>945552.61126914655</v>
      </c>
      <c r="AK243" s="2">
        <v>0</v>
      </c>
      <c r="AL243" s="2">
        <v>0</v>
      </c>
      <c r="AM243" s="2">
        <v>0</v>
      </c>
      <c r="AN243" s="2">
        <v>0</v>
      </c>
      <c r="AO243" s="2">
        <v>0</v>
      </c>
      <c r="AP243" s="2">
        <v>0</v>
      </c>
      <c r="AQ243" s="2">
        <v>0</v>
      </c>
      <c r="AR243" s="2">
        <v>0</v>
      </c>
      <c r="AS243" s="2">
        <v>0</v>
      </c>
      <c r="AT243" s="2">
        <v>79</v>
      </c>
      <c r="AU243" s="2">
        <v>0</v>
      </c>
      <c r="AV243" s="78">
        <v>0</v>
      </c>
      <c r="AW243" s="2">
        <v>47</v>
      </c>
      <c r="AX243" s="2">
        <v>-893</v>
      </c>
      <c r="AY243" s="2">
        <v>0</v>
      </c>
      <c r="AZ243" s="2">
        <v>0</v>
      </c>
      <c r="BA243" s="2">
        <f t="shared" si="38"/>
        <v>234871</v>
      </c>
      <c r="BB243" s="2">
        <f t="shared" si="39"/>
        <v>270752.11862897832</v>
      </c>
      <c r="BC243" s="2">
        <v>796894</v>
      </c>
      <c r="BD243" s="2">
        <v>945786.61126914655</v>
      </c>
      <c r="BE243" s="2">
        <v>0</v>
      </c>
      <c r="BF243" s="78">
        <v>0</v>
      </c>
      <c r="BG243" s="2">
        <v>0</v>
      </c>
      <c r="BH243" s="78">
        <v>0</v>
      </c>
      <c r="BI243" s="2">
        <v>5974</v>
      </c>
      <c r="BJ243" s="78">
        <v>23896</v>
      </c>
      <c r="BK243" s="2">
        <v>-455</v>
      </c>
      <c r="BL243" s="78">
        <v>-1942</v>
      </c>
    </row>
    <row r="244" spans="1:64" x14ac:dyDescent="0.25">
      <c r="A244" s="1" t="s">
        <v>239</v>
      </c>
      <c r="B244" t="s">
        <v>685</v>
      </c>
      <c r="C244" t="s">
        <v>972</v>
      </c>
      <c r="D244" s="2">
        <v>90</v>
      </c>
      <c r="E244" s="2">
        <v>656</v>
      </c>
      <c r="F244" s="2">
        <f t="shared" si="30"/>
        <v>746</v>
      </c>
      <c r="G244" s="2">
        <v>1</v>
      </c>
      <c r="H244" s="2">
        <v>275</v>
      </c>
      <c r="I244" s="2">
        <v>0</v>
      </c>
      <c r="J244" s="2">
        <f t="shared" si="31"/>
        <v>275</v>
      </c>
      <c r="K244" s="2">
        <v>-386</v>
      </c>
      <c r="L244" s="2">
        <v>0</v>
      </c>
      <c r="M244" s="2">
        <v>-146</v>
      </c>
      <c r="N244" s="2">
        <f t="shared" si="32"/>
        <v>-532</v>
      </c>
      <c r="O244" s="2">
        <v>1124</v>
      </c>
      <c r="P244" s="2">
        <v>31</v>
      </c>
      <c r="Q244" s="2">
        <v>121</v>
      </c>
      <c r="R244" s="2">
        <v>185</v>
      </c>
      <c r="S244" s="2">
        <f t="shared" si="33"/>
        <v>337</v>
      </c>
      <c r="T244" s="2">
        <v>0</v>
      </c>
      <c r="U244" s="2">
        <v>0</v>
      </c>
      <c r="V244" s="2">
        <f t="shared" si="34"/>
        <v>0</v>
      </c>
      <c r="W244" s="2">
        <v>1480</v>
      </c>
      <c r="X244" s="2">
        <v>0</v>
      </c>
      <c r="Y244">
        <v>0</v>
      </c>
      <c r="Z244" s="2">
        <v>0</v>
      </c>
      <c r="AA244" s="2">
        <v>139</v>
      </c>
      <c r="AB244" s="2">
        <f t="shared" si="35"/>
        <v>139</v>
      </c>
      <c r="AC244" s="2">
        <v>291</v>
      </c>
      <c r="AD244" s="2">
        <v>0</v>
      </c>
      <c r="AE244" s="2">
        <v>0</v>
      </c>
      <c r="AF244" s="2">
        <v>0</v>
      </c>
      <c r="AG244" s="2">
        <f t="shared" si="36"/>
        <v>3861</v>
      </c>
      <c r="AH244" s="2">
        <f t="shared" si="37"/>
        <v>3861</v>
      </c>
      <c r="AI244" s="78">
        <v>12309</v>
      </c>
      <c r="AJ244" s="2">
        <v>12309</v>
      </c>
      <c r="AK244" s="2">
        <v>3424</v>
      </c>
      <c r="AL244" s="2">
        <v>0</v>
      </c>
      <c r="AM244" s="2">
        <v>2939</v>
      </c>
      <c r="AN244" s="2">
        <v>0</v>
      </c>
      <c r="AO244" s="2">
        <v>0</v>
      </c>
      <c r="AP244" s="2">
        <v>162</v>
      </c>
      <c r="AQ244" s="2">
        <v>0</v>
      </c>
      <c r="AR244" s="2">
        <v>0</v>
      </c>
      <c r="AS244" s="2">
        <v>0</v>
      </c>
      <c r="AT244" s="2">
        <v>0</v>
      </c>
      <c r="AU244" s="2">
        <v>-16</v>
      </c>
      <c r="AV244" s="78">
        <v>15</v>
      </c>
      <c r="AW244" s="2">
        <v>0</v>
      </c>
      <c r="AX244" s="2">
        <v>0</v>
      </c>
      <c r="AY244" s="2">
        <v>0</v>
      </c>
      <c r="AZ244" s="2">
        <v>0</v>
      </c>
      <c r="BA244" s="2">
        <f t="shared" si="38"/>
        <v>10370</v>
      </c>
      <c r="BB244" s="2">
        <f t="shared" si="39"/>
        <v>10370</v>
      </c>
      <c r="BC244" s="2">
        <v>39840</v>
      </c>
      <c r="BD244" s="2">
        <v>39840</v>
      </c>
      <c r="BE244" s="2">
        <v>0</v>
      </c>
      <c r="BF244" s="78">
        <v>289</v>
      </c>
      <c r="BG244" s="2">
        <v>0</v>
      </c>
      <c r="BH244" s="78">
        <v>0</v>
      </c>
      <c r="BI244" s="2">
        <v>39</v>
      </c>
      <c r="BJ244" s="78">
        <v>156</v>
      </c>
      <c r="BK244" s="2">
        <v>-23</v>
      </c>
      <c r="BL244" s="78">
        <v>-54</v>
      </c>
    </row>
    <row r="245" spans="1:64" x14ac:dyDescent="0.25">
      <c r="A245" s="1" t="s">
        <v>240</v>
      </c>
      <c r="B245" t="s">
        <v>686</v>
      </c>
      <c r="C245" t="s">
        <v>972</v>
      </c>
      <c r="D245" s="2">
        <v>9</v>
      </c>
      <c r="E245" s="2">
        <v>346</v>
      </c>
      <c r="F245" s="2">
        <f t="shared" si="30"/>
        <v>355</v>
      </c>
      <c r="G245" s="2">
        <v>14</v>
      </c>
      <c r="H245" s="2">
        <v>31</v>
      </c>
      <c r="I245" s="2">
        <v>0</v>
      </c>
      <c r="J245" s="2">
        <f t="shared" si="31"/>
        <v>31</v>
      </c>
      <c r="K245" s="2">
        <v>-293</v>
      </c>
      <c r="L245" s="2">
        <v>0</v>
      </c>
      <c r="M245" s="2">
        <v>171</v>
      </c>
      <c r="N245" s="2">
        <f t="shared" si="32"/>
        <v>-122</v>
      </c>
      <c r="O245" s="2">
        <v>791</v>
      </c>
      <c r="P245" s="2">
        <v>0</v>
      </c>
      <c r="Q245" s="2">
        <v>134</v>
      </c>
      <c r="R245" s="2">
        <v>129</v>
      </c>
      <c r="S245" s="2">
        <f t="shared" si="33"/>
        <v>263</v>
      </c>
      <c r="T245" s="2">
        <v>0</v>
      </c>
      <c r="U245" s="2">
        <v>0</v>
      </c>
      <c r="V245" s="2">
        <f t="shared" si="34"/>
        <v>0</v>
      </c>
      <c r="W245" s="2">
        <v>684</v>
      </c>
      <c r="X245" s="2">
        <v>0</v>
      </c>
      <c r="Y245">
        <v>0</v>
      </c>
      <c r="Z245" s="2">
        <v>0</v>
      </c>
      <c r="AA245" s="2">
        <v>82</v>
      </c>
      <c r="AB245" s="2">
        <f t="shared" si="35"/>
        <v>82</v>
      </c>
      <c r="AC245" s="2">
        <v>278</v>
      </c>
      <c r="AD245" s="2">
        <v>0</v>
      </c>
      <c r="AE245" s="2">
        <v>0</v>
      </c>
      <c r="AF245" s="2">
        <v>57</v>
      </c>
      <c r="AG245" s="2">
        <f t="shared" si="36"/>
        <v>2433</v>
      </c>
      <c r="AH245" s="2">
        <f t="shared" si="37"/>
        <v>2433</v>
      </c>
      <c r="AI245" s="78">
        <v>11825</v>
      </c>
      <c r="AJ245" s="2">
        <v>11825</v>
      </c>
      <c r="AK245" s="2">
        <v>6824</v>
      </c>
      <c r="AL245" s="2">
        <v>0</v>
      </c>
      <c r="AM245" s="2">
        <v>0</v>
      </c>
      <c r="AN245" s="2">
        <v>0</v>
      </c>
      <c r="AO245" s="2">
        <v>0</v>
      </c>
      <c r="AP245" s="2">
        <v>278</v>
      </c>
      <c r="AQ245" s="2">
        <v>0</v>
      </c>
      <c r="AR245" s="2">
        <v>0</v>
      </c>
      <c r="AS245" s="2">
        <v>0</v>
      </c>
      <c r="AT245" s="2">
        <v>0</v>
      </c>
      <c r="AU245" s="2">
        <v>-120</v>
      </c>
      <c r="AV245" s="78">
        <v>-450</v>
      </c>
      <c r="AW245" s="2">
        <v>0</v>
      </c>
      <c r="AX245" s="2">
        <v>0</v>
      </c>
      <c r="AY245" s="2">
        <v>0</v>
      </c>
      <c r="AZ245" s="2">
        <v>0</v>
      </c>
      <c r="BA245" s="2">
        <f t="shared" si="38"/>
        <v>9415</v>
      </c>
      <c r="BB245" s="2">
        <f t="shared" si="39"/>
        <v>9415</v>
      </c>
      <c r="BC245" s="2">
        <v>40463</v>
      </c>
      <c r="BD245" s="2">
        <v>40463</v>
      </c>
      <c r="BE245" s="2">
        <v>0</v>
      </c>
      <c r="BF245" s="78">
        <v>0</v>
      </c>
      <c r="BG245" s="2">
        <v>0</v>
      </c>
      <c r="BH245" s="78">
        <v>0</v>
      </c>
      <c r="BI245" s="2">
        <v>80</v>
      </c>
      <c r="BJ245" s="78">
        <v>905</v>
      </c>
      <c r="BK245" s="2">
        <v>-30</v>
      </c>
      <c r="BL245" s="78">
        <v>-107</v>
      </c>
    </row>
    <row r="246" spans="1:64" x14ac:dyDescent="0.25">
      <c r="A246" s="1" t="s">
        <v>241</v>
      </c>
      <c r="B246" t="s">
        <v>687</v>
      </c>
      <c r="C246" t="s">
        <v>972</v>
      </c>
      <c r="D246" s="2">
        <v>0</v>
      </c>
      <c r="E246" s="2">
        <v>726</v>
      </c>
      <c r="F246" s="2">
        <f t="shared" si="30"/>
        <v>726</v>
      </c>
      <c r="G246" s="2">
        <v>7</v>
      </c>
      <c r="H246" s="2">
        <v>65</v>
      </c>
      <c r="I246" s="2">
        <v>0</v>
      </c>
      <c r="J246" s="2">
        <f t="shared" si="31"/>
        <v>65</v>
      </c>
      <c r="K246" s="2">
        <v>-361</v>
      </c>
      <c r="L246" s="2">
        <v>0</v>
      </c>
      <c r="M246" s="2">
        <v>279</v>
      </c>
      <c r="N246" s="2">
        <f t="shared" si="32"/>
        <v>-82</v>
      </c>
      <c r="O246" s="2">
        <v>497</v>
      </c>
      <c r="P246" s="2">
        <v>0</v>
      </c>
      <c r="Q246" s="2">
        <v>53</v>
      </c>
      <c r="R246" s="2">
        <v>167</v>
      </c>
      <c r="S246" s="2">
        <f t="shared" si="33"/>
        <v>220</v>
      </c>
      <c r="T246" s="2">
        <v>0</v>
      </c>
      <c r="U246" s="2">
        <v>0</v>
      </c>
      <c r="V246" s="2">
        <f t="shared" si="34"/>
        <v>0</v>
      </c>
      <c r="W246" s="2">
        <v>454</v>
      </c>
      <c r="X246" s="2">
        <v>0</v>
      </c>
      <c r="Y246">
        <v>0</v>
      </c>
      <c r="Z246" s="2">
        <v>0</v>
      </c>
      <c r="AA246" s="2">
        <v>110</v>
      </c>
      <c r="AB246" s="2">
        <f t="shared" si="35"/>
        <v>110</v>
      </c>
      <c r="AC246" s="2">
        <v>0</v>
      </c>
      <c r="AD246" s="2">
        <v>59</v>
      </c>
      <c r="AE246" s="2">
        <v>0</v>
      </c>
      <c r="AF246" s="2">
        <v>0</v>
      </c>
      <c r="AG246" s="2">
        <f t="shared" si="36"/>
        <v>2056</v>
      </c>
      <c r="AH246" s="2">
        <f t="shared" si="37"/>
        <v>2056</v>
      </c>
      <c r="AI246" s="78">
        <v>9490</v>
      </c>
      <c r="AJ246" s="2">
        <v>9490</v>
      </c>
      <c r="AK246" s="2">
        <v>4791</v>
      </c>
      <c r="AL246" s="2">
        <v>0</v>
      </c>
      <c r="AM246" s="2">
        <v>0</v>
      </c>
      <c r="AN246" s="2">
        <v>0</v>
      </c>
      <c r="AO246" s="2">
        <v>0</v>
      </c>
      <c r="AP246" s="2">
        <v>381</v>
      </c>
      <c r="AQ246" s="2">
        <v>0</v>
      </c>
      <c r="AR246" s="2">
        <v>0</v>
      </c>
      <c r="AS246" s="2">
        <v>0</v>
      </c>
      <c r="AT246" s="2">
        <v>0</v>
      </c>
      <c r="AU246" s="2">
        <v>-98</v>
      </c>
      <c r="AV246" s="78">
        <v>-579</v>
      </c>
      <c r="AW246" s="2">
        <v>0</v>
      </c>
      <c r="AX246" s="2">
        <v>0</v>
      </c>
      <c r="AY246" s="2">
        <v>0</v>
      </c>
      <c r="AZ246" s="2">
        <v>0</v>
      </c>
      <c r="BA246" s="2">
        <f t="shared" si="38"/>
        <v>7130</v>
      </c>
      <c r="BB246" s="2">
        <f t="shared" si="39"/>
        <v>7130</v>
      </c>
      <c r="BC246" s="2">
        <v>30403</v>
      </c>
      <c r="BD246" s="2">
        <v>30403</v>
      </c>
      <c r="BE246" s="2">
        <v>0</v>
      </c>
      <c r="BF246" s="78">
        <v>0</v>
      </c>
      <c r="BG246" s="2">
        <v>0</v>
      </c>
      <c r="BH246" s="78">
        <v>0</v>
      </c>
      <c r="BI246" s="2">
        <v>8</v>
      </c>
      <c r="BJ246" s="78">
        <v>8</v>
      </c>
      <c r="BK246" s="2">
        <v>-42</v>
      </c>
      <c r="BL246" s="78">
        <v>-138</v>
      </c>
    </row>
    <row r="247" spans="1:64" x14ac:dyDescent="0.25">
      <c r="A247" s="1" t="s">
        <v>242</v>
      </c>
      <c r="B247" t="s">
        <v>688</v>
      </c>
      <c r="C247" t="s">
        <v>972</v>
      </c>
      <c r="D247" s="2">
        <v>-28</v>
      </c>
      <c r="E247" s="2">
        <v>759</v>
      </c>
      <c r="F247" s="2">
        <f t="shared" si="30"/>
        <v>731</v>
      </c>
      <c r="G247" s="2">
        <v>13</v>
      </c>
      <c r="H247" s="2">
        <v>90</v>
      </c>
      <c r="I247" s="2">
        <v>0</v>
      </c>
      <c r="J247" s="2">
        <f t="shared" si="31"/>
        <v>90</v>
      </c>
      <c r="K247" s="2">
        <v>-86</v>
      </c>
      <c r="L247" s="2">
        <v>0</v>
      </c>
      <c r="M247" s="2">
        <v>178</v>
      </c>
      <c r="N247" s="2">
        <f t="shared" si="32"/>
        <v>92</v>
      </c>
      <c r="O247" s="2">
        <v>1232</v>
      </c>
      <c r="P247" s="2">
        <v>20</v>
      </c>
      <c r="Q247" s="2">
        <v>115</v>
      </c>
      <c r="R247" s="2">
        <v>205</v>
      </c>
      <c r="S247" s="2">
        <f t="shared" si="33"/>
        <v>340</v>
      </c>
      <c r="T247" s="2">
        <v>0</v>
      </c>
      <c r="U247" s="2">
        <v>0</v>
      </c>
      <c r="V247" s="2">
        <f t="shared" si="34"/>
        <v>0</v>
      </c>
      <c r="W247" s="2">
        <v>801</v>
      </c>
      <c r="X247" s="2">
        <v>0</v>
      </c>
      <c r="Y247">
        <v>0</v>
      </c>
      <c r="Z247" s="2">
        <v>0</v>
      </c>
      <c r="AA247" s="2">
        <v>274</v>
      </c>
      <c r="AB247" s="2">
        <f t="shared" si="35"/>
        <v>274</v>
      </c>
      <c r="AC247" s="2">
        <v>128</v>
      </c>
      <c r="AD247" s="2">
        <v>9</v>
      </c>
      <c r="AE247" s="2">
        <v>0</v>
      </c>
      <c r="AF247" s="2">
        <v>0</v>
      </c>
      <c r="AG247" s="2">
        <f t="shared" si="36"/>
        <v>3710</v>
      </c>
      <c r="AH247" s="2">
        <f t="shared" si="37"/>
        <v>3710</v>
      </c>
      <c r="AI247" s="78">
        <v>16413</v>
      </c>
      <c r="AJ247" s="2">
        <v>16413</v>
      </c>
      <c r="AK247" s="2">
        <v>7721</v>
      </c>
      <c r="AL247" s="2">
        <v>0</v>
      </c>
      <c r="AM247" s="2">
        <v>0</v>
      </c>
      <c r="AN247" s="2">
        <v>0</v>
      </c>
      <c r="AO247" s="2">
        <v>0</v>
      </c>
      <c r="AP247" s="2">
        <v>0</v>
      </c>
      <c r="AQ247" s="2">
        <v>0</v>
      </c>
      <c r="AR247" s="2">
        <v>0</v>
      </c>
      <c r="AS247" s="2">
        <v>0</v>
      </c>
      <c r="AT247" s="2">
        <v>0</v>
      </c>
      <c r="AU247" s="2">
        <v>0</v>
      </c>
      <c r="AV247" s="78">
        <v>0</v>
      </c>
      <c r="AW247" s="2">
        <v>0</v>
      </c>
      <c r="AX247" s="2">
        <v>0</v>
      </c>
      <c r="AY247" s="2">
        <v>0</v>
      </c>
      <c r="AZ247" s="2">
        <v>0</v>
      </c>
      <c r="BA247" s="2">
        <f t="shared" si="38"/>
        <v>11431</v>
      </c>
      <c r="BB247" s="2">
        <f t="shared" si="39"/>
        <v>11431</v>
      </c>
      <c r="BC247" s="2">
        <v>46909</v>
      </c>
      <c r="BD247" s="2">
        <v>46909</v>
      </c>
      <c r="BE247" s="2">
        <v>0</v>
      </c>
      <c r="BF247" s="78">
        <v>0</v>
      </c>
      <c r="BG247" s="2">
        <v>0</v>
      </c>
      <c r="BH247" s="78">
        <v>0</v>
      </c>
      <c r="BI247" s="2">
        <v>0</v>
      </c>
      <c r="BJ247" s="78">
        <v>35</v>
      </c>
      <c r="BK247" s="2">
        <v>-104</v>
      </c>
      <c r="BL247" s="78">
        <v>-686</v>
      </c>
    </row>
    <row r="248" spans="1:64" x14ac:dyDescent="0.25">
      <c r="A248" s="1" t="s">
        <v>243</v>
      </c>
      <c r="B248" t="s">
        <v>689</v>
      </c>
      <c r="C248" t="s">
        <v>972</v>
      </c>
      <c r="D248" s="2">
        <v>9</v>
      </c>
      <c r="E248" s="2">
        <v>685</v>
      </c>
      <c r="F248" s="2">
        <f t="shared" si="30"/>
        <v>694</v>
      </c>
      <c r="G248" s="2">
        <v>3</v>
      </c>
      <c r="H248" s="2">
        <v>94</v>
      </c>
      <c r="I248" s="2">
        <v>0</v>
      </c>
      <c r="J248" s="2">
        <f t="shared" si="31"/>
        <v>94</v>
      </c>
      <c r="K248" s="2">
        <v>61</v>
      </c>
      <c r="L248" s="2">
        <v>0</v>
      </c>
      <c r="M248" s="2">
        <v>491</v>
      </c>
      <c r="N248" s="2">
        <f t="shared" si="32"/>
        <v>552</v>
      </c>
      <c r="O248" s="2">
        <v>445</v>
      </c>
      <c r="P248" s="2">
        <v>26</v>
      </c>
      <c r="Q248" s="2">
        <v>47</v>
      </c>
      <c r="R248" s="2">
        <v>243</v>
      </c>
      <c r="S248" s="2">
        <f t="shared" si="33"/>
        <v>316</v>
      </c>
      <c r="T248" s="2">
        <v>0</v>
      </c>
      <c r="U248" s="2">
        <v>0</v>
      </c>
      <c r="V248" s="2">
        <f t="shared" si="34"/>
        <v>0</v>
      </c>
      <c r="W248" s="2">
        <v>376</v>
      </c>
      <c r="X248" s="2">
        <v>0</v>
      </c>
      <c r="Y248">
        <v>0</v>
      </c>
      <c r="Z248" s="2">
        <v>0</v>
      </c>
      <c r="AA248" s="2">
        <v>178</v>
      </c>
      <c r="AB248" s="2">
        <f t="shared" si="35"/>
        <v>178</v>
      </c>
      <c r="AC248" s="2">
        <v>0</v>
      </c>
      <c r="AD248" s="2">
        <v>0</v>
      </c>
      <c r="AE248" s="2">
        <v>0</v>
      </c>
      <c r="AF248" s="2">
        <v>0</v>
      </c>
      <c r="AG248" s="2">
        <f t="shared" si="36"/>
        <v>2658</v>
      </c>
      <c r="AH248" s="2">
        <f t="shared" si="37"/>
        <v>2658</v>
      </c>
      <c r="AI248" s="78">
        <v>11165</v>
      </c>
      <c r="AJ248" s="2">
        <v>11165</v>
      </c>
      <c r="AK248" s="2">
        <v>5360</v>
      </c>
      <c r="AL248" s="2">
        <v>0</v>
      </c>
      <c r="AM248" s="2">
        <v>0</v>
      </c>
      <c r="AN248" s="2">
        <v>0</v>
      </c>
      <c r="AO248" s="2">
        <v>0</v>
      </c>
      <c r="AP248" s="2">
        <v>0</v>
      </c>
      <c r="AQ248" s="2">
        <v>0</v>
      </c>
      <c r="AR248" s="2">
        <v>0</v>
      </c>
      <c r="AS248" s="2">
        <v>0</v>
      </c>
      <c r="AT248" s="2">
        <v>0</v>
      </c>
      <c r="AU248" s="2">
        <v>0</v>
      </c>
      <c r="AV248" s="78">
        <v>0</v>
      </c>
      <c r="AW248" s="2">
        <v>0</v>
      </c>
      <c r="AX248" s="2">
        <v>0</v>
      </c>
      <c r="AY248" s="2">
        <v>0</v>
      </c>
      <c r="AZ248" s="2">
        <v>0</v>
      </c>
      <c r="BA248" s="2">
        <f t="shared" si="38"/>
        <v>8018</v>
      </c>
      <c r="BB248" s="2">
        <f t="shared" si="39"/>
        <v>8018</v>
      </c>
      <c r="BC248" s="2">
        <v>35281</v>
      </c>
      <c r="BD248" s="2">
        <v>35281</v>
      </c>
      <c r="BE248" s="2">
        <v>0</v>
      </c>
      <c r="BF248" s="78">
        <v>0</v>
      </c>
      <c r="BG248" s="2">
        <v>0</v>
      </c>
      <c r="BH248" s="78">
        <v>0</v>
      </c>
      <c r="BI248" s="2">
        <v>10</v>
      </c>
      <c r="BJ248" s="78">
        <v>29</v>
      </c>
      <c r="BK248" s="2">
        <v>-38</v>
      </c>
      <c r="BL248" s="78">
        <v>-140</v>
      </c>
    </row>
    <row r="249" spans="1:64" x14ac:dyDescent="0.25">
      <c r="A249" s="1" t="s">
        <v>244</v>
      </c>
      <c r="B249" t="s">
        <v>690</v>
      </c>
      <c r="C249" t="s">
        <v>972</v>
      </c>
      <c r="D249" s="2">
        <v>-183</v>
      </c>
      <c r="E249" s="2">
        <v>297</v>
      </c>
      <c r="F249" s="2">
        <f t="shared" si="30"/>
        <v>114</v>
      </c>
      <c r="G249" s="2">
        <v>12</v>
      </c>
      <c r="H249" s="2">
        <v>57</v>
      </c>
      <c r="I249" s="2">
        <v>0</v>
      </c>
      <c r="J249" s="2">
        <f t="shared" si="31"/>
        <v>57</v>
      </c>
      <c r="K249" s="2">
        <v>-282</v>
      </c>
      <c r="L249" s="2">
        <v>0</v>
      </c>
      <c r="M249" s="2">
        <v>167</v>
      </c>
      <c r="N249" s="2">
        <f t="shared" si="32"/>
        <v>-115</v>
      </c>
      <c r="O249" s="2">
        <v>1285</v>
      </c>
      <c r="P249" s="2">
        <v>21</v>
      </c>
      <c r="Q249" s="2">
        <v>79</v>
      </c>
      <c r="R249" s="2">
        <v>274</v>
      </c>
      <c r="S249" s="2">
        <f t="shared" si="33"/>
        <v>374</v>
      </c>
      <c r="T249" s="2">
        <v>0</v>
      </c>
      <c r="U249" s="2">
        <v>0</v>
      </c>
      <c r="V249" s="2">
        <f t="shared" si="34"/>
        <v>0</v>
      </c>
      <c r="W249" s="2">
        <v>811</v>
      </c>
      <c r="X249" s="2">
        <v>0</v>
      </c>
      <c r="Y249">
        <v>0</v>
      </c>
      <c r="Z249" s="2">
        <v>0</v>
      </c>
      <c r="AA249" s="2">
        <v>227</v>
      </c>
      <c r="AB249" s="2">
        <f t="shared" si="35"/>
        <v>227</v>
      </c>
      <c r="AC249" s="2">
        <v>141</v>
      </c>
      <c r="AD249" s="2">
        <v>0</v>
      </c>
      <c r="AE249" s="2">
        <v>0</v>
      </c>
      <c r="AF249" s="2">
        <v>0</v>
      </c>
      <c r="AG249" s="2">
        <f t="shared" si="36"/>
        <v>2906</v>
      </c>
      <c r="AH249" s="2">
        <f t="shared" si="37"/>
        <v>2906</v>
      </c>
      <c r="AI249" s="78">
        <v>14748</v>
      </c>
      <c r="AJ249" s="2">
        <v>14748</v>
      </c>
      <c r="AK249" s="2">
        <v>6665</v>
      </c>
      <c r="AL249" s="2">
        <v>0</v>
      </c>
      <c r="AM249" s="2">
        <v>0</v>
      </c>
      <c r="AN249" s="2">
        <v>0</v>
      </c>
      <c r="AO249" s="2">
        <v>0</v>
      </c>
      <c r="AP249" s="2">
        <v>185</v>
      </c>
      <c r="AQ249" s="2">
        <v>0</v>
      </c>
      <c r="AR249" s="2">
        <v>0</v>
      </c>
      <c r="AS249" s="2">
        <v>0</v>
      </c>
      <c r="AT249" s="2">
        <v>0</v>
      </c>
      <c r="AU249" s="2">
        <v>-19</v>
      </c>
      <c r="AV249" s="78">
        <v>257</v>
      </c>
      <c r="AW249" s="2">
        <v>0</v>
      </c>
      <c r="AX249" s="2">
        <v>0</v>
      </c>
      <c r="AY249" s="2">
        <v>0</v>
      </c>
      <c r="AZ249" s="2">
        <v>0</v>
      </c>
      <c r="BA249" s="2">
        <f t="shared" si="38"/>
        <v>9737</v>
      </c>
      <c r="BB249" s="2">
        <f t="shared" si="39"/>
        <v>9737</v>
      </c>
      <c r="BC249" s="2">
        <v>39415</v>
      </c>
      <c r="BD249" s="2">
        <v>39415</v>
      </c>
      <c r="BE249" s="2">
        <v>0</v>
      </c>
      <c r="BF249" s="78">
        <v>0</v>
      </c>
      <c r="BG249" s="2">
        <v>0</v>
      </c>
      <c r="BH249" s="78">
        <v>0</v>
      </c>
      <c r="BI249" s="2">
        <v>17</v>
      </c>
      <c r="BJ249" s="78">
        <v>34</v>
      </c>
      <c r="BK249" s="2">
        <v>-70</v>
      </c>
      <c r="BL249" s="78">
        <v>-259</v>
      </c>
    </row>
    <row r="250" spans="1:64" x14ac:dyDescent="0.25">
      <c r="A250" s="1" t="s">
        <v>245</v>
      </c>
      <c r="B250" t="s">
        <v>691</v>
      </c>
      <c r="C250" t="s">
        <v>972</v>
      </c>
      <c r="D250" s="2">
        <v>39</v>
      </c>
      <c r="E250" s="2">
        <v>210</v>
      </c>
      <c r="F250" s="2">
        <f t="shared" si="30"/>
        <v>249</v>
      </c>
      <c r="G250" s="2">
        <v>18</v>
      </c>
      <c r="H250" s="2">
        <v>67</v>
      </c>
      <c r="I250" s="2">
        <v>0</v>
      </c>
      <c r="J250" s="2">
        <f t="shared" si="31"/>
        <v>67</v>
      </c>
      <c r="K250" s="2">
        <v>-1</v>
      </c>
      <c r="L250" s="2">
        <v>0</v>
      </c>
      <c r="M250" s="2">
        <v>100</v>
      </c>
      <c r="N250" s="2">
        <f t="shared" si="32"/>
        <v>99</v>
      </c>
      <c r="O250" s="2">
        <v>1256</v>
      </c>
      <c r="P250" s="2">
        <v>0</v>
      </c>
      <c r="Q250" s="2">
        <v>57</v>
      </c>
      <c r="R250" s="2">
        <v>217</v>
      </c>
      <c r="S250" s="2">
        <f t="shared" si="33"/>
        <v>274</v>
      </c>
      <c r="T250" s="2">
        <v>0</v>
      </c>
      <c r="U250" s="2">
        <v>0</v>
      </c>
      <c r="V250" s="2">
        <f t="shared" si="34"/>
        <v>0</v>
      </c>
      <c r="W250" s="2">
        <v>421</v>
      </c>
      <c r="X250" s="2">
        <v>0</v>
      </c>
      <c r="Y250">
        <v>0</v>
      </c>
      <c r="Z250" s="2">
        <v>0</v>
      </c>
      <c r="AA250" s="2">
        <v>88</v>
      </c>
      <c r="AB250" s="2">
        <f t="shared" si="35"/>
        <v>88</v>
      </c>
      <c r="AC250" s="2">
        <v>125</v>
      </c>
      <c r="AD250" s="2">
        <v>0</v>
      </c>
      <c r="AE250" s="2">
        <v>0</v>
      </c>
      <c r="AF250" s="2">
        <v>0</v>
      </c>
      <c r="AG250" s="2">
        <f t="shared" si="36"/>
        <v>2597</v>
      </c>
      <c r="AH250" s="2">
        <f t="shared" si="37"/>
        <v>2597</v>
      </c>
      <c r="AI250" s="78">
        <v>10401</v>
      </c>
      <c r="AJ250" s="2">
        <v>10401</v>
      </c>
      <c r="AK250" s="2">
        <v>3999</v>
      </c>
      <c r="AL250" s="2">
        <v>0</v>
      </c>
      <c r="AM250" s="2">
        <v>0</v>
      </c>
      <c r="AN250" s="2">
        <v>0</v>
      </c>
      <c r="AO250" s="2">
        <v>0</v>
      </c>
      <c r="AP250" s="2">
        <v>518</v>
      </c>
      <c r="AQ250" s="2">
        <v>0</v>
      </c>
      <c r="AR250" s="2">
        <v>0</v>
      </c>
      <c r="AS250" s="2">
        <v>0</v>
      </c>
      <c r="AT250" s="2">
        <v>0</v>
      </c>
      <c r="AU250" s="2">
        <v>0</v>
      </c>
      <c r="AV250" s="78">
        <v>0</v>
      </c>
      <c r="AW250" s="2">
        <v>0</v>
      </c>
      <c r="AX250" s="2">
        <v>0</v>
      </c>
      <c r="AY250" s="2">
        <v>0</v>
      </c>
      <c r="AZ250" s="2">
        <v>0</v>
      </c>
      <c r="BA250" s="2">
        <f t="shared" si="38"/>
        <v>7114</v>
      </c>
      <c r="BB250" s="2">
        <f t="shared" si="39"/>
        <v>7114</v>
      </c>
      <c r="BC250" s="2">
        <v>27831</v>
      </c>
      <c r="BD250" s="2">
        <v>27831</v>
      </c>
      <c r="BE250" s="2">
        <v>0</v>
      </c>
      <c r="BF250" s="78">
        <v>566</v>
      </c>
      <c r="BG250" s="2">
        <v>0</v>
      </c>
      <c r="BH250" s="78">
        <v>0</v>
      </c>
      <c r="BI250" s="2">
        <v>90</v>
      </c>
      <c r="BJ250" s="78">
        <v>349</v>
      </c>
      <c r="BK250" s="2">
        <v>-166</v>
      </c>
      <c r="BL250" s="78">
        <v>-668</v>
      </c>
    </row>
    <row r="251" spans="1:64" x14ac:dyDescent="0.25">
      <c r="A251" s="1" t="s">
        <v>246</v>
      </c>
      <c r="B251" t="s">
        <v>692</v>
      </c>
      <c r="C251" t="s">
        <v>972</v>
      </c>
      <c r="D251" s="2">
        <v>11</v>
      </c>
      <c r="E251" s="2">
        <v>431</v>
      </c>
      <c r="F251" s="2">
        <f t="shared" si="30"/>
        <v>442</v>
      </c>
      <c r="G251" s="2">
        <v>0</v>
      </c>
      <c r="H251" s="2">
        <v>211</v>
      </c>
      <c r="I251" s="2">
        <v>0</v>
      </c>
      <c r="J251" s="2">
        <f t="shared" si="31"/>
        <v>211</v>
      </c>
      <c r="K251" s="2">
        <v>-144</v>
      </c>
      <c r="L251" s="2">
        <v>0</v>
      </c>
      <c r="M251" s="2">
        <v>306</v>
      </c>
      <c r="N251" s="2">
        <f t="shared" si="32"/>
        <v>162</v>
      </c>
      <c r="O251" s="2">
        <v>617</v>
      </c>
      <c r="P251" s="2">
        <v>30</v>
      </c>
      <c r="Q251" s="2">
        <v>99</v>
      </c>
      <c r="R251" s="2">
        <v>248</v>
      </c>
      <c r="S251" s="2">
        <f t="shared" si="33"/>
        <v>377</v>
      </c>
      <c r="T251" s="2">
        <v>0</v>
      </c>
      <c r="U251" s="2">
        <v>0</v>
      </c>
      <c r="V251" s="2">
        <f t="shared" si="34"/>
        <v>0</v>
      </c>
      <c r="W251" s="2">
        <v>582</v>
      </c>
      <c r="X251" s="2">
        <v>0</v>
      </c>
      <c r="Y251">
        <v>0</v>
      </c>
      <c r="Z251" s="2">
        <v>-12</v>
      </c>
      <c r="AA251" s="2">
        <v>217</v>
      </c>
      <c r="AB251" s="2">
        <f t="shared" si="35"/>
        <v>205</v>
      </c>
      <c r="AC251" s="2">
        <v>16</v>
      </c>
      <c r="AD251" s="2">
        <v>0</v>
      </c>
      <c r="AE251" s="2">
        <v>0</v>
      </c>
      <c r="AF251" s="2">
        <v>0</v>
      </c>
      <c r="AG251" s="2">
        <f t="shared" si="36"/>
        <v>2612</v>
      </c>
      <c r="AH251" s="2">
        <f t="shared" si="37"/>
        <v>2612</v>
      </c>
      <c r="AI251" s="78">
        <v>11312</v>
      </c>
      <c r="AJ251" s="2">
        <v>11312</v>
      </c>
      <c r="AK251" s="2">
        <v>2230</v>
      </c>
      <c r="AL251" s="2">
        <v>26</v>
      </c>
      <c r="AM251" s="2">
        <v>2537</v>
      </c>
      <c r="AN251" s="2">
        <v>0</v>
      </c>
      <c r="AO251" s="2">
        <v>64</v>
      </c>
      <c r="AP251" s="2">
        <v>0</v>
      </c>
      <c r="AQ251" s="2">
        <v>0</v>
      </c>
      <c r="AR251" s="2">
        <v>0</v>
      </c>
      <c r="AS251" s="2">
        <v>0</v>
      </c>
      <c r="AT251" s="2">
        <v>0</v>
      </c>
      <c r="AU251" s="2">
        <v>-560</v>
      </c>
      <c r="AV251" s="78">
        <v>-1234</v>
      </c>
      <c r="AW251" s="2">
        <v>0</v>
      </c>
      <c r="AX251" s="2">
        <v>0</v>
      </c>
      <c r="AY251" s="2">
        <v>0</v>
      </c>
      <c r="AZ251" s="2">
        <v>0</v>
      </c>
      <c r="BA251" s="2">
        <f t="shared" si="38"/>
        <v>6909</v>
      </c>
      <c r="BB251" s="2">
        <f t="shared" si="39"/>
        <v>6909</v>
      </c>
      <c r="BC251" s="2">
        <v>30673</v>
      </c>
      <c r="BD251" s="2">
        <v>30673</v>
      </c>
      <c r="BE251" s="2">
        <v>0</v>
      </c>
      <c r="BF251" s="78">
        <v>0</v>
      </c>
      <c r="BG251" s="2">
        <v>0</v>
      </c>
      <c r="BH251" s="78">
        <v>0</v>
      </c>
      <c r="BI251" s="2">
        <v>665</v>
      </c>
      <c r="BJ251" s="78">
        <v>2825</v>
      </c>
      <c r="BK251" s="2">
        <v>-13</v>
      </c>
      <c r="BL251" s="78">
        <v>-1133</v>
      </c>
    </row>
    <row r="252" spans="1:64" x14ac:dyDescent="0.25">
      <c r="A252" s="1" t="s">
        <v>247</v>
      </c>
      <c r="B252" t="s">
        <v>693</v>
      </c>
      <c r="C252" t="s">
        <v>971</v>
      </c>
      <c r="D252" s="2">
        <v>199</v>
      </c>
      <c r="E252" s="2">
        <v>1544</v>
      </c>
      <c r="F252" s="2">
        <f t="shared" si="30"/>
        <v>1743</v>
      </c>
      <c r="G252" s="2">
        <v>158</v>
      </c>
      <c r="H252" s="2">
        <v>99</v>
      </c>
      <c r="I252" s="2">
        <v>6789</v>
      </c>
      <c r="J252" s="2">
        <f t="shared" si="31"/>
        <v>6888</v>
      </c>
      <c r="K252" s="2">
        <v>9296</v>
      </c>
      <c r="L252" s="2">
        <v>0</v>
      </c>
      <c r="M252" s="2">
        <v>303</v>
      </c>
      <c r="N252" s="2">
        <f t="shared" si="32"/>
        <v>9599</v>
      </c>
      <c r="O252" s="2">
        <v>7013</v>
      </c>
      <c r="P252" s="2">
        <v>1146</v>
      </c>
      <c r="Q252" s="2">
        <v>0</v>
      </c>
      <c r="R252" s="2">
        <v>145</v>
      </c>
      <c r="S252" s="2">
        <f t="shared" si="33"/>
        <v>1291</v>
      </c>
      <c r="T252" s="2">
        <v>2035</v>
      </c>
      <c r="U252" s="2">
        <v>5976</v>
      </c>
      <c r="V252" s="2">
        <f t="shared" si="34"/>
        <v>8011</v>
      </c>
      <c r="W252" s="2">
        <v>2761</v>
      </c>
      <c r="X252" s="2">
        <v>80735</v>
      </c>
      <c r="Y252">
        <v>23380.080486433468</v>
      </c>
      <c r="Z252" s="2">
        <v>76248</v>
      </c>
      <c r="AA252" s="2">
        <v>3456</v>
      </c>
      <c r="AB252" s="2">
        <f t="shared" si="35"/>
        <v>79704</v>
      </c>
      <c r="AC252" s="2">
        <v>0</v>
      </c>
      <c r="AD252" s="2">
        <v>314</v>
      </c>
      <c r="AE252" s="2">
        <v>0</v>
      </c>
      <c r="AF252" s="2">
        <v>0</v>
      </c>
      <c r="AG252" s="2">
        <f t="shared" si="36"/>
        <v>198217</v>
      </c>
      <c r="AH252" s="2">
        <f t="shared" si="37"/>
        <v>221597.08048643346</v>
      </c>
      <c r="AI252" s="78">
        <v>667332</v>
      </c>
      <c r="AJ252" s="2">
        <v>728673</v>
      </c>
      <c r="AK252" s="2">
        <v>0</v>
      </c>
      <c r="AL252" s="2">
        <v>0</v>
      </c>
      <c r="AM252" s="2">
        <v>0</v>
      </c>
      <c r="AN252" s="2">
        <v>0</v>
      </c>
      <c r="AO252" s="2">
        <v>0</v>
      </c>
      <c r="AP252" s="2">
        <v>0</v>
      </c>
      <c r="AQ252" s="2">
        <v>0</v>
      </c>
      <c r="AR252" s="2">
        <v>0</v>
      </c>
      <c r="AS252" s="2">
        <v>0</v>
      </c>
      <c r="AT252" s="2">
        <v>0</v>
      </c>
      <c r="AU252" s="2">
        <v>0</v>
      </c>
      <c r="AV252" s="78">
        <v>0</v>
      </c>
      <c r="AW252" s="2">
        <v>1087</v>
      </c>
      <c r="AX252" s="2">
        <v>993</v>
      </c>
      <c r="AY252" s="2">
        <v>0</v>
      </c>
      <c r="AZ252" s="2">
        <v>0</v>
      </c>
      <c r="BA252" s="2">
        <f t="shared" si="38"/>
        <v>199304</v>
      </c>
      <c r="BB252" s="2">
        <f t="shared" si="39"/>
        <v>222684.08048643346</v>
      </c>
      <c r="BC252" s="2">
        <v>668853</v>
      </c>
      <c r="BD252" s="2">
        <v>730194</v>
      </c>
      <c r="BE252" s="2">
        <v>0</v>
      </c>
      <c r="BF252" s="78">
        <v>0</v>
      </c>
      <c r="BG252" s="2">
        <v>0</v>
      </c>
      <c r="BH252" s="78">
        <v>0</v>
      </c>
      <c r="BI252" s="2">
        <v>3357</v>
      </c>
      <c r="BJ252" s="78">
        <v>17691</v>
      </c>
      <c r="BK252" s="2">
        <v>-737</v>
      </c>
      <c r="BL252" s="78">
        <v>-3980</v>
      </c>
    </row>
    <row r="253" spans="1:64" x14ac:dyDescent="0.25">
      <c r="A253" s="1" t="s">
        <v>248</v>
      </c>
      <c r="B253" t="s">
        <v>694</v>
      </c>
      <c r="C253" t="s">
        <v>972</v>
      </c>
      <c r="D253" s="2">
        <v>1</v>
      </c>
      <c r="E253" s="2">
        <v>972</v>
      </c>
      <c r="F253" s="2">
        <f t="shared" si="30"/>
        <v>973</v>
      </c>
      <c r="G253" s="2">
        <v>0</v>
      </c>
      <c r="H253" s="2">
        <v>14</v>
      </c>
      <c r="I253" s="2">
        <v>0</v>
      </c>
      <c r="J253" s="2">
        <f t="shared" si="31"/>
        <v>14</v>
      </c>
      <c r="K253" s="2">
        <v>-5</v>
      </c>
      <c r="L253" s="2">
        <v>0</v>
      </c>
      <c r="M253" s="2">
        <v>164</v>
      </c>
      <c r="N253" s="2">
        <f t="shared" si="32"/>
        <v>159</v>
      </c>
      <c r="O253" s="2">
        <v>637</v>
      </c>
      <c r="P253" s="2">
        <v>0</v>
      </c>
      <c r="Q253" s="2">
        <v>1</v>
      </c>
      <c r="R253" s="2">
        <v>378</v>
      </c>
      <c r="S253" s="2">
        <f t="shared" si="33"/>
        <v>379</v>
      </c>
      <c r="T253" s="2">
        <v>0</v>
      </c>
      <c r="U253" s="2">
        <v>0</v>
      </c>
      <c r="V253" s="2">
        <f t="shared" si="34"/>
        <v>0</v>
      </c>
      <c r="W253" s="2">
        <v>300</v>
      </c>
      <c r="X253" s="2">
        <v>0</v>
      </c>
      <c r="Y253">
        <v>0</v>
      </c>
      <c r="Z253" s="2">
        <v>0</v>
      </c>
      <c r="AA253" s="2">
        <v>162</v>
      </c>
      <c r="AB253" s="2">
        <f t="shared" si="35"/>
        <v>162</v>
      </c>
      <c r="AC253" s="2">
        <v>220</v>
      </c>
      <c r="AD253" s="2">
        <v>0</v>
      </c>
      <c r="AE253" s="2">
        <v>0</v>
      </c>
      <c r="AF253" s="2">
        <v>0</v>
      </c>
      <c r="AG253" s="2">
        <f t="shared" si="36"/>
        <v>2844</v>
      </c>
      <c r="AH253" s="2">
        <f t="shared" si="37"/>
        <v>2844</v>
      </c>
      <c r="AI253" s="78">
        <v>12427</v>
      </c>
      <c r="AJ253" s="2">
        <v>12427</v>
      </c>
      <c r="AK253" s="2">
        <v>2686</v>
      </c>
      <c r="AL253" s="2">
        <v>0</v>
      </c>
      <c r="AM253" s="2">
        <v>2191</v>
      </c>
      <c r="AN253" s="2">
        <v>0</v>
      </c>
      <c r="AO253" s="2">
        <v>0</v>
      </c>
      <c r="AP253" s="2">
        <v>598</v>
      </c>
      <c r="AQ253" s="2">
        <v>0</v>
      </c>
      <c r="AR253" s="2">
        <v>0</v>
      </c>
      <c r="AS253" s="2">
        <v>0</v>
      </c>
      <c r="AT253" s="2">
        <v>0</v>
      </c>
      <c r="AU253" s="2">
        <v>0</v>
      </c>
      <c r="AV253" s="78">
        <v>0</v>
      </c>
      <c r="AW253" s="2">
        <v>0</v>
      </c>
      <c r="AX253" s="2">
        <v>0</v>
      </c>
      <c r="AY253" s="2">
        <v>0</v>
      </c>
      <c r="AZ253" s="2">
        <v>0</v>
      </c>
      <c r="BA253" s="2">
        <f t="shared" si="38"/>
        <v>8319</v>
      </c>
      <c r="BB253" s="2">
        <f t="shared" si="39"/>
        <v>8319</v>
      </c>
      <c r="BC253" s="2">
        <v>36227</v>
      </c>
      <c r="BD253" s="2">
        <v>36227</v>
      </c>
      <c r="BE253" s="2">
        <v>0</v>
      </c>
      <c r="BF253" s="78">
        <v>0</v>
      </c>
      <c r="BG253" s="2">
        <v>0</v>
      </c>
      <c r="BH253" s="78">
        <v>0</v>
      </c>
      <c r="BI253" s="2">
        <v>0</v>
      </c>
      <c r="BJ253" s="78">
        <v>46</v>
      </c>
      <c r="BK253" s="2">
        <v>-23</v>
      </c>
      <c r="BL253" s="78">
        <v>-17</v>
      </c>
    </row>
    <row r="254" spans="1:64" x14ac:dyDescent="0.25">
      <c r="A254" s="1" t="s">
        <v>249</v>
      </c>
      <c r="B254" t="s">
        <v>695</v>
      </c>
      <c r="C254" t="s">
        <v>972</v>
      </c>
      <c r="D254" s="2">
        <v>0</v>
      </c>
      <c r="E254" s="2">
        <v>1250</v>
      </c>
      <c r="F254" s="2">
        <f t="shared" si="30"/>
        <v>1250</v>
      </c>
      <c r="G254" s="2">
        <v>1</v>
      </c>
      <c r="H254" s="2">
        <v>-29</v>
      </c>
      <c r="I254" s="2">
        <v>0</v>
      </c>
      <c r="J254" s="2">
        <f t="shared" si="31"/>
        <v>-29</v>
      </c>
      <c r="K254" s="2">
        <v>-4</v>
      </c>
      <c r="L254" s="2">
        <v>0</v>
      </c>
      <c r="M254" s="2">
        <v>-74</v>
      </c>
      <c r="N254" s="2">
        <f t="shared" si="32"/>
        <v>-78</v>
      </c>
      <c r="O254" s="2">
        <v>326</v>
      </c>
      <c r="P254" s="2">
        <v>0</v>
      </c>
      <c r="Q254" s="2">
        <v>97</v>
      </c>
      <c r="R254" s="2">
        <v>353</v>
      </c>
      <c r="S254" s="2">
        <f t="shared" si="33"/>
        <v>450</v>
      </c>
      <c r="T254" s="2">
        <v>0</v>
      </c>
      <c r="U254" s="2">
        <v>0</v>
      </c>
      <c r="V254" s="2">
        <f t="shared" si="34"/>
        <v>0</v>
      </c>
      <c r="W254" s="2">
        <v>293</v>
      </c>
      <c r="X254" s="2">
        <v>0</v>
      </c>
      <c r="Y254">
        <v>0</v>
      </c>
      <c r="Z254" s="2">
        <v>0</v>
      </c>
      <c r="AA254" s="2">
        <v>-45</v>
      </c>
      <c r="AB254" s="2">
        <f t="shared" si="35"/>
        <v>-45</v>
      </c>
      <c r="AC254" s="2">
        <v>0</v>
      </c>
      <c r="AD254" s="2">
        <v>0</v>
      </c>
      <c r="AE254" s="2">
        <v>0</v>
      </c>
      <c r="AF254" s="2">
        <v>0</v>
      </c>
      <c r="AG254" s="2">
        <f t="shared" si="36"/>
        <v>2168</v>
      </c>
      <c r="AH254" s="2">
        <f t="shared" si="37"/>
        <v>2168</v>
      </c>
      <c r="AI254" s="78">
        <v>7198</v>
      </c>
      <c r="AJ254" s="2">
        <v>7198</v>
      </c>
      <c r="AK254" s="2">
        <v>4135</v>
      </c>
      <c r="AL254" s="2">
        <v>0</v>
      </c>
      <c r="AM254" s="2">
        <v>0</v>
      </c>
      <c r="AN254" s="2">
        <v>0</v>
      </c>
      <c r="AO254" s="2">
        <v>0</v>
      </c>
      <c r="AP254" s="2">
        <v>357</v>
      </c>
      <c r="AQ254" s="2">
        <v>0</v>
      </c>
      <c r="AR254" s="2">
        <v>0</v>
      </c>
      <c r="AS254" s="2">
        <v>0</v>
      </c>
      <c r="AT254" s="2">
        <v>0</v>
      </c>
      <c r="AU254" s="2">
        <v>-186</v>
      </c>
      <c r="AV254" s="78">
        <v>-823</v>
      </c>
      <c r="AW254" s="2">
        <v>0</v>
      </c>
      <c r="AX254" s="2">
        <v>0</v>
      </c>
      <c r="AY254" s="2">
        <v>0</v>
      </c>
      <c r="AZ254" s="2">
        <v>0</v>
      </c>
      <c r="BA254" s="2">
        <f t="shared" si="38"/>
        <v>6474</v>
      </c>
      <c r="BB254" s="2">
        <f t="shared" si="39"/>
        <v>6474</v>
      </c>
      <c r="BC254" s="2">
        <v>25601</v>
      </c>
      <c r="BD254" s="2">
        <v>25601</v>
      </c>
      <c r="BE254" s="2">
        <v>0</v>
      </c>
      <c r="BF254" s="78">
        <v>168</v>
      </c>
      <c r="BG254" s="2">
        <v>0</v>
      </c>
      <c r="BH254" s="78">
        <v>0</v>
      </c>
      <c r="BI254" s="2">
        <v>0</v>
      </c>
      <c r="BJ254" s="78">
        <v>170</v>
      </c>
      <c r="BK254" s="2">
        <v>-105</v>
      </c>
      <c r="BL254" s="78">
        <v>-420</v>
      </c>
    </row>
    <row r="255" spans="1:64" x14ac:dyDescent="0.25">
      <c r="A255" s="1" t="s">
        <v>250</v>
      </c>
      <c r="B255" t="s">
        <v>696</v>
      </c>
      <c r="C255" t="s">
        <v>972</v>
      </c>
      <c r="D255" s="2">
        <v>-61</v>
      </c>
      <c r="E255" s="2">
        <v>234</v>
      </c>
      <c r="F255" s="2">
        <f t="shared" si="30"/>
        <v>173</v>
      </c>
      <c r="G255" s="2">
        <v>13</v>
      </c>
      <c r="H255" s="2">
        <v>413</v>
      </c>
      <c r="I255" s="2">
        <v>0</v>
      </c>
      <c r="J255" s="2">
        <f t="shared" si="31"/>
        <v>413</v>
      </c>
      <c r="K255" s="2">
        <v>-474</v>
      </c>
      <c r="L255" s="2">
        <v>0</v>
      </c>
      <c r="M255" s="2">
        <v>414</v>
      </c>
      <c r="N255" s="2">
        <f t="shared" si="32"/>
        <v>-60</v>
      </c>
      <c r="O255" s="2">
        <v>1109</v>
      </c>
      <c r="P255" s="2">
        <v>2</v>
      </c>
      <c r="Q255" s="2">
        <v>6</v>
      </c>
      <c r="R255" s="2">
        <v>415</v>
      </c>
      <c r="S255" s="2">
        <f t="shared" si="33"/>
        <v>423</v>
      </c>
      <c r="T255" s="2">
        <v>0</v>
      </c>
      <c r="U255" s="2">
        <v>0</v>
      </c>
      <c r="V255" s="2">
        <f t="shared" si="34"/>
        <v>0</v>
      </c>
      <c r="W255" s="2">
        <v>1432</v>
      </c>
      <c r="X255" s="2">
        <v>0</v>
      </c>
      <c r="Y255">
        <v>0</v>
      </c>
      <c r="Z255" s="2">
        <v>0</v>
      </c>
      <c r="AA255" s="2">
        <v>1105</v>
      </c>
      <c r="AB255" s="2">
        <f t="shared" si="35"/>
        <v>1105</v>
      </c>
      <c r="AC255" s="2">
        <v>650</v>
      </c>
      <c r="AD255" s="2">
        <v>-53</v>
      </c>
      <c r="AE255" s="2">
        <v>0</v>
      </c>
      <c r="AF255" s="2">
        <v>0</v>
      </c>
      <c r="AG255" s="2">
        <f t="shared" si="36"/>
        <v>5205</v>
      </c>
      <c r="AH255" s="2">
        <f t="shared" si="37"/>
        <v>5205</v>
      </c>
      <c r="AI255" s="78">
        <v>26216</v>
      </c>
      <c r="AJ255" s="2">
        <v>26216</v>
      </c>
      <c r="AK255" s="2">
        <v>8219</v>
      </c>
      <c r="AL255" s="2">
        <v>0</v>
      </c>
      <c r="AM255" s="2">
        <v>4859</v>
      </c>
      <c r="AN255" s="2">
        <v>0</v>
      </c>
      <c r="AO255" s="2">
        <v>0</v>
      </c>
      <c r="AP255" s="2">
        <v>0</v>
      </c>
      <c r="AQ255" s="2">
        <v>0</v>
      </c>
      <c r="AR255" s="2">
        <v>0</v>
      </c>
      <c r="AS255" s="2">
        <v>0</v>
      </c>
      <c r="AT255" s="2">
        <v>0</v>
      </c>
      <c r="AU255" s="2">
        <v>-335</v>
      </c>
      <c r="AV255" s="78">
        <v>-1181</v>
      </c>
      <c r="AW255" s="2">
        <v>-46</v>
      </c>
      <c r="AX255" s="2">
        <v>18</v>
      </c>
      <c r="AY255" s="2">
        <v>0</v>
      </c>
      <c r="AZ255" s="2">
        <v>0</v>
      </c>
      <c r="BA255" s="2">
        <f t="shared" si="38"/>
        <v>17902</v>
      </c>
      <c r="BB255" s="2">
        <f t="shared" si="39"/>
        <v>17902</v>
      </c>
      <c r="BC255" s="2">
        <v>78853</v>
      </c>
      <c r="BD255" s="2">
        <v>78853</v>
      </c>
      <c r="BE255" s="2">
        <v>0</v>
      </c>
      <c r="BF255" s="78">
        <v>0</v>
      </c>
      <c r="BG255" s="2">
        <v>0</v>
      </c>
      <c r="BH255" s="78">
        <v>42</v>
      </c>
      <c r="BI255" s="2">
        <v>1035</v>
      </c>
      <c r="BJ255" s="78">
        <v>4137</v>
      </c>
      <c r="BK255" s="2">
        <v>-20</v>
      </c>
      <c r="BL255" s="78">
        <v>-80</v>
      </c>
    </row>
    <row r="256" spans="1:64" x14ac:dyDescent="0.25">
      <c r="A256" s="1" t="s">
        <v>251</v>
      </c>
      <c r="B256" t="s">
        <v>697</v>
      </c>
      <c r="C256" t="s">
        <v>972</v>
      </c>
      <c r="D256" s="2">
        <v>0</v>
      </c>
      <c r="E256" s="2">
        <v>613</v>
      </c>
      <c r="F256" s="2">
        <f t="shared" si="30"/>
        <v>613</v>
      </c>
      <c r="G256" s="2">
        <v>0</v>
      </c>
      <c r="H256" s="2">
        <v>11</v>
      </c>
      <c r="I256" s="2">
        <v>0</v>
      </c>
      <c r="J256" s="2">
        <f t="shared" si="31"/>
        <v>11</v>
      </c>
      <c r="K256" s="2">
        <v>-161</v>
      </c>
      <c r="L256" s="2">
        <v>0</v>
      </c>
      <c r="M256" s="2">
        <v>220</v>
      </c>
      <c r="N256" s="2">
        <f t="shared" si="32"/>
        <v>59</v>
      </c>
      <c r="O256" s="2">
        <v>789</v>
      </c>
      <c r="P256" s="2">
        <v>0</v>
      </c>
      <c r="Q256" s="2">
        <v>32</v>
      </c>
      <c r="R256" s="2">
        <v>317</v>
      </c>
      <c r="S256" s="2">
        <f t="shared" si="33"/>
        <v>349</v>
      </c>
      <c r="T256" s="2">
        <v>0</v>
      </c>
      <c r="U256" s="2">
        <v>0</v>
      </c>
      <c r="V256" s="2">
        <f t="shared" si="34"/>
        <v>0</v>
      </c>
      <c r="W256" s="2">
        <v>353</v>
      </c>
      <c r="X256" s="2">
        <v>0</v>
      </c>
      <c r="Y256">
        <v>0</v>
      </c>
      <c r="Z256" s="2">
        <v>0</v>
      </c>
      <c r="AA256" s="2">
        <v>141</v>
      </c>
      <c r="AB256" s="2">
        <f t="shared" si="35"/>
        <v>141</v>
      </c>
      <c r="AC256" s="2">
        <v>155</v>
      </c>
      <c r="AD256" s="2">
        <v>0</v>
      </c>
      <c r="AE256" s="2">
        <v>0</v>
      </c>
      <c r="AF256" s="2">
        <v>0</v>
      </c>
      <c r="AG256" s="2">
        <f t="shared" si="36"/>
        <v>2470</v>
      </c>
      <c r="AH256" s="2">
        <f t="shared" si="37"/>
        <v>2470</v>
      </c>
      <c r="AI256" s="78">
        <v>10067</v>
      </c>
      <c r="AJ256" s="2">
        <v>10067</v>
      </c>
      <c r="AK256" s="2">
        <v>2548</v>
      </c>
      <c r="AL256" s="2">
        <v>0</v>
      </c>
      <c r="AM256" s="2">
        <v>1726</v>
      </c>
      <c r="AN256" s="2">
        <v>0</v>
      </c>
      <c r="AO256" s="2">
        <v>0</v>
      </c>
      <c r="AP256" s="2">
        <v>534</v>
      </c>
      <c r="AQ256" s="2">
        <v>0</v>
      </c>
      <c r="AR256" s="2">
        <v>0</v>
      </c>
      <c r="AS256" s="2">
        <v>0</v>
      </c>
      <c r="AT256" s="2">
        <v>0</v>
      </c>
      <c r="AU256" s="2">
        <v>0</v>
      </c>
      <c r="AV256" s="78">
        <v>0</v>
      </c>
      <c r="AW256" s="2">
        <v>0</v>
      </c>
      <c r="AX256" s="2">
        <v>0</v>
      </c>
      <c r="AY256" s="2">
        <v>0</v>
      </c>
      <c r="AZ256" s="2">
        <v>0</v>
      </c>
      <c r="BA256" s="2">
        <f t="shared" si="38"/>
        <v>7278</v>
      </c>
      <c r="BB256" s="2">
        <f t="shared" si="39"/>
        <v>7278</v>
      </c>
      <c r="BC256" s="2">
        <v>29809</v>
      </c>
      <c r="BD256" s="2">
        <v>29809</v>
      </c>
      <c r="BE256" s="2">
        <v>0</v>
      </c>
      <c r="BF256" s="78">
        <v>0</v>
      </c>
      <c r="BG256" s="2">
        <v>0</v>
      </c>
      <c r="BH256" s="78">
        <v>0</v>
      </c>
      <c r="BI256" s="2">
        <v>0</v>
      </c>
      <c r="BJ256" s="78">
        <v>32</v>
      </c>
      <c r="BK256" s="2">
        <v>-5</v>
      </c>
      <c r="BL256" s="78">
        <v>-14</v>
      </c>
    </row>
    <row r="257" spans="1:64" x14ac:dyDescent="0.25">
      <c r="A257" s="1" t="s">
        <v>252</v>
      </c>
      <c r="B257" t="s">
        <v>698</v>
      </c>
      <c r="C257" t="s">
        <v>972</v>
      </c>
      <c r="D257" s="2">
        <v>71</v>
      </c>
      <c r="E257" s="2">
        <v>1634</v>
      </c>
      <c r="F257" s="2">
        <f t="shared" si="30"/>
        <v>1705</v>
      </c>
      <c r="G257" s="2">
        <v>1</v>
      </c>
      <c r="H257" s="2">
        <v>-25</v>
      </c>
      <c r="I257" s="2">
        <v>0</v>
      </c>
      <c r="J257" s="2">
        <f t="shared" si="31"/>
        <v>-25</v>
      </c>
      <c r="K257" s="2">
        <v>-861</v>
      </c>
      <c r="L257" s="2">
        <v>0</v>
      </c>
      <c r="M257" s="2">
        <v>-167</v>
      </c>
      <c r="N257" s="2">
        <f t="shared" si="32"/>
        <v>-1028</v>
      </c>
      <c r="O257" s="2">
        <v>1042</v>
      </c>
      <c r="P257" s="2">
        <v>0</v>
      </c>
      <c r="Q257" s="2">
        <v>90</v>
      </c>
      <c r="R257" s="2">
        <v>318</v>
      </c>
      <c r="S257" s="2">
        <f t="shared" si="33"/>
        <v>408</v>
      </c>
      <c r="T257" s="2">
        <v>0</v>
      </c>
      <c r="U257" s="2">
        <v>0</v>
      </c>
      <c r="V257" s="2">
        <f t="shared" si="34"/>
        <v>0</v>
      </c>
      <c r="W257" s="2">
        <v>701</v>
      </c>
      <c r="X257" s="2">
        <v>0</v>
      </c>
      <c r="Y257">
        <v>0</v>
      </c>
      <c r="Z257" s="2">
        <v>0</v>
      </c>
      <c r="AA257" s="2">
        <v>21</v>
      </c>
      <c r="AB257" s="2">
        <f t="shared" si="35"/>
        <v>21</v>
      </c>
      <c r="AC257" s="2">
        <v>37</v>
      </c>
      <c r="AD257" s="2">
        <v>9</v>
      </c>
      <c r="AE257" s="2">
        <v>0</v>
      </c>
      <c r="AF257" s="2">
        <v>0</v>
      </c>
      <c r="AG257" s="2">
        <f t="shared" si="36"/>
        <v>2871</v>
      </c>
      <c r="AH257" s="2">
        <f t="shared" si="37"/>
        <v>2871</v>
      </c>
      <c r="AI257" s="78">
        <v>13944</v>
      </c>
      <c r="AJ257" s="2">
        <v>13944</v>
      </c>
      <c r="AK257" s="2">
        <v>7339</v>
      </c>
      <c r="AL257" s="2">
        <v>0</v>
      </c>
      <c r="AM257" s="2">
        <v>0</v>
      </c>
      <c r="AN257" s="2">
        <v>0</v>
      </c>
      <c r="AO257" s="2">
        <v>0</v>
      </c>
      <c r="AP257" s="2">
        <v>415</v>
      </c>
      <c r="AQ257" s="2">
        <v>0</v>
      </c>
      <c r="AR257" s="2">
        <v>0</v>
      </c>
      <c r="AS257" s="2">
        <v>0</v>
      </c>
      <c r="AT257" s="2">
        <v>0</v>
      </c>
      <c r="AU257" s="2">
        <v>-149</v>
      </c>
      <c r="AV257" s="78">
        <v>-661</v>
      </c>
      <c r="AW257" s="2">
        <v>0</v>
      </c>
      <c r="AX257" s="2">
        <v>0</v>
      </c>
      <c r="AY257" s="2">
        <v>0</v>
      </c>
      <c r="AZ257" s="2">
        <v>0</v>
      </c>
      <c r="BA257" s="2">
        <f t="shared" si="38"/>
        <v>10476</v>
      </c>
      <c r="BB257" s="2">
        <f t="shared" si="39"/>
        <v>10476</v>
      </c>
      <c r="BC257" s="2">
        <v>46051</v>
      </c>
      <c r="BD257" s="2">
        <v>46051</v>
      </c>
      <c r="BE257" s="2">
        <v>0</v>
      </c>
      <c r="BF257" s="78">
        <v>0</v>
      </c>
      <c r="BG257" s="2">
        <v>0</v>
      </c>
      <c r="BH257" s="78">
        <v>0</v>
      </c>
      <c r="BI257" s="2">
        <v>0</v>
      </c>
      <c r="BJ257" s="78">
        <v>0</v>
      </c>
      <c r="BK257" s="2">
        <v>-116</v>
      </c>
      <c r="BL257" s="78">
        <v>-274</v>
      </c>
    </row>
    <row r="258" spans="1:64" x14ac:dyDescent="0.25">
      <c r="A258" s="1" t="s">
        <v>253</v>
      </c>
      <c r="B258" t="s">
        <v>699</v>
      </c>
      <c r="C258" t="s">
        <v>972</v>
      </c>
      <c r="D258" s="2">
        <v>18</v>
      </c>
      <c r="E258" s="2">
        <v>773</v>
      </c>
      <c r="F258" s="2">
        <f t="shared" si="30"/>
        <v>791</v>
      </c>
      <c r="G258" s="2">
        <v>14</v>
      </c>
      <c r="H258" s="2">
        <v>17</v>
      </c>
      <c r="I258" s="2">
        <v>0</v>
      </c>
      <c r="J258" s="2">
        <f t="shared" si="31"/>
        <v>17</v>
      </c>
      <c r="K258" s="2">
        <v>-181</v>
      </c>
      <c r="L258" s="2">
        <v>0</v>
      </c>
      <c r="M258" s="2">
        <v>215</v>
      </c>
      <c r="N258" s="2">
        <f t="shared" si="32"/>
        <v>34</v>
      </c>
      <c r="O258" s="2">
        <v>1099</v>
      </c>
      <c r="P258" s="2">
        <v>17</v>
      </c>
      <c r="Q258" s="2">
        <v>100</v>
      </c>
      <c r="R258" s="2">
        <v>312</v>
      </c>
      <c r="S258" s="2">
        <f t="shared" si="33"/>
        <v>429</v>
      </c>
      <c r="T258" s="2">
        <v>0</v>
      </c>
      <c r="U258" s="2">
        <v>0</v>
      </c>
      <c r="V258" s="2">
        <f t="shared" si="34"/>
        <v>0</v>
      </c>
      <c r="W258" s="2">
        <v>255</v>
      </c>
      <c r="X258" s="2">
        <v>0</v>
      </c>
      <c r="Y258">
        <v>0</v>
      </c>
      <c r="Z258" s="2">
        <v>0</v>
      </c>
      <c r="AA258" s="2">
        <v>273</v>
      </c>
      <c r="AB258" s="2">
        <f t="shared" si="35"/>
        <v>273</v>
      </c>
      <c r="AC258" s="2">
        <v>390</v>
      </c>
      <c r="AD258" s="2">
        <v>0</v>
      </c>
      <c r="AE258" s="2">
        <v>0</v>
      </c>
      <c r="AF258" s="2">
        <v>252</v>
      </c>
      <c r="AG258" s="2">
        <f t="shared" si="36"/>
        <v>3554</v>
      </c>
      <c r="AH258" s="2">
        <f t="shared" si="37"/>
        <v>3554</v>
      </c>
      <c r="AI258" s="78">
        <v>15165</v>
      </c>
      <c r="AJ258" s="2">
        <v>15165</v>
      </c>
      <c r="AK258" s="2">
        <v>6720</v>
      </c>
      <c r="AL258" s="2">
        <v>0</v>
      </c>
      <c r="AM258" s="2">
        <v>0</v>
      </c>
      <c r="AN258" s="2">
        <v>0</v>
      </c>
      <c r="AO258" s="2">
        <v>0</v>
      </c>
      <c r="AP258" s="2">
        <v>0</v>
      </c>
      <c r="AQ258" s="2">
        <v>0</v>
      </c>
      <c r="AR258" s="2">
        <v>0</v>
      </c>
      <c r="AS258" s="2">
        <v>0</v>
      </c>
      <c r="AT258" s="2">
        <v>0</v>
      </c>
      <c r="AU258" s="2">
        <v>0</v>
      </c>
      <c r="AV258" s="78">
        <v>0</v>
      </c>
      <c r="AW258" s="2">
        <v>0</v>
      </c>
      <c r="AX258" s="2">
        <v>0</v>
      </c>
      <c r="AY258" s="2">
        <v>0</v>
      </c>
      <c r="AZ258" s="2">
        <v>0</v>
      </c>
      <c r="BA258" s="2">
        <f t="shared" si="38"/>
        <v>10274</v>
      </c>
      <c r="BB258" s="2">
        <f t="shared" si="39"/>
        <v>10274</v>
      </c>
      <c r="BC258" s="2">
        <v>44686</v>
      </c>
      <c r="BD258" s="2">
        <v>44686</v>
      </c>
      <c r="BE258" s="2">
        <v>0</v>
      </c>
      <c r="BF258" s="78">
        <v>-137</v>
      </c>
      <c r="BG258" s="2">
        <v>0</v>
      </c>
      <c r="BH258" s="78">
        <v>0</v>
      </c>
      <c r="BI258" s="2">
        <v>2</v>
      </c>
      <c r="BJ258" s="78">
        <v>8</v>
      </c>
      <c r="BK258" s="2">
        <v>-70</v>
      </c>
      <c r="BL258" s="78">
        <v>-278</v>
      </c>
    </row>
    <row r="259" spans="1:64" x14ac:dyDescent="0.25">
      <c r="A259" s="1" t="s">
        <v>254</v>
      </c>
      <c r="B259" t="s">
        <v>700</v>
      </c>
      <c r="C259" t="s">
        <v>972</v>
      </c>
      <c r="D259" s="2">
        <v>13</v>
      </c>
      <c r="E259" s="2">
        <v>597</v>
      </c>
      <c r="F259" s="2">
        <f t="shared" si="30"/>
        <v>610</v>
      </c>
      <c r="G259" s="2">
        <v>14</v>
      </c>
      <c r="H259" s="2">
        <v>81</v>
      </c>
      <c r="I259" s="2">
        <v>0</v>
      </c>
      <c r="J259" s="2">
        <f t="shared" si="31"/>
        <v>81</v>
      </c>
      <c r="K259" s="2">
        <v>-211</v>
      </c>
      <c r="L259" s="2">
        <v>0</v>
      </c>
      <c r="M259" s="2">
        <v>250</v>
      </c>
      <c r="N259" s="2">
        <f t="shared" si="32"/>
        <v>39</v>
      </c>
      <c r="O259" s="2">
        <v>887</v>
      </c>
      <c r="P259" s="2">
        <v>0</v>
      </c>
      <c r="Q259" s="2">
        <v>96</v>
      </c>
      <c r="R259" s="2">
        <v>304</v>
      </c>
      <c r="S259" s="2">
        <f t="shared" si="33"/>
        <v>400</v>
      </c>
      <c r="T259" s="2">
        <v>0</v>
      </c>
      <c r="U259" s="2">
        <v>1</v>
      </c>
      <c r="V259" s="2">
        <f t="shared" si="34"/>
        <v>1</v>
      </c>
      <c r="W259" s="2">
        <v>376</v>
      </c>
      <c r="X259" s="2">
        <v>0</v>
      </c>
      <c r="Y259">
        <v>0</v>
      </c>
      <c r="Z259" s="2">
        <v>2</v>
      </c>
      <c r="AA259" s="2">
        <v>443</v>
      </c>
      <c r="AB259" s="2">
        <f t="shared" si="35"/>
        <v>445</v>
      </c>
      <c r="AC259" s="2">
        <v>301</v>
      </c>
      <c r="AD259" s="2">
        <v>0</v>
      </c>
      <c r="AE259" s="2">
        <v>0</v>
      </c>
      <c r="AF259" s="2">
        <v>-6</v>
      </c>
      <c r="AG259" s="2">
        <f t="shared" si="36"/>
        <v>3148</v>
      </c>
      <c r="AH259" s="2">
        <f t="shared" si="37"/>
        <v>3148</v>
      </c>
      <c r="AI259" s="78">
        <v>14197</v>
      </c>
      <c r="AJ259" s="2">
        <v>14197</v>
      </c>
      <c r="AK259" s="2">
        <v>7528</v>
      </c>
      <c r="AL259" s="2">
        <v>0</v>
      </c>
      <c r="AM259" s="2">
        <v>3335</v>
      </c>
      <c r="AN259" s="2">
        <v>0</v>
      </c>
      <c r="AO259" s="2">
        <v>0</v>
      </c>
      <c r="AP259" s="2">
        <v>0</v>
      </c>
      <c r="AQ259" s="2">
        <v>0</v>
      </c>
      <c r="AR259" s="2">
        <v>0</v>
      </c>
      <c r="AS259" s="2">
        <v>0</v>
      </c>
      <c r="AT259" s="2">
        <v>0</v>
      </c>
      <c r="AU259" s="2">
        <v>-144</v>
      </c>
      <c r="AV259" s="78">
        <v>-495</v>
      </c>
      <c r="AW259" s="2">
        <v>0</v>
      </c>
      <c r="AX259" s="2">
        <v>0</v>
      </c>
      <c r="AY259" s="2">
        <v>0</v>
      </c>
      <c r="AZ259" s="2">
        <v>0</v>
      </c>
      <c r="BA259" s="2">
        <f t="shared" si="38"/>
        <v>13867</v>
      </c>
      <c r="BB259" s="2">
        <f t="shared" si="39"/>
        <v>13867</v>
      </c>
      <c r="BC259" s="2">
        <v>57697</v>
      </c>
      <c r="BD259" s="2">
        <v>57697</v>
      </c>
      <c r="BE259" s="2">
        <v>42</v>
      </c>
      <c r="BF259" s="78">
        <v>0</v>
      </c>
      <c r="BG259" s="2">
        <v>0</v>
      </c>
      <c r="BH259" s="78">
        <v>0</v>
      </c>
      <c r="BI259" s="2">
        <v>205</v>
      </c>
      <c r="BJ259" s="78">
        <v>818</v>
      </c>
      <c r="BK259" s="2">
        <v>-35</v>
      </c>
      <c r="BL259" s="78">
        <v>-142</v>
      </c>
    </row>
    <row r="260" spans="1:64" x14ac:dyDescent="0.25">
      <c r="A260" s="1" t="s">
        <v>255</v>
      </c>
      <c r="B260" t="s">
        <v>701</v>
      </c>
      <c r="C260" t="s">
        <v>971</v>
      </c>
      <c r="D260" s="2">
        <v>320</v>
      </c>
      <c r="E260" s="2">
        <v>1483</v>
      </c>
      <c r="F260" s="2">
        <f t="shared" si="30"/>
        <v>1803</v>
      </c>
      <c r="G260" s="2">
        <v>120</v>
      </c>
      <c r="H260" s="2">
        <v>165</v>
      </c>
      <c r="I260" s="2">
        <v>12676</v>
      </c>
      <c r="J260" s="2">
        <f t="shared" si="31"/>
        <v>12841</v>
      </c>
      <c r="K260" s="2">
        <v>10787</v>
      </c>
      <c r="L260" s="2">
        <v>0</v>
      </c>
      <c r="M260" s="2">
        <v>474</v>
      </c>
      <c r="N260" s="2">
        <f t="shared" si="32"/>
        <v>11261</v>
      </c>
      <c r="O260" s="2">
        <v>14400</v>
      </c>
      <c r="P260" s="2">
        <v>5229</v>
      </c>
      <c r="Q260" s="2">
        <v>121</v>
      </c>
      <c r="R260" s="2">
        <v>2530</v>
      </c>
      <c r="S260" s="2">
        <f t="shared" si="33"/>
        <v>7880</v>
      </c>
      <c r="T260" s="2">
        <v>3370</v>
      </c>
      <c r="U260" s="2">
        <v>7287</v>
      </c>
      <c r="V260" s="2">
        <f t="shared" si="34"/>
        <v>10657</v>
      </c>
      <c r="W260" s="2">
        <v>5505</v>
      </c>
      <c r="X260" s="2">
        <v>150950</v>
      </c>
      <c r="Y260">
        <v>17537</v>
      </c>
      <c r="Z260" s="2">
        <v>134907</v>
      </c>
      <c r="AA260" s="2">
        <v>3644</v>
      </c>
      <c r="AB260" s="2">
        <f t="shared" si="35"/>
        <v>138551</v>
      </c>
      <c r="AC260" s="2">
        <v>3260</v>
      </c>
      <c r="AD260" s="2">
        <v>0</v>
      </c>
      <c r="AE260" s="2">
        <v>0</v>
      </c>
      <c r="AF260" s="2">
        <v>0</v>
      </c>
      <c r="AG260" s="2">
        <f t="shared" si="36"/>
        <v>357228</v>
      </c>
      <c r="AH260" s="2">
        <f t="shared" si="37"/>
        <v>374765</v>
      </c>
      <c r="AI260" s="78">
        <v>1445714</v>
      </c>
      <c r="AJ260" s="2">
        <v>1519711</v>
      </c>
      <c r="AK260" s="2">
        <v>0</v>
      </c>
      <c r="AL260" s="2">
        <v>0</v>
      </c>
      <c r="AM260" s="2">
        <v>0</v>
      </c>
      <c r="AN260" s="2">
        <v>0</v>
      </c>
      <c r="AO260" s="2">
        <v>0</v>
      </c>
      <c r="AP260" s="2">
        <v>0</v>
      </c>
      <c r="AQ260" s="2">
        <v>0</v>
      </c>
      <c r="AR260" s="2">
        <v>0</v>
      </c>
      <c r="AS260" s="2">
        <v>0</v>
      </c>
      <c r="AT260" s="2">
        <v>0</v>
      </c>
      <c r="AU260" s="2">
        <v>0</v>
      </c>
      <c r="AV260" s="78">
        <v>0</v>
      </c>
      <c r="AW260" s="2">
        <v>-1268</v>
      </c>
      <c r="AX260" s="2">
        <v>-811</v>
      </c>
      <c r="AY260" s="2">
        <v>0</v>
      </c>
      <c r="AZ260" s="2">
        <v>0</v>
      </c>
      <c r="BA260" s="2">
        <f t="shared" si="38"/>
        <v>355960</v>
      </c>
      <c r="BB260" s="2">
        <f t="shared" si="39"/>
        <v>373497</v>
      </c>
      <c r="BC260" s="2">
        <v>1444903</v>
      </c>
      <c r="BD260" s="2">
        <v>1518900</v>
      </c>
      <c r="BE260" s="2">
        <v>0</v>
      </c>
      <c r="BF260" s="78">
        <v>0</v>
      </c>
      <c r="BG260" s="2">
        <v>0</v>
      </c>
      <c r="BH260" s="78">
        <v>0</v>
      </c>
      <c r="BI260" s="2">
        <v>1366</v>
      </c>
      <c r="BJ260" s="78">
        <v>14343</v>
      </c>
      <c r="BK260" s="2">
        <v>-340</v>
      </c>
      <c r="BL260" s="78">
        <v>-559</v>
      </c>
    </row>
    <row r="261" spans="1:64" x14ac:dyDescent="0.25">
      <c r="A261" s="1" t="s">
        <v>256</v>
      </c>
      <c r="B261" t="s">
        <v>702</v>
      </c>
      <c r="C261" t="s">
        <v>972</v>
      </c>
      <c r="D261" s="2">
        <v>74</v>
      </c>
      <c r="E261" s="2">
        <v>810</v>
      </c>
      <c r="F261" s="2">
        <f t="shared" si="30"/>
        <v>884</v>
      </c>
      <c r="G261" s="2">
        <v>22</v>
      </c>
      <c r="H261" s="2">
        <v>82</v>
      </c>
      <c r="I261" s="2">
        <v>0</v>
      </c>
      <c r="J261" s="2">
        <f t="shared" si="31"/>
        <v>82</v>
      </c>
      <c r="K261" s="2">
        <v>-541</v>
      </c>
      <c r="L261" s="2">
        <v>0</v>
      </c>
      <c r="M261" s="2">
        <v>90</v>
      </c>
      <c r="N261" s="2">
        <f t="shared" si="32"/>
        <v>-451</v>
      </c>
      <c r="O261" s="2">
        <v>1470</v>
      </c>
      <c r="P261" s="2">
        <v>0</v>
      </c>
      <c r="Q261" s="2">
        <v>89</v>
      </c>
      <c r="R261" s="2">
        <v>631</v>
      </c>
      <c r="S261" s="2">
        <f t="shared" si="33"/>
        <v>720</v>
      </c>
      <c r="T261" s="2">
        <v>0</v>
      </c>
      <c r="U261" s="2">
        <v>0</v>
      </c>
      <c r="V261" s="2">
        <f t="shared" si="34"/>
        <v>0</v>
      </c>
      <c r="W261" s="2">
        <v>674</v>
      </c>
      <c r="X261" s="2">
        <v>0</v>
      </c>
      <c r="Y261">
        <v>0</v>
      </c>
      <c r="Z261" s="2">
        <v>520</v>
      </c>
      <c r="AA261" s="2">
        <v>632</v>
      </c>
      <c r="AB261" s="2">
        <f t="shared" si="35"/>
        <v>1152</v>
      </c>
      <c r="AC261" s="2">
        <v>373</v>
      </c>
      <c r="AD261" s="2">
        <v>0</v>
      </c>
      <c r="AE261" s="2">
        <v>0</v>
      </c>
      <c r="AF261" s="2">
        <v>-591</v>
      </c>
      <c r="AG261" s="2">
        <f t="shared" si="36"/>
        <v>4335</v>
      </c>
      <c r="AH261" s="2">
        <f t="shared" si="37"/>
        <v>4335</v>
      </c>
      <c r="AI261" s="78">
        <v>19746</v>
      </c>
      <c r="AJ261" s="2">
        <v>19746</v>
      </c>
      <c r="AK261" s="2">
        <v>10098</v>
      </c>
      <c r="AL261" s="2">
        <v>0</v>
      </c>
      <c r="AM261" s="2">
        <v>0</v>
      </c>
      <c r="AN261" s="2">
        <v>0</v>
      </c>
      <c r="AO261" s="2">
        <v>0</v>
      </c>
      <c r="AP261" s="2">
        <v>12</v>
      </c>
      <c r="AQ261" s="2">
        <v>0</v>
      </c>
      <c r="AR261" s="2">
        <v>0</v>
      </c>
      <c r="AS261" s="2">
        <v>0</v>
      </c>
      <c r="AT261" s="2">
        <v>0</v>
      </c>
      <c r="AU261" s="2">
        <v>0</v>
      </c>
      <c r="AV261" s="78">
        <v>0</v>
      </c>
      <c r="AW261" s="2">
        <v>0</v>
      </c>
      <c r="AX261" s="2">
        <v>0</v>
      </c>
      <c r="AY261" s="2">
        <v>0</v>
      </c>
      <c r="AZ261" s="2">
        <v>0</v>
      </c>
      <c r="BA261" s="2">
        <f t="shared" si="38"/>
        <v>14445</v>
      </c>
      <c r="BB261" s="2">
        <f t="shared" si="39"/>
        <v>14445</v>
      </c>
      <c r="BC261" s="2">
        <v>60223</v>
      </c>
      <c r="BD261" s="2">
        <v>60223</v>
      </c>
      <c r="BE261" s="2">
        <v>0</v>
      </c>
      <c r="BF261" s="78">
        <v>0.01</v>
      </c>
      <c r="BG261" s="2">
        <v>0</v>
      </c>
      <c r="BH261" s="78">
        <v>0</v>
      </c>
      <c r="BI261" s="2">
        <v>0</v>
      </c>
      <c r="BJ261" s="78">
        <v>0</v>
      </c>
      <c r="BK261" s="2">
        <v>-172</v>
      </c>
      <c r="BL261" s="78">
        <v>-725</v>
      </c>
    </row>
    <row r="262" spans="1:64" x14ac:dyDescent="0.25">
      <c r="A262" s="1" t="s">
        <v>257</v>
      </c>
      <c r="B262" t="s">
        <v>703</v>
      </c>
      <c r="C262" t="s">
        <v>972</v>
      </c>
      <c r="D262" s="2">
        <v>-72</v>
      </c>
      <c r="E262" s="2">
        <v>832</v>
      </c>
      <c r="F262" s="2">
        <f t="shared" ref="F262:F325" si="40">SUM(D262:E262)</f>
        <v>760</v>
      </c>
      <c r="G262" s="2">
        <v>0</v>
      </c>
      <c r="H262" s="2">
        <v>31</v>
      </c>
      <c r="I262" s="2">
        <v>0</v>
      </c>
      <c r="J262" s="2">
        <f t="shared" ref="J262:J325" si="41">SUM(H262:I262)</f>
        <v>31</v>
      </c>
      <c r="K262" s="2">
        <v>-372</v>
      </c>
      <c r="L262" s="2">
        <v>0</v>
      </c>
      <c r="M262" s="2">
        <v>35</v>
      </c>
      <c r="N262" s="2">
        <f t="shared" ref="N262:N325" si="42">SUM(K262:M262)</f>
        <v>-337</v>
      </c>
      <c r="O262" s="2">
        <v>624</v>
      </c>
      <c r="P262" s="2">
        <v>0</v>
      </c>
      <c r="Q262" s="2">
        <v>69</v>
      </c>
      <c r="R262" s="2">
        <v>174</v>
      </c>
      <c r="S262" s="2">
        <f t="shared" ref="S262:S325" si="43">SUM(P262:R262)</f>
        <v>243</v>
      </c>
      <c r="T262" s="2">
        <v>0</v>
      </c>
      <c r="U262" s="2">
        <v>0</v>
      </c>
      <c r="V262" s="2">
        <f t="shared" ref="V262:V325" si="44">SUM(T262:U262)</f>
        <v>0</v>
      </c>
      <c r="W262" s="2">
        <v>602</v>
      </c>
      <c r="X262" s="2">
        <v>0</v>
      </c>
      <c r="Y262">
        <v>0</v>
      </c>
      <c r="Z262" s="2">
        <v>153</v>
      </c>
      <c r="AA262" s="2">
        <v>432</v>
      </c>
      <c r="AB262" s="2">
        <f t="shared" ref="AB262:AB325" si="45">SUM(Z262:AA262)</f>
        <v>585</v>
      </c>
      <c r="AC262" s="2">
        <v>200</v>
      </c>
      <c r="AD262" s="2">
        <v>0</v>
      </c>
      <c r="AE262" s="2">
        <v>0</v>
      </c>
      <c r="AF262" s="2">
        <v>0</v>
      </c>
      <c r="AG262" s="2">
        <f t="shared" ref="AG262:AG325" si="46">AF262+AE262+AD262+AC262+AB262+X262+W262+V262+S262+O262+N262+J262+G262+F262</f>
        <v>2708</v>
      </c>
      <c r="AH262" s="2">
        <f t="shared" ref="AH262:AH325" si="47">AF262+AE262+AD262+AC262+AB262+X262+W262+V262+S262+O262+N262+J262+G262+F262+Y262</f>
        <v>2708</v>
      </c>
      <c r="AI262" s="78">
        <v>11533</v>
      </c>
      <c r="AJ262" s="2">
        <v>11533</v>
      </c>
      <c r="AK262" s="2">
        <v>5664</v>
      </c>
      <c r="AL262" s="2">
        <v>0</v>
      </c>
      <c r="AM262" s="2">
        <v>0</v>
      </c>
      <c r="AN262" s="2">
        <v>0</v>
      </c>
      <c r="AO262" s="2">
        <v>0</v>
      </c>
      <c r="AP262" s="2">
        <v>0</v>
      </c>
      <c r="AQ262" s="2">
        <v>0</v>
      </c>
      <c r="AR262" s="2">
        <v>0</v>
      </c>
      <c r="AS262" s="2">
        <v>0</v>
      </c>
      <c r="AT262" s="2">
        <v>0</v>
      </c>
      <c r="AU262" s="2">
        <v>-392</v>
      </c>
      <c r="AV262" s="78">
        <v>-1275</v>
      </c>
      <c r="AW262" s="2">
        <v>0</v>
      </c>
      <c r="AX262" s="2">
        <v>0</v>
      </c>
      <c r="AY262" s="2">
        <v>0</v>
      </c>
      <c r="AZ262" s="2">
        <v>0</v>
      </c>
      <c r="BA262" s="2">
        <f t="shared" ref="BA262:BA325" si="48">AG262+AK262+AL262+AM262+AN262+AO262+AP262+AQ262+AR262+AS262+AT262+AY262+AZ262+AW262+AU262</f>
        <v>7980</v>
      </c>
      <c r="BB262" s="2">
        <f t="shared" ref="BB262:BB325" si="49">AH262+AK262+AL262+AM262+AN262+AO262+AP262+AQ262+AR262+AS262+AT262+AY262+AZ262+AU262+AW262</f>
        <v>7980</v>
      </c>
      <c r="BC262" s="2">
        <v>32397</v>
      </c>
      <c r="BD262" s="2">
        <v>32397</v>
      </c>
      <c r="BE262" s="2">
        <v>0</v>
      </c>
      <c r="BF262" s="78">
        <v>-130</v>
      </c>
      <c r="BG262" s="2">
        <v>0</v>
      </c>
      <c r="BH262" s="78">
        <v>0</v>
      </c>
      <c r="BI262" s="2">
        <v>0</v>
      </c>
      <c r="BJ262" s="78">
        <v>0</v>
      </c>
      <c r="BK262" s="2">
        <v>-37</v>
      </c>
      <c r="BL262" s="78">
        <v>-135</v>
      </c>
    </row>
    <row r="263" spans="1:64" x14ac:dyDescent="0.25">
      <c r="A263" s="1" t="s">
        <v>258</v>
      </c>
      <c r="B263" t="s">
        <v>704</v>
      </c>
      <c r="C263" t="s">
        <v>972</v>
      </c>
      <c r="D263" s="2">
        <v>-178</v>
      </c>
      <c r="E263" s="2">
        <v>865</v>
      </c>
      <c r="F263" s="2">
        <f t="shared" si="40"/>
        <v>687</v>
      </c>
      <c r="G263" s="2">
        <v>18</v>
      </c>
      <c r="H263" s="2">
        <v>99</v>
      </c>
      <c r="I263" s="2">
        <v>0</v>
      </c>
      <c r="J263" s="2">
        <f t="shared" si="41"/>
        <v>99</v>
      </c>
      <c r="K263" s="2">
        <v>-2377</v>
      </c>
      <c r="L263" s="2">
        <v>0</v>
      </c>
      <c r="M263" s="2">
        <v>-88</v>
      </c>
      <c r="N263" s="2">
        <f t="shared" si="42"/>
        <v>-2465</v>
      </c>
      <c r="O263" s="2">
        <v>1860</v>
      </c>
      <c r="P263" s="2">
        <v>0</v>
      </c>
      <c r="Q263" s="2">
        <v>197</v>
      </c>
      <c r="R263" s="2">
        <v>742</v>
      </c>
      <c r="S263" s="2">
        <f t="shared" si="43"/>
        <v>939</v>
      </c>
      <c r="T263" s="2">
        <v>0</v>
      </c>
      <c r="U263" s="2">
        <v>14</v>
      </c>
      <c r="V263" s="2">
        <f t="shared" si="44"/>
        <v>14</v>
      </c>
      <c r="W263" s="2">
        <v>1124</v>
      </c>
      <c r="X263" s="2">
        <v>0</v>
      </c>
      <c r="Y263">
        <v>0</v>
      </c>
      <c r="Z263" s="2">
        <v>530</v>
      </c>
      <c r="AA263" s="2">
        <v>17</v>
      </c>
      <c r="AB263" s="2">
        <f t="shared" si="45"/>
        <v>547</v>
      </c>
      <c r="AC263" s="2">
        <v>0</v>
      </c>
      <c r="AD263" s="2">
        <v>0</v>
      </c>
      <c r="AE263" s="2">
        <v>0</v>
      </c>
      <c r="AF263" s="2">
        <v>26</v>
      </c>
      <c r="AG263" s="2">
        <f t="shared" si="46"/>
        <v>2849</v>
      </c>
      <c r="AH263" s="2">
        <f t="shared" si="47"/>
        <v>2849</v>
      </c>
      <c r="AI263" s="78">
        <v>17804</v>
      </c>
      <c r="AJ263" s="2">
        <v>17804</v>
      </c>
      <c r="AK263" s="2">
        <v>5463</v>
      </c>
      <c r="AL263" s="2">
        <v>0</v>
      </c>
      <c r="AM263" s="2">
        <v>3745</v>
      </c>
      <c r="AN263" s="2">
        <v>0</v>
      </c>
      <c r="AO263" s="2">
        <v>0</v>
      </c>
      <c r="AP263" s="2">
        <v>0</v>
      </c>
      <c r="AQ263" s="2">
        <v>0</v>
      </c>
      <c r="AR263" s="2">
        <v>0</v>
      </c>
      <c r="AS263" s="2">
        <v>0</v>
      </c>
      <c r="AT263" s="2">
        <v>0</v>
      </c>
      <c r="AU263" s="2">
        <v>-1194</v>
      </c>
      <c r="AV263" s="78">
        <v>-3543</v>
      </c>
      <c r="AW263" s="2">
        <v>54</v>
      </c>
      <c r="AX263" s="2">
        <v>90</v>
      </c>
      <c r="AY263" s="2">
        <v>0</v>
      </c>
      <c r="AZ263" s="2">
        <v>0</v>
      </c>
      <c r="BA263" s="2">
        <f t="shared" si="48"/>
        <v>10917</v>
      </c>
      <c r="BB263" s="2">
        <f t="shared" si="49"/>
        <v>10917</v>
      </c>
      <c r="BC263" s="2">
        <v>51163</v>
      </c>
      <c r="BD263" s="2">
        <v>51163</v>
      </c>
      <c r="BE263" s="2">
        <v>-1</v>
      </c>
      <c r="BF263" s="78">
        <v>0</v>
      </c>
      <c r="BG263" s="2">
        <v>-251</v>
      </c>
      <c r="BH263" s="78">
        <v>-1004</v>
      </c>
      <c r="BI263" s="2">
        <v>117</v>
      </c>
      <c r="BJ263" s="78">
        <v>274</v>
      </c>
      <c r="BK263" s="2">
        <v>-453</v>
      </c>
      <c r="BL263" s="78">
        <v>-1596</v>
      </c>
    </row>
    <row r="264" spans="1:64" x14ac:dyDescent="0.25">
      <c r="A264" s="1" t="s">
        <v>259</v>
      </c>
      <c r="B264" t="s">
        <v>705</v>
      </c>
      <c r="C264" t="s">
        <v>972</v>
      </c>
      <c r="D264" s="2">
        <v>60</v>
      </c>
      <c r="E264" s="2">
        <v>306</v>
      </c>
      <c r="F264" s="2">
        <f t="shared" si="40"/>
        <v>366</v>
      </c>
      <c r="G264" s="2">
        <v>0</v>
      </c>
      <c r="H264" s="2">
        <v>43</v>
      </c>
      <c r="I264" s="2">
        <v>0</v>
      </c>
      <c r="J264" s="2">
        <f t="shared" si="41"/>
        <v>43</v>
      </c>
      <c r="K264" s="2">
        <v>-952</v>
      </c>
      <c r="L264" s="2">
        <v>0</v>
      </c>
      <c r="M264" s="2">
        <v>-895</v>
      </c>
      <c r="N264" s="2">
        <f t="shared" si="42"/>
        <v>-1847</v>
      </c>
      <c r="O264" s="2">
        <v>2545</v>
      </c>
      <c r="P264" s="2">
        <v>0</v>
      </c>
      <c r="Q264" s="2">
        <v>579</v>
      </c>
      <c r="R264" s="2">
        <v>293</v>
      </c>
      <c r="S264" s="2">
        <f t="shared" si="43"/>
        <v>872</v>
      </c>
      <c r="T264" s="2">
        <v>0</v>
      </c>
      <c r="U264" s="2">
        <v>0</v>
      </c>
      <c r="V264" s="2">
        <f t="shared" si="44"/>
        <v>0</v>
      </c>
      <c r="W264" s="2">
        <v>-43</v>
      </c>
      <c r="X264" s="2">
        <v>0</v>
      </c>
      <c r="Y264">
        <v>0</v>
      </c>
      <c r="Z264" s="2">
        <v>96</v>
      </c>
      <c r="AA264" s="2">
        <v>599</v>
      </c>
      <c r="AB264" s="2">
        <f t="shared" si="45"/>
        <v>695</v>
      </c>
      <c r="AC264" s="2">
        <v>0</v>
      </c>
      <c r="AD264" s="2">
        <v>0</v>
      </c>
      <c r="AE264" s="2">
        <v>0</v>
      </c>
      <c r="AF264" s="2">
        <v>0</v>
      </c>
      <c r="AG264" s="2">
        <f t="shared" si="46"/>
        <v>2631</v>
      </c>
      <c r="AH264" s="2">
        <f t="shared" si="47"/>
        <v>2631</v>
      </c>
      <c r="AI264" s="78">
        <v>10055</v>
      </c>
      <c r="AJ264" s="2">
        <v>10055</v>
      </c>
      <c r="AK264" s="2">
        <v>4956</v>
      </c>
      <c r="AL264" s="2">
        <v>0</v>
      </c>
      <c r="AM264" s="2">
        <v>0</v>
      </c>
      <c r="AN264" s="2">
        <v>0</v>
      </c>
      <c r="AO264" s="2">
        <v>0</v>
      </c>
      <c r="AP264" s="2">
        <v>0</v>
      </c>
      <c r="AQ264" s="2">
        <v>0</v>
      </c>
      <c r="AR264" s="2">
        <v>0</v>
      </c>
      <c r="AS264" s="2">
        <v>0</v>
      </c>
      <c r="AT264" s="2">
        <v>0</v>
      </c>
      <c r="AU264" s="2">
        <v>0</v>
      </c>
      <c r="AV264" s="78">
        <v>0</v>
      </c>
      <c r="AW264" s="2">
        <v>0</v>
      </c>
      <c r="AX264" s="2">
        <v>0</v>
      </c>
      <c r="AY264" s="2">
        <v>0</v>
      </c>
      <c r="AZ264" s="2">
        <v>0</v>
      </c>
      <c r="BA264" s="2">
        <f t="shared" si="48"/>
        <v>7587</v>
      </c>
      <c r="BB264" s="2">
        <f t="shared" si="49"/>
        <v>7587</v>
      </c>
      <c r="BC264" s="2">
        <v>30762</v>
      </c>
      <c r="BD264" s="2">
        <v>30762</v>
      </c>
      <c r="BE264" s="2">
        <v>0</v>
      </c>
      <c r="BF264" s="78">
        <v>-19</v>
      </c>
      <c r="BG264" s="2">
        <v>0</v>
      </c>
      <c r="BH264" s="78">
        <v>0</v>
      </c>
      <c r="BI264" s="2">
        <v>0</v>
      </c>
      <c r="BJ264" s="78">
        <v>0</v>
      </c>
      <c r="BK264" s="2">
        <v>-120</v>
      </c>
      <c r="BL264" s="78">
        <v>-150</v>
      </c>
    </row>
    <row r="265" spans="1:64" x14ac:dyDescent="0.25">
      <c r="A265" s="1" t="s">
        <v>260</v>
      </c>
      <c r="B265" t="s">
        <v>706</v>
      </c>
      <c r="C265" t="s">
        <v>972</v>
      </c>
      <c r="D265" s="2">
        <v>-11</v>
      </c>
      <c r="E265" s="2">
        <v>696</v>
      </c>
      <c r="F265" s="2">
        <f t="shared" si="40"/>
        <v>685</v>
      </c>
      <c r="G265" s="2">
        <v>2</v>
      </c>
      <c r="H265" s="2">
        <v>49</v>
      </c>
      <c r="I265" s="2">
        <v>0</v>
      </c>
      <c r="J265" s="2">
        <f t="shared" si="41"/>
        <v>49</v>
      </c>
      <c r="K265" s="2">
        <v>-952</v>
      </c>
      <c r="L265" s="2">
        <v>0</v>
      </c>
      <c r="M265" s="2">
        <v>51</v>
      </c>
      <c r="N265" s="2">
        <f t="shared" si="42"/>
        <v>-901</v>
      </c>
      <c r="O265" s="2">
        <v>807</v>
      </c>
      <c r="P265" s="2">
        <v>0</v>
      </c>
      <c r="Q265" s="2">
        <v>36</v>
      </c>
      <c r="R265" s="2">
        <v>202</v>
      </c>
      <c r="S265" s="2">
        <f t="shared" si="43"/>
        <v>238</v>
      </c>
      <c r="T265" s="2">
        <v>0</v>
      </c>
      <c r="U265" s="2">
        <v>0</v>
      </c>
      <c r="V265" s="2">
        <f t="shared" si="44"/>
        <v>0</v>
      </c>
      <c r="W265" s="2">
        <v>337</v>
      </c>
      <c r="X265" s="2">
        <v>0</v>
      </c>
      <c r="Y265">
        <v>0</v>
      </c>
      <c r="Z265" s="2">
        <v>0</v>
      </c>
      <c r="AA265" s="2">
        <v>272</v>
      </c>
      <c r="AB265" s="2">
        <f t="shared" si="45"/>
        <v>272</v>
      </c>
      <c r="AC265" s="2">
        <v>254</v>
      </c>
      <c r="AD265" s="2">
        <v>0</v>
      </c>
      <c r="AE265" s="2">
        <v>0</v>
      </c>
      <c r="AF265" s="2">
        <v>0</v>
      </c>
      <c r="AG265" s="2">
        <f t="shared" si="46"/>
        <v>1743</v>
      </c>
      <c r="AH265" s="2">
        <f t="shared" si="47"/>
        <v>1743</v>
      </c>
      <c r="AI265" s="78">
        <v>16530</v>
      </c>
      <c r="AJ265" s="2">
        <v>16530</v>
      </c>
      <c r="AK265" s="2">
        <v>10226</v>
      </c>
      <c r="AL265" s="2">
        <v>23</v>
      </c>
      <c r="AM265" s="2">
        <v>0</v>
      </c>
      <c r="AN265" s="2">
        <v>0</v>
      </c>
      <c r="AO265" s="2">
        <v>0</v>
      </c>
      <c r="AP265" s="2">
        <v>0</v>
      </c>
      <c r="AQ265" s="2">
        <v>0</v>
      </c>
      <c r="AR265" s="2">
        <v>0</v>
      </c>
      <c r="AS265" s="2">
        <v>0</v>
      </c>
      <c r="AT265" s="2">
        <v>0</v>
      </c>
      <c r="AU265" s="2">
        <v>0</v>
      </c>
      <c r="AV265" s="78">
        <v>0</v>
      </c>
      <c r="AW265" s="2">
        <v>0</v>
      </c>
      <c r="AX265" s="2">
        <v>0</v>
      </c>
      <c r="AY265" s="2">
        <v>0</v>
      </c>
      <c r="AZ265" s="2">
        <v>0</v>
      </c>
      <c r="BA265" s="2">
        <f t="shared" si="48"/>
        <v>11992</v>
      </c>
      <c r="BB265" s="2">
        <f t="shared" si="49"/>
        <v>11992</v>
      </c>
      <c r="BC265" s="2">
        <v>55605</v>
      </c>
      <c r="BD265" s="2">
        <v>55605</v>
      </c>
      <c r="BE265" s="2">
        <v>0</v>
      </c>
      <c r="BF265" s="78">
        <v>0</v>
      </c>
      <c r="BG265" s="2">
        <v>0</v>
      </c>
      <c r="BH265" s="78">
        <v>0</v>
      </c>
      <c r="BI265" s="2">
        <v>0</v>
      </c>
      <c r="BJ265" s="78">
        <v>0</v>
      </c>
      <c r="BK265" s="2">
        <v>-70</v>
      </c>
      <c r="BL265" s="78">
        <v>-510</v>
      </c>
    </row>
    <row r="266" spans="1:64" x14ac:dyDescent="0.25">
      <c r="A266" s="1" t="s">
        <v>261</v>
      </c>
      <c r="B266" t="s">
        <v>707</v>
      </c>
      <c r="C266" t="s">
        <v>972</v>
      </c>
      <c r="D266" s="2">
        <v>-4</v>
      </c>
      <c r="E266" s="2">
        <v>671</v>
      </c>
      <c r="F266" s="2">
        <f t="shared" si="40"/>
        <v>667</v>
      </c>
      <c r="G266" s="2">
        <v>-20</v>
      </c>
      <c r="H266" s="2">
        <v>76</v>
      </c>
      <c r="I266" s="2">
        <v>0</v>
      </c>
      <c r="J266" s="2">
        <f t="shared" si="41"/>
        <v>76</v>
      </c>
      <c r="K266" s="2">
        <v>-131</v>
      </c>
      <c r="L266" s="2">
        <v>0</v>
      </c>
      <c r="M266" s="2">
        <v>-14</v>
      </c>
      <c r="N266" s="2">
        <f t="shared" si="42"/>
        <v>-145</v>
      </c>
      <c r="O266" s="2">
        <v>837</v>
      </c>
      <c r="P266" s="2">
        <v>0</v>
      </c>
      <c r="Q266" s="2">
        <v>156</v>
      </c>
      <c r="R266" s="2">
        <v>258</v>
      </c>
      <c r="S266" s="2">
        <f t="shared" si="43"/>
        <v>414</v>
      </c>
      <c r="T266" s="2">
        <v>0</v>
      </c>
      <c r="U266" s="2">
        <v>0</v>
      </c>
      <c r="V266" s="2">
        <f t="shared" si="44"/>
        <v>0</v>
      </c>
      <c r="W266" s="2">
        <v>616</v>
      </c>
      <c r="X266" s="2">
        <v>0</v>
      </c>
      <c r="Y266">
        <v>0</v>
      </c>
      <c r="Z266" s="2">
        <v>335</v>
      </c>
      <c r="AA266" s="2">
        <v>216</v>
      </c>
      <c r="AB266" s="2">
        <f t="shared" si="45"/>
        <v>551</v>
      </c>
      <c r="AC266" s="2">
        <v>0</v>
      </c>
      <c r="AD266" s="2">
        <v>0</v>
      </c>
      <c r="AE266" s="2">
        <v>0</v>
      </c>
      <c r="AF266" s="2">
        <v>0</v>
      </c>
      <c r="AG266" s="2">
        <f t="shared" si="46"/>
        <v>2996</v>
      </c>
      <c r="AH266" s="2">
        <f t="shared" si="47"/>
        <v>2996</v>
      </c>
      <c r="AI266" s="78">
        <v>10174</v>
      </c>
      <c r="AJ266" s="2">
        <v>10174</v>
      </c>
      <c r="AK266" s="2">
        <v>3736</v>
      </c>
      <c r="AL266" s="2">
        <v>36</v>
      </c>
      <c r="AM266" s="2">
        <v>1952</v>
      </c>
      <c r="AN266" s="2">
        <v>0</v>
      </c>
      <c r="AO266" s="2">
        <v>0</v>
      </c>
      <c r="AP266" s="2">
        <v>0</v>
      </c>
      <c r="AQ266" s="2">
        <v>0</v>
      </c>
      <c r="AR266" s="2">
        <v>0</v>
      </c>
      <c r="AS266" s="2">
        <v>0</v>
      </c>
      <c r="AT266" s="2">
        <v>0</v>
      </c>
      <c r="AU266" s="2">
        <v>0</v>
      </c>
      <c r="AV266" s="78">
        <v>0</v>
      </c>
      <c r="AW266" s="2">
        <v>0</v>
      </c>
      <c r="AX266" s="2">
        <v>0</v>
      </c>
      <c r="AY266" s="2">
        <v>0</v>
      </c>
      <c r="AZ266" s="2">
        <v>0</v>
      </c>
      <c r="BA266" s="2">
        <f t="shared" si="48"/>
        <v>8720</v>
      </c>
      <c r="BB266" s="2">
        <f t="shared" si="49"/>
        <v>8720</v>
      </c>
      <c r="BC266" s="2">
        <v>32769</v>
      </c>
      <c r="BD266" s="2">
        <v>32769</v>
      </c>
      <c r="BE266" s="2">
        <v>0</v>
      </c>
      <c r="BF266" s="78">
        <v>0</v>
      </c>
      <c r="BG266" s="2">
        <v>0</v>
      </c>
      <c r="BH266" s="78">
        <v>0</v>
      </c>
      <c r="BI266" s="2">
        <v>0</v>
      </c>
      <c r="BJ266" s="78">
        <v>0</v>
      </c>
      <c r="BK266" s="2">
        <v>-367</v>
      </c>
      <c r="BL266" s="78">
        <v>-1467</v>
      </c>
    </row>
    <row r="267" spans="1:64" x14ac:dyDescent="0.25">
      <c r="A267" s="1" t="s">
        <v>262</v>
      </c>
      <c r="B267" t="s">
        <v>708</v>
      </c>
      <c r="C267" t="s">
        <v>972</v>
      </c>
      <c r="D267" s="2">
        <v>-59</v>
      </c>
      <c r="E267" s="2">
        <v>1285</v>
      </c>
      <c r="F267" s="2">
        <f t="shared" si="40"/>
        <v>1226</v>
      </c>
      <c r="G267" s="2">
        <v>13</v>
      </c>
      <c r="H267" s="2">
        <v>116</v>
      </c>
      <c r="I267" s="2">
        <v>0</v>
      </c>
      <c r="J267" s="2">
        <f t="shared" si="41"/>
        <v>116</v>
      </c>
      <c r="K267" s="2">
        <v>-227</v>
      </c>
      <c r="L267" s="2">
        <v>0</v>
      </c>
      <c r="M267" s="2">
        <v>217</v>
      </c>
      <c r="N267" s="2">
        <f t="shared" si="42"/>
        <v>-10</v>
      </c>
      <c r="O267" s="2">
        <v>558</v>
      </c>
      <c r="P267" s="2">
        <v>0</v>
      </c>
      <c r="Q267" s="2">
        <v>0</v>
      </c>
      <c r="R267" s="2">
        <v>149</v>
      </c>
      <c r="S267" s="2">
        <f t="shared" si="43"/>
        <v>149</v>
      </c>
      <c r="T267" s="2">
        <v>0</v>
      </c>
      <c r="U267" s="2">
        <v>0</v>
      </c>
      <c r="V267" s="2">
        <f t="shared" si="44"/>
        <v>0</v>
      </c>
      <c r="W267" s="2">
        <v>442</v>
      </c>
      <c r="X267" s="2">
        <v>0</v>
      </c>
      <c r="Y267">
        <v>0</v>
      </c>
      <c r="Z267" s="2">
        <v>282</v>
      </c>
      <c r="AA267" s="2">
        <v>555</v>
      </c>
      <c r="AB267" s="2">
        <f t="shared" si="45"/>
        <v>837</v>
      </c>
      <c r="AC267" s="2">
        <v>0</v>
      </c>
      <c r="AD267" s="2">
        <v>0</v>
      </c>
      <c r="AE267" s="2">
        <v>0</v>
      </c>
      <c r="AF267" s="2">
        <v>0</v>
      </c>
      <c r="AG267" s="2">
        <f t="shared" si="46"/>
        <v>3331</v>
      </c>
      <c r="AH267" s="2">
        <f t="shared" si="47"/>
        <v>3331</v>
      </c>
      <c r="AI267" s="78">
        <v>14440</v>
      </c>
      <c r="AJ267" s="2">
        <v>14440.01</v>
      </c>
      <c r="AK267" s="2">
        <v>7010</v>
      </c>
      <c r="AL267" s="2">
        <v>198</v>
      </c>
      <c r="AM267" s="2">
        <v>0</v>
      </c>
      <c r="AN267" s="2">
        <v>0</v>
      </c>
      <c r="AO267" s="2">
        <v>0</v>
      </c>
      <c r="AP267" s="2">
        <v>0</v>
      </c>
      <c r="AQ267" s="2">
        <v>0</v>
      </c>
      <c r="AR267" s="2">
        <v>0</v>
      </c>
      <c r="AS267" s="2">
        <v>0</v>
      </c>
      <c r="AT267" s="2">
        <v>0</v>
      </c>
      <c r="AU267" s="2">
        <v>0</v>
      </c>
      <c r="AV267" s="78">
        <v>0</v>
      </c>
      <c r="AW267" s="2">
        <v>0</v>
      </c>
      <c r="AX267" s="2">
        <v>0.01</v>
      </c>
      <c r="AY267" s="2">
        <v>0</v>
      </c>
      <c r="AZ267" s="2">
        <v>0</v>
      </c>
      <c r="BA267" s="2">
        <f t="shared" si="48"/>
        <v>10539</v>
      </c>
      <c r="BB267" s="2">
        <f t="shared" si="49"/>
        <v>10539</v>
      </c>
      <c r="BC267" s="2">
        <v>44037</v>
      </c>
      <c r="BD267" s="2">
        <v>44037.01</v>
      </c>
      <c r="BE267" s="2">
        <v>0</v>
      </c>
      <c r="BF267" s="78">
        <v>0</v>
      </c>
      <c r="BG267" s="2">
        <v>0</v>
      </c>
      <c r="BH267" s="78">
        <v>0.01</v>
      </c>
      <c r="BI267" s="2">
        <v>0</v>
      </c>
      <c r="BJ267" s="78">
        <v>0.01</v>
      </c>
      <c r="BK267" s="2">
        <v>-363</v>
      </c>
      <c r="BL267" s="78">
        <v>-621</v>
      </c>
    </row>
    <row r="268" spans="1:64" x14ac:dyDescent="0.25">
      <c r="A268" s="1" t="s">
        <v>263</v>
      </c>
      <c r="B268" t="s">
        <v>709</v>
      </c>
      <c r="C268" t="s">
        <v>972</v>
      </c>
      <c r="D268" s="2">
        <v>13</v>
      </c>
      <c r="E268" s="2">
        <v>923</v>
      </c>
      <c r="F268" s="2">
        <f t="shared" si="40"/>
        <v>936</v>
      </c>
      <c r="G268" s="2">
        <v>9</v>
      </c>
      <c r="H268" s="2">
        <v>34</v>
      </c>
      <c r="I268" s="2">
        <v>0</v>
      </c>
      <c r="J268" s="2">
        <f t="shared" si="41"/>
        <v>34</v>
      </c>
      <c r="K268" s="2">
        <v>-245</v>
      </c>
      <c r="L268" s="2">
        <v>0</v>
      </c>
      <c r="M268" s="2">
        <v>161</v>
      </c>
      <c r="N268" s="2">
        <f t="shared" si="42"/>
        <v>-84</v>
      </c>
      <c r="O268" s="2">
        <v>665</v>
      </c>
      <c r="P268" s="2">
        <v>0</v>
      </c>
      <c r="Q268" s="2">
        <v>25</v>
      </c>
      <c r="R268" s="2">
        <v>259</v>
      </c>
      <c r="S268" s="2">
        <f t="shared" si="43"/>
        <v>284</v>
      </c>
      <c r="T268" s="2">
        <v>0</v>
      </c>
      <c r="U268" s="2">
        <v>0</v>
      </c>
      <c r="V268" s="2">
        <f t="shared" si="44"/>
        <v>0</v>
      </c>
      <c r="W268" s="2">
        <v>437</v>
      </c>
      <c r="X268" s="2">
        <v>0</v>
      </c>
      <c r="Y268">
        <v>0</v>
      </c>
      <c r="Z268" s="2">
        <v>132</v>
      </c>
      <c r="AA268" s="2">
        <v>198</v>
      </c>
      <c r="AB268" s="2">
        <f t="shared" si="45"/>
        <v>330</v>
      </c>
      <c r="AC268" s="2">
        <v>85</v>
      </c>
      <c r="AD268" s="2">
        <v>0</v>
      </c>
      <c r="AE268" s="2">
        <v>0</v>
      </c>
      <c r="AF268" s="2">
        <v>0</v>
      </c>
      <c r="AG268" s="2">
        <f t="shared" si="46"/>
        <v>2696</v>
      </c>
      <c r="AH268" s="2">
        <f t="shared" si="47"/>
        <v>2696</v>
      </c>
      <c r="AI268" s="78">
        <v>12000</v>
      </c>
      <c r="AJ268" s="2">
        <v>12000</v>
      </c>
      <c r="AK268" s="2">
        <v>3745</v>
      </c>
      <c r="AL268" s="2">
        <v>0</v>
      </c>
      <c r="AM268" s="2">
        <v>0</v>
      </c>
      <c r="AN268" s="2">
        <v>0</v>
      </c>
      <c r="AO268" s="2">
        <v>0</v>
      </c>
      <c r="AP268" s="2">
        <v>0</v>
      </c>
      <c r="AQ268" s="2">
        <v>0</v>
      </c>
      <c r="AR268" s="2">
        <v>0</v>
      </c>
      <c r="AS268" s="2">
        <v>0</v>
      </c>
      <c r="AT268" s="2">
        <v>0</v>
      </c>
      <c r="AU268" s="2">
        <v>-25</v>
      </c>
      <c r="AV268" s="78">
        <v>-100</v>
      </c>
      <c r="AW268" s="2">
        <v>0</v>
      </c>
      <c r="AX268" s="2">
        <v>0</v>
      </c>
      <c r="AY268" s="2">
        <v>0</v>
      </c>
      <c r="AZ268" s="2">
        <v>0</v>
      </c>
      <c r="BA268" s="2">
        <f t="shared" si="48"/>
        <v>6416</v>
      </c>
      <c r="BB268" s="2">
        <f t="shared" si="49"/>
        <v>6416</v>
      </c>
      <c r="BC268" s="2">
        <v>29000</v>
      </c>
      <c r="BD268" s="2">
        <v>29000</v>
      </c>
      <c r="BE268" s="2">
        <v>-32</v>
      </c>
      <c r="BF268" s="78">
        <v>0</v>
      </c>
      <c r="BG268" s="2">
        <v>0</v>
      </c>
      <c r="BH268" s="78">
        <v>0</v>
      </c>
      <c r="BI268" s="2">
        <v>257</v>
      </c>
      <c r="BJ268" s="78">
        <v>365</v>
      </c>
      <c r="BK268" s="2">
        <v>-225</v>
      </c>
      <c r="BL268" s="78">
        <v>500</v>
      </c>
    </row>
    <row r="269" spans="1:64" x14ac:dyDescent="0.25">
      <c r="A269" s="1" t="s">
        <v>264</v>
      </c>
      <c r="B269" t="s">
        <v>710</v>
      </c>
      <c r="C269" t="s">
        <v>972</v>
      </c>
      <c r="D269" s="2">
        <v>2</v>
      </c>
      <c r="E269" s="2">
        <v>364</v>
      </c>
      <c r="F269" s="2">
        <f t="shared" si="40"/>
        <v>366</v>
      </c>
      <c r="G269" s="2">
        <v>5</v>
      </c>
      <c r="H269" s="2">
        <v>6</v>
      </c>
      <c r="I269" s="2">
        <v>0</v>
      </c>
      <c r="J269" s="2">
        <f t="shared" si="41"/>
        <v>6</v>
      </c>
      <c r="K269" s="2">
        <v>1</v>
      </c>
      <c r="L269" s="2">
        <v>0</v>
      </c>
      <c r="M269" s="2">
        <v>106</v>
      </c>
      <c r="N269" s="2">
        <f t="shared" si="42"/>
        <v>107</v>
      </c>
      <c r="O269" s="2">
        <v>769</v>
      </c>
      <c r="P269" s="2">
        <v>0</v>
      </c>
      <c r="Q269" s="2">
        <v>27</v>
      </c>
      <c r="R269" s="2">
        <v>297</v>
      </c>
      <c r="S269" s="2">
        <f t="shared" si="43"/>
        <v>324</v>
      </c>
      <c r="T269" s="2">
        <v>1</v>
      </c>
      <c r="U269" s="2">
        <v>0</v>
      </c>
      <c r="V269" s="2">
        <f t="shared" si="44"/>
        <v>1</v>
      </c>
      <c r="W269" s="2">
        <v>165</v>
      </c>
      <c r="X269" s="2">
        <v>0</v>
      </c>
      <c r="Y269">
        <v>0</v>
      </c>
      <c r="Z269" s="2">
        <v>87</v>
      </c>
      <c r="AA269" s="2">
        <v>103</v>
      </c>
      <c r="AB269" s="2">
        <f t="shared" si="45"/>
        <v>190</v>
      </c>
      <c r="AC269" s="2">
        <v>463</v>
      </c>
      <c r="AD269" s="2">
        <v>0</v>
      </c>
      <c r="AE269" s="2">
        <v>0</v>
      </c>
      <c r="AF269" s="2">
        <v>2</v>
      </c>
      <c r="AG269" s="2">
        <f t="shared" si="46"/>
        <v>2398</v>
      </c>
      <c r="AH269" s="2">
        <f t="shared" si="47"/>
        <v>2398</v>
      </c>
      <c r="AI269" s="78">
        <v>12081</v>
      </c>
      <c r="AJ269" s="2">
        <v>12081</v>
      </c>
      <c r="AK269" s="2">
        <v>3610</v>
      </c>
      <c r="AL269" s="2">
        <v>22</v>
      </c>
      <c r="AM269" s="2">
        <v>1942</v>
      </c>
      <c r="AN269" s="2">
        <v>0</v>
      </c>
      <c r="AO269" s="2">
        <v>0</v>
      </c>
      <c r="AP269" s="2">
        <v>177</v>
      </c>
      <c r="AQ269" s="2">
        <v>0</v>
      </c>
      <c r="AR269" s="2">
        <v>0</v>
      </c>
      <c r="AS269" s="2">
        <v>0</v>
      </c>
      <c r="AT269" s="2">
        <v>0</v>
      </c>
      <c r="AU269" s="2">
        <v>-12</v>
      </c>
      <c r="AV269" s="78">
        <v>-47</v>
      </c>
      <c r="AW269" s="2">
        <v>-34</v>
      </c>
      <c r="AX269" s="2">
        <v>-135</v>
      </c>
      <c r="AY269" s="2">
        <v>0</v>
      </c>
      <c r="AZ269" s="2">
        <v>0</v>
      </c>
      <c r="BA269" s="2">
        <f t="shared" si="48"/>
        <v>8103</v>
      </c>
      <c r="BB269" s="2">
        <f t="shared" si="49"/>
        <v>8103</v>
      </c>
      <c r="BC269" s="2">
        <v>36190</v>
      </c>
      <c r="BD269" s="2">
        <v>36190</v>
      </c>
      <c r="BE269" s="2">
        <v>0</v>
      </c>
      <c r="BF269" s="78">
        <v>0</v>
      </c>
      <c r="BG269" s="2">
        <v>0</v>
      </c>
      <c r="BH269" s="78">
        <v>0</v>
      </c>
      <c r="BI269" s="2">
        <v>2</v>
      </c>
      <c r="BJ269" s="78">
        <v>8</v>
      </c>
      <c r="BK269" s="2">
        <v>-77</v>
      </c>
      <c r="BL269" s="78">
        <v>-406</v>
      </c>
    </row>
    <row r="270" spans="1:64" x14ac:dyDescent="0.25">
      <c r="A270" s="1" t="s">
        <v>265</v>
      </c>
      <c r="B270" t="s">
        <v>711</v>
      </c>
      <c r="C270" t="s">
        <v>972</v>
      </c>
      <c r="D270" s="2">
        <v>5</v>
      </c>
      <c r="E270" s="2">
        <v>514</v>
      </c>
      <c r="F270" s="2">
        <f t="shared" si="40"/>
        <v>519</v>
      </c>
      <c r="G270" s="2">
        <v>21</v>
      </c>
      <c r="H270" s="2">
        <v>23</v>
      </c>
      <c r="I270" s="2">
        <v>0</v>
      </c>
      <c r="J270" s="2">
        <f t="shared" si="41"/>
        <v>23</v>
      </c>
      <c r="K270" s="2">
        <v>-803</v>
      </c>
      <c r="L270" s="2">
        <v>0</v>
      </c>
      <c r="M270" s="2">
        <v>-1</v>
      </c>
      <c r="N270" s="2">
        <f t="shared" si="42"/>
        <v>-804</v>
      </c>
      <c r="O270" s="2">
        <v>1595</v>
      </c>
      <c r="P270" s="2">
        <v>0</v>
      </c>
      <c r="Q270" s="2">
        <v>150</v>
      </c>
      <c r="R270" s="2">
        <v>488</v>
      </c>
      <c r="S270" s="2">
        <f t="shared" si="43"/>
        <v>638</v>
      </c>
      <c r="T270" s="2">
        <v>0</v>
      </c>
      <c r="U270" s="2">
        <v>0</v>
      </c>
      <c r="V270" s="2">
        <f t="shared" si="44"/>
        <v>0</v>
      </c>
      <c r="W270" s="2">
        <v>741</v>
      </c>
      <c r="X270" s="2">
        <v>0</v>
      </c>
      <c r="Y270">
        <v>0</v>
      </c>
      <c r="Z270" s="2">
        <v>226</v>
      </c>
      <c r="AA270" s="2">
        <v>194</v>
      </c>
      <c r="AB270" s="2">
        <f t="shared" si="45"/>
        <v>420</v>
      </c>
      <c r="AC270" s="2">
        <v>360</v>
      </c>
      <c r="AD270" s="2">
        <v>0</v>
      </c>
      <c r="AE270" s="2">
        <v>0</v>
      </c>
      <c r="AF270" s="2">
        <v>159</v>
      </c>
      <c r="AG270" s="2">
        <f t="shared" si="46"/>
        <v>3672</v>
      </c>
      <c r="AH270" s="2">
        <f t="shared" si="47"/>
        <v>3672</v>
      </c>
      <c r="AI270" s="78">
        <v>12307</v>
      </c>
      <c r="AJ270" s="2">
        <v>12307</v>
      </c>
      <c r="AK270" s="2">
        <v>3554</v>
      </c>
      <c r="AL270" s="2">
        <v>0</v>
      </c>
      <c r="AM270" s="2">
        <v>3862</v>
      </c>
      <c r="AN270" s="2">
        <v>-44</v>
      </c>
      <c r="AO270" s="2">
        <v>0</v>
      </c>
      <c r="AP270" s="2">
        <v>645</v>
      </c>
      <c r="AQ270" s="2">
        <v>0</v>
      </c>
      <c r="AR270" s="2">
        <v>0</v>
      </c>
      <c r="AS270" s="2">
        <v>0</v>
      </c>
      <c r="AT270" s="2">
        <v>0</v>
      </c>
      <c r="AU270" s="2">
        <v>-156</v>
      </c>
      <c r="AV270" s="78">
        <v>-449</v>
      </c>
      <c r="AW270" s="2">
        <v>-3</v>
      </c>
      <c r="AX270" s="2">
        <v>-2</v>
      </c>
      <c r="AY270" s="2">
        <v>0</v>
      </c>
      <c r="AZ270" s="2">
        <v>0</v>
      </c>
      <c r="BA270" s="2">
        <f t="shared" si="48"/>
        <v>11530</v>
      </c>
      <c r="BB270" s="2">
        <f t="shared" si="49"/>
        <v>11530</v>
      </c>
      <c r="BC270" s="2">
        <v>46596</v>
      </c>
      <c r="BD270" s="2">
        <v>46596</v>
      </c>
      <c r="BE270" s="2">
        <v>-5</v>
      </c>
      <c r="BF270" s="78">
        <v>36</v>
      </c>
      <c r="BG270" s="2">
        <v>0</v>
      </c>
      <c r="BH270" s="78">
        <v>0</v>
      </c>
      <c r="BI270" s="2">
        <v>4</v>
      </c>
      <c r="BJ270" s="78">
        <v>16</v>
      </c>
      <c r="BK270" s="2">
        <v>-123</v>
      </c>
      <c r="BL270" s="78">
        <v>-460</v>
      </c>
    </row>
    <row r="271" spans="1:64" x14ac:dyDescent="0.25">
      <c r="A271" s="1" t="s">
        <v>266</v>
      </c>
      <c r="B271" t="s">
        <v>712</v>
      </c>
      <c r="C271" t="s">
        <v>972</v>
      </c>
      <c r="D271" s="2">
        <v>21</v>
      </c>
      <c r="E271" s="2">
        <v>1421</v>
      </c>
      <c r="F271" s="2">
        <f t="shared" si="40"/>
        <v>1442</v>
      </c>
      <c r="G271" s="2">
        <v>20</v>
      </c>
      <c r="H271" s="2">
        <v>92</v>
      </c>
      <c r="I271" s="2">
        <v>0</v>
      </c>
      <c r="J271" s="2">
        <f t="shared" si="41"/>
        <v>92</v>
      </c>
      <c r="K271" s="2">
        <v>-1386</v>
      </c>
      <c r="L271" s="2">
        <v>0</v>
      </c>
      <c r="M271" s="2">
        <v>89</v>
      </c>
      <c r="N271" s="2">
        <f t="shared" si="42"/>
        <v>-1297</v>
      </c>
      <c r="O271" s="2">
        <v>917</v>
      </c>
      <c r="P271" s="2">
        <v>0</v>
      </c>
      <c r="Q271" s="2">
        <v>306</v>
      </c>
      <c r="R271" s="2">
        <v>212</v>
      </c>
      <c r="S271" s="2">
        <f t="shared" si="43"/>
        <v>518</v>
      </c>
      <c r="T271" s="2">
        <v>0</v>
      </c>
      <c r="U271" s="2">
        <v>0</v>
      </c>
      <c r="V271" s="2">
        <f t="shared" si="44"/>
        <v>0</v>
      </c>
      <c r="W271" s="2">
        <v>830</v>
      </c>
      <c r="X271" s="2">
        <v>0</v>
      </c>
      <c r="Y271">
        <v>0</v>
      </c>
      <c r="Z271" s="2">
        <v>144</v>
      </c>
      <c r="AA271" s="2">
        <v>274</v>
      </c>
      <c r="AB271" s="2">
        <f t="shared" si="45"/>
        <v>418</v>
      </c>
      <c r="AC271" s="2">
        <v>0</v>
      </c>
      <c r="AD271" s="2">
        <v>0</v>
      </c>
      <c r="AE271" s="2">
        <v>0</v>
      </c>
      <c r="AF271" s="2">
        <v>-162</v>
      </c>
      <c r="AG271" s="2">
        <f t="shared" si="46"/>
        <v>2778</v>
      </c>
      <c r="AH271" s="2">
        <f t="shared" si="47"/>
        <v>2778</v>
      </c>
      <c r="AI271" s="78">
        <v>12744</v>
      </c>
      <c r="AJ271" s="2">
        <v>12744</v>
      </c>
      <c r="AK271" s="2">
        <v>4830</v>
      </c>
      <c r="AL271" s="2">
        <v>0</v>
      </c>
      <c r="AM271" s="2">
        <v>2520</v>
      </c>
      <c r="AN271" s="2">
        <v>0</v>
      </c>
      <c r="AO271" s="2">
        <v>0</v>
      </c>
      <c r="AP271" s="2">
        <v>0</v>
      </c>
      <c r="AQ271" s="2">
        <v>0</v>
      </c>
      <c r="AR271" s="2">
        <v>0</v>
      </c>
      <c r="AS271" s="2">
        <v>0</v>
      </c>
      <c r="AT271" s="2">
        <v>0</v>
      </c>
      <c r="AU271" s="2">
        <v>-1598</v>
      </c>
      <c r="AV271" s="78">
        <v>-7242</v>
      </c>
      <c r="AW271" s="2">
        <v>0</v>
      </c>
      <c r="AX271" s="2">
        <v>0</v>
      </c>
      <c r="AY271" s="2">
        <v>0</v>
      </c>
      <c r="AZ271" s="2">
        <v>0</v>
      </c>
      <c r="BA271" s="2">
        <f t="shared" si="48"/>
        <v>8530</v>
      </c>
      <c r="BB271" s="2">
        <f t="shared" si="49"/>
        <v>8530</v>
      </c>
      <c r="BC271" s="2">
        <v>34915</v>
      </c>
      <c r="BD271" s="2">
        <v>34915</v>
      </c>
      <c r="BE271" s="2">
        <v>0</v>
      </c>
      <c r="BF271" s="78">
        <v>0</v>
      </c>
      <c r="BG271" s="2">
        <v>0</v>
      </c>
      <c r="BH271" s="78">
        <v>0</v>
      </c>
      <c r="BI271" s="2">
        <v>3479</v>
      </c>
      <c r="BJ271" s="78">
        <v>13914</v>
      </c>
      <c r="BK271" s="2">
        <v>-1970</v>
      </c>
      <c r="BL271" s="78">
        <v>-7878</v>
      </c>
    </row>
    <row r="272" spans="1:64" x14ac:dyDescent="0.25">
      <c r="A272" s="1" t="s">
        <v>267</v>
      </c>
      <c r="B272" t="s">
        <v>713</v>
      </c>
      <c r="C272" t="s">
        <v>971</v>
      </c>
      <c r="D272" s="2">
        <v>93</v>
      </c>
      <c r="E272" s="2">
        <v>1342</v>
      </c>
      <c r="F272" s="2">
        <f t="shared" si="40"/>
        <v>1435</v>
      </c>
      <c r="G272" s="2">
        <v>40</v>
      </c>
      <c r="H272" s="2">
        <v>0</v>
      </c>
      <c r="I272" s="2">
        <v>5209</v>
      </c>
      <c r="J272" s="2">
        <f t="shared" si="41"/>
        <v>5209</v>
      </c>
      <c r="K272" s="2">
        <v>5512</v>
      </c>
      <c r="L272" s="2">
        <v>0</v>
      </c>
      <c r="M272" s="2">
        <v>1151</v>
      </c>
      <c r="N272" s="2">
        <f t="shared" si="42"/>
        <v>6663</v>
      </c>
      <c r="O272" s="2">
        <v>4991</v>
      </c>
      <c r="P272" s="2">
        <v>1269</v>
      </c>
      <c r="Q272" s="2">
        <v>-13</v>
      </c>
      <c r="R272" s="2">
        <v>734</v>
      </c>
      <c r="S272" s="2">
        <f t="shared" si="43"/>
        <v>1990</v>
      </c>
      <c r="T272" s="2">
        <v>1495</v>
      </c>
      <c r="U272" s="2">
        <v>5697</v>
      </c>
      <c r="V272" s="2">
        <f t="shared" si="44"/>
        <v>7192</v>
      </c>
      <c r="W272" s="2">
        <v>1453</v>
      </c>
      <c r="X272" s="2">
        <v>67518</v>
      </c>
      <c r="Y272">
        <v>19552.564244540969</v>
      </c>
      <c r="Z272" s="2">
        <v>51089</v>
      </c>
      <c r="AA272" s="2">
        <v>2334</v>
      </c>
      <c r="AB272" s="2">
        <f t="shared" si="45"/>
        <v>53423</v>
      </c>
      <c r="AC272" s="2">
        <v>12</v>
      </c>
      <c r="AD272" s="2">
        <v>0</v>
      </c>
      <c r="AE272" s="2">
        <v>0</v>
      </c>
      <c r="AF272" s="2">
        <v>1728</v>
      </c>
      <c r="AG272" s="2">
        <f t="shared" si="46"/>
        <v>151654</v>
      </c>
      <c r="AH272" s="2">
        <f t="shared" si="47"/>
        <v>171206.56424454096</v>
      </c>
      <c r="AI272" s="78">
        <v>625620</v>
      </c>
      <c r="AJ272" s="2">
        <v>704319.45898064086</v>
      </c>
      <c r="AK272" s="2">
        <v>0</v>
      </c>
      <c r="AL272" s="2">
        <v>0</v>
      </c>
      <c r="AM272" s="2">
        <v>0</v>
      </c>
      <c r="AN272" s="2">
        <v>0</v>
      </c>
      <c r="AO272" s="2">
        <v>0</v>
      </c>
      <c r="AP272" s="2">
        <v>0</v>
      </c>
      <c r="AQ272" s="2">
        <v>0</v>
      </c>
      <c r="AR272" s="2">
        <v>0</v>
      </c>
      <c r="AS272" s="2">
        <v>0</v>
      </c>
      <c r="AT272" s="2">
        <v>0</v>
      </c>
      <c r="AU272" s="2">
        <v>0</v>
      </c>
      <c r="AV272" s="78">
        <v>0</v>
      </c>
      <c r="AW272" s="2">
        <v>213</v>
      </c>
      <c r="AX272" s="2">
        <v>-2722</v>
      </c>
      <c r="AY272" s="2">
        <v>0</v>
      </c>
      <c r="AZ272" s="2">
        <v>0</v>
      </c>
      <c r="BA272" s="2">
        <f t="shared" si="48"/>
        <v>151867</v>
      </c>
      <c r="BB272" s="2">
        <f t="shared" si="49"/>
        <v>171419.56424454096</v>
      </c>
      <c r="BC272" s="2">
        <v>628342</v>
      </c>
      <c r="BD272" s="2">
        <v>707041.45898064086</v>
      </c>
      <c r="BE272" s="2">
        <v>0</v>
      </c>
      <c r="BF272" s="78">
        <v>0</v>
      </c>
      <c r="BG272" s="2">
        <v>0</v>
      </c>
      <c r="BH272" s="78">
        <v>0</v>
      </c>
      <c r="BI272" s="2">
        <v>4716</v>
      </c>
      <c r="BJ272" s="78">
        <v>18864</v>
      </c>
      <c r="BK272" s="2">
        <v>-83</v>
      </c>
      <c r="BL272" s="78">
        <v>-331</v>
      </c>
    </row>
    <row r="273" spans="1:65" x14ac:dyDescent="0.25">
      <c r="A273" s="1" t="s">
        <v>268</v>
      </c>
      <c r="B273" t="s">
        <v>714</v>
      </c>
      <c r="C273" t="s">
        <v>972</v>
      </c>
      <c r="D273" s="2">
        <v>9</v>
      </c>
      <c r="E273" s="2">
        <v>509</v>
      </c>
      <c r="F273" s="2">
        <f t="shared" si="40"/>
        <v>518</v>
      </c>
      <c r="G273" s="2">
        <v>10</v>
      </c>
      <c r="H273" s="2">
        <v>37</v>
      </c>
      <c r="I273" s="2">
        <v>0</v>
      </c>
      <c r="J273" s="2">
        <f t="shared" si="41"/>
        <v>37</v>
      </c>
      <c r="K273" s="2">
        <v>22</v>
      </c>
      <c r="L273" s="2">
        <v>0</v>
      </c>
      <c r="M273" s="2">
        <v>28</v>
      </c>
      <c r="N273" s="2">
        <f t="shared" si="42"/>
        <v>50</v>
      </c>
      <c r="O273" s="2">
        <v>628</v>
      </c>
      <c r="P273" s="2">
        <v>0</v>
      </c>
      <c r="Q273" s="2">
        <v>27</v>
      </c>
      <c r="R273" s="2">
        <v>279</v>
      </c>
      <c r="S273" s="2">
        <f t="shared" si="43"/>
        <v>306</v>
      </c>
      <c r="T273" s="2">
        <v>0</v>
      </c>
      <c r="U273" s="2">
        <v>0</v>
      </c>
      <c r="V273" s="2">
        <f t="shared" si="44"/>
        <v>0</v>
      </c>
      <c r="W273" s="2">
        <v>403</v>
      </c>
      <c r="X273" s="2">
        <v>0</v>
      </c>
      <c r="Y273">
        <v>0</v>
      </c>
      <c r="Z273" s="2">
        <v>135</v>
      </c>
      <c r="AA273" s="2">
        <v>71</v>
      </c>
      <c r="AB273" s="2">
        <f t="shared" si="45"/>
        <v>206</v>
      </c>
      <c r="AC273" s="2">
        <v>105</v>
      </c>
      <c r="AD273" s="2">
        <v>0</v>
      </c>
      <c r="AE273" s="2">
        <v>0</v>
      </c>
      <c r="AF273" s="2">
        <v>36</v>
      </c>
      <c r="AG273" s="2">
        <f t="shared" si="46"/>
        <v>2299</v>
      </c>
      <c r="AH273" s="2">
        <f t="shared" si="47"/>
        <v>2299</v>
      </c>
      <c r="AI273" s="78">
        <v>9911</v>
      </c>
      <c r="AJ273" s="2">
        <v>9911</v>
      </c>
      <c r="AK273" s="2">
        <v>2165</v>
      </c>
      <c r="AL273" s="2">
        <v>0</v>
      </c>
      <c r="AM273" s="2">
        <v>1255</v>
      </c>
      <c r="AN273" s="2">
        <v>0</v>
      </c>
      <c r="AO273" s="2">
        <v>0</v>
      </c>
      <c r="AP273" s="2">
        <v>230</v>
      </c>
      <c r="AQ273" s="2">
        <v>0</v>
      </c>
      <c r="AR273" s="2">
        <v>0</v>
      </c>
      <c r="AS273" s="2">
        <v>0</v>
      </c>
      <c r="AT273" s="2">
        <v>0</v>
      </c>
      <c r="AU273" s="2">
        <v>-43</v>
      </c>
      <c r="AV273" s="78">
        <v>-163</v>
      </c>
      <c r="AW273" s="2">
        <v>2</v>
      </c>
      <c r="AX273" s="2">
        <v>3</v>
      </c>
      <c r="AY273" s="2">
        <v>0</v>
      </c>
      <c r="AZ273" s="2">
        <v>0</v>
      </c>
      <c r="BA273" s="2">
        <f t="shared" si="48"/>
        <v>5908</v>
      </c>
      <c r="BB273" s="2">
        <f t="shared" si="49"/>
        <v>5908</v>
      </c>
      <c r="BC273" s="2">
        <v>26008</v>
      </c>
      <c r="BD273" s="2">
        <v>26008</v>
      </c>
      <c r="BE273" s="2">
        <v>0</v>
      </c>
      <c r="BF273" s="78">
        <v>0</v>
      </c>
      <c r="BG273" s="2">
        <v>115</v>
      </c>
      <c r="BH273" s="78">
        <v>154</v>
      </c>
      <c r="BI273" s="2">
        <v>2</v>
      </c>
      <c r="BJ273" s="78">
        <v>10</v>
      </c>
      <c r="BK273" s="2">
        <v>-115</v>
      </c>
      <c r="BL273" s="78">
        <v>-150</v>
      </c>
    </row>
    <row r="274" spans="1:65" x14ac:dyDescent="0.25">
      <c r="A274" s="1" t="s">
        <v>269</v>
      </c>
      <c r="B274" t="s">
        <v>715</v>
      </c>
      <c r="C274" t="s">
        <v>972</v>
      </c>
      <c r="D274" s="2">
        <v>42</v>
      </c>
      <c r="E274" s="2">
        <v>542.5</v>
      </c>
      <c r="F274" s="2">
        <f t="shared" si="40"/>
        <v>584.5</v>
      </c>
      <c r="G274" s="2">
        <v>11.25</v>
      </c>
      <c r="H274" s="2">
        <v>68.25</v>
      </c>
      <c r="I274" s="2">
        <v>0</v>
      </c>
      <c r="J274" s="2">
        <f t="shared" si="41"/>
        <v>68.25</v>
      </c>
      <c r="K274" s="2">
        <v>-247.25</v>
      </c>
      <c r="L274" s="2">
        <v>0</v>
      </c>
      <c r="M274" s="2">
        <v>308.25</v>
      </c>
      <c r="N274" s="2">
        <f t="shared" si="42"/>
        <v>61</v>
      </c>
      <c r="O274" s="2">
        <v>872.75</v>
      </c>
      <c r="P274" s="2">
        <v>0</v>
      </c>
      <c r="Q274" s="2">
        <v>2.75</v>
      </c>
      <c r="R274" s="2">
        <v>324.5</v>
      </c>
      <c r="S274" s="2">
        <f t="shared" si="43"/>
        <v>327.25</v>
      </c>
      <c r="T274" s="2">
        <v>0</v>
      </c>
      <c r="U274" s="2">
        <v>0</v>
      </c>
      <c r="V274" s="2">
        <f t="shared" si="44"/>
        <v>0</v>
      </c>
      <c r="W274" s="2">
        <v>1082.75</v>
      </c>
      <c r="X274" s="2">
        <v>0</v>
      </c>
      <c r="Y274">
        <v>0</v>
      </c>
      <c r="Z274" s="2">
        <v>0</v>
      </c>
      <c r="AA274" s="2">
        <v>17.75</v>
      </c>
      <c r="AB274" s="2">
        <f t="shared" si="45"/>
        <v>17.75</v>
      </c>
      <c r="AC274" s="2">
        <v>79.75</v>
      </c>
      <c r="AD274" s="2">
        <v>0</v>
      </c>
      <c r="AE274" s="2">
        <v>0</v>
      </c>
      <c r="AF274" s="2">
        <v>-2.5</v>
      </c>
      <c r="AG274" s="2">
        <f t="shared" si="46"/>
        <v>3102.75</v>
      </c>
      <c r="AH274" s="2">
        <f t="shared" si="47"/>
        <v>3102.75</v>
      </c>
      <c r="AI274" s="78">
        <v>12580.333333333334</v>
      </c>
      <c r="AJ274" s="2">
        <v>12580.333333333334</v>
      </c>
      <c r="AK274" s="2">
        <v>6072.75</v>
      </c>
      <c r="AL274" s="2">
        <v>20.75</v>
      </c>
      <c r="AM274" s="2">
        <v>3846.75</v>
      </c>
      <c r="AN274" s="2">
        <v>0</v>
      </c>
      <c r="AO274" s="2">
        <v>20.5</v>
      </c>
      <c r="AP274" s="2">
        <v>0</v>
      </c>
      <c r="AQ274" s="2">
        <v>0</v>
      </c>
      <c r="AR274" s="2">
        <v>0</v>
      </c>
      <c r="AS274" s="2">
        <v>0</v>
      </c>
      <c r="AT274" s="2">
        <v>0</v>
      </c>
      <c r="AU274" s="2">
        <v>-215</v>
      </c>
      <c r="AV274" s="78">
        <v>-950</v>
      </c>
      <c r="AW274" s="2">
        <v>0</v>
      </c>
      <c r="AX274" s="2">
        <v>0</v>
      </c>
      <c r="AY274" s="2">
        <v>0</v>
      </c>
      <c r="AZ274" s="2">
        <v>0</v>
      </c>
      <c r="BA274" s="2">
        <f t="shared" si="48"/>
        <v>12848.5</v>
      </c>
      <c r="BB274" s="2">
        <f t="shared" si="49"/>
        <v>12848.5</v>
      </c>
      <c r="BC274" s="2">
        <v>51474.333333333336</v>
      </c>
      <c r="BD274" s="2">
        <v>51474.333333333336</v>
      </c>
      <c r="BE274" s="2">
        <v>-0.25</v>
      </c>
      <c r="BF274" s="78">
        <v>0</v>
      </c>
      <c r="BG274" s="2">
        <v>0</v>
      </c>
      <c r="BH274" s="78">
        <v>0</v>
      </c>
      <c r="BI274" s="2">
        <v>110.25</v>
      </c>
      <c r="BJ274" s="78">
        <v>441</v>
      </c>
      <c r="BK274" s="2">
        <v>-79.75</v>
      </c>
      <c r="BL274" s="78">
        <v>-149.0625</v>
      </c>
    </row>
    <row r="275" spans="1:65" x14ac:dyDescent="0.25">
      <c r="A275" s="1" t="s">
        <v>270</v>
      </c>
      <c r="B275" t="s">
        <v>716</v>
      </c>
      <c r="C275" t="s">
        <v>972</v>
      </c>
      <c r="D275" s="2">
        <v>7</v>
      </c>
      <c r="E275" s="2">
        <v>673</v>
      </c>
      <c r="F275" s="2">
        <f t="shared" si="40"/>
        <v>680</v>
      </c>
      <c r="G275" s="2">
        <v>25</v>
      </c>
      <c r="H275" s="2">
        <v>183</v>
      </c>
      <c r="I275" s="2">
        <v>0</v>
      </c>
      <c r="J275" s="2">
        <f t="shared" si="41"/>
        <v>183</v>
      </c>
      <c r="K275" s="2">
        <v>77</v>
      </c>
      <c r="L275" s="2">
        <v>0</v>
      </c>
      <c r="M275" s="2">
        <v>604</v>
      </c>
      <c r="N275" s="2">
        <f t="shared" si="42"/>
        <v>681</v>
      </c>
      <c r="O275" s="2">
        <v>1099</v>
      </c>
      <c r="P275" s="2">
        <v>0</v>
      </c>
      <c r="Q275" s="2">
        <v>109</v>
      </c>
      <c r="R275" s="2">
        <v>87</v>
      </c>
      <c r="S275" s="2">
        <f t="shared" si="43"/>
        <v>196</v>
      </c>
      <c r="T275" s="2">
        <v>0</v>
      </c>
      <c r="U275" s="2">
        <v>0</v>
      </c>
      <c r="V275" s="2">
        <f t="shared" si="44"/>
        <v>0</v>
      </c>
      <c r="W275" s="2">
        <v>567</v>
      </c>
      <c r="X275" s="2">
        <v>0</v>
      </c>
      <c r="Y275">
        <v>0</v>
      </c>
      <c r="Z275" s="2">
        <v>0</v>
      </c>
      <c r="AA275" s="2">
        <v>291</v>
      </c>
      <c r="AB275" s="2">
        <f t="shared" si="45"/>
        <v>291</v>
      </c>
      <c r="AC275" s="2">
        <v>128</v>
      </c>
      <c r="AD275" s="2">
        <v>0</v>
      </c>
      <c r="AE275" s="2">
        <v>0</v>
      </c>
      <c r="AF275" s="2">
        <v>0</v>
      </c>
      <c r="AG275" s="2">
        <f t="shared" si="46"/>
        <v>3850</v>
      </c>
      <c r="AH275" s="2">
        <f t="shared" si="47"/>
        <v>3850</v>
      </c>
      <c r="AI275" s="78">
        <v>15400</v>
      </c>
      <c r="AJ275" s="2">
        <v>15400</v>
      </c>
      <c r="AK275" s="2">
        <v>3963</v>
      </c>
      <c r="AL275" s="2">
        <v>0</v>
      </c>
      <c r="AM275" s="2">
        <v>2668</v>
      </c>
      <c r="AN275" s="2">
        <v>0</v>
      </c>
      <c r="AO275" s="2">
        <v>0</v>
      </c>
      <c r="AP275" s="2">
        <v>0</v>
      </c>
      <c r="AQ275" s="2">
        <v>0</v>
      </c>
      <c r="AR275" s="2">
        <v>0</v>
      </c>
      <c r="AS275" s="2">
        <v>0</v>
      </c>
      <c r="AT275" s="2">
        <v>0</v>
      </c>
      <c r="AU275" s="2">
        <v>-11</v>
      </c>
      <c r="AV275" s="78">
        <v>-44</v>
      </c>
      <c r="AW275" s="2">
        <v>-32</v>
      </c>
      <c r="AX275" s="2">
        <v>-128</v>
      </c>
      <c r="AY275" s="2">
        <v>0</v>
      </c>
      <c r="AZ275" s="2">
        <v>0</v>
      </c>
      <c r="BA275" s="2">
        <f t="shared" si="48"/>
        <v>10438</v>
      </c>
      <c r="BB275" s="2">
        <f t="shared" si="49"/>
        <v>10438</v>
      </c>
      <c r="BC275" s="2">
        <v>41752</v>
      </c>
      <c r="BD275" s="2">
        <v>41752</v>
      </c>
      <c r="BE275" s="2">
        <v>0</v>
      </c>
      <c r="BF275" s="78">
        <v>0</v>
      </c>
      <c r="BG275" s="2">
        <v>130</v>
      </c>
      <c r="BH275" s="78">
        <v>520</v>
      </c>
      <c r="BI275" s="2">
        <v>320</v>
      </c>
      <c r="BJ275" s="78">
        <v>1387</v>
      </c>
      <c r="BK275" s="2">
        <v>238</v>
      </c>
      <c r="BL275" s="78">
        <v>415</v>
      </c>
    </row>
    <row r="276" spans="1:65" x14ac:dyDescent="0.25">
      <c r="A276" s="1" t="s">
        <v>271</v>
      </c>
      <c r="B276" t="s">
        <v>717</v>
      </c>
      <c r="C276" t="s">
        <v>972</v>
      </c>
      <c r="D276" s="2">
        <v>15</v>
      </c>
      <c r="E276" s="2">
        <v>966</v>
      </c>
      <c r="F276" s="2">
        <f t="shared" si="40"/>
        <v>981</v>
      </c>
      <c r="G276" s="2">
        <v>0</v>
      </c>
      <c r="H276" s="2">
        <v>120</v>
      </c>
      <c r="I276" s="2">
        <v>0</v>
      </c>
      <c r="J276" s="2">
        <f t="shared" si="41"/>
        <v>120</v>
      </c>
      <c r="K276" s="2">
        <v>-112</v>
      </c>
      <c r="L276" s="2">
        <v>0</v>
      </c>
      <c r="M276" s="2">
        <v>83</v>
      </c>
      <c r="N276" s="2">
        <f t="shared" si="42"/>
        <v>-29</v>
      </c>
      <c r="O276" s="2">
        <v>1280</v>
      </c>
      <c r="P276" s="2">
        <v>0</v>
      </c>
      <c r="Q276" s="2">
        <v>161</v>
      </c>
      <c r="R276" s="2">
        <v>654</v>
      </c>
      <c r="S276" s="2">
        <f t="shared" si="43"/>
        <v>815</v>
      </c>
      <c r="T276" s="2">
        <v>0</v>
      </c>
      <c r="U276" s="2">
        <v>0</v>
      </c>
      <c r="V276" s="2">
        <f t="shared" si="44"/>
        <v>0</v>
      </c>
      <c r="W276" s="2">
        <v>351</v>
      </c>
      <c r="X276" s="2">
        <v>0</v>
      </c>
      <c r="Y276">
        <v>0</v>
      </c>
      <c r="Z276" s="2">
        <v>0</v>
      </c>
      <c r="AA276" s="2">
        <v>266</v>
      </c>
      <c r="AB276" s="2">
        <f t="shared" si="45"/>
        <v>266</v>
      </c>
      <c r="AC276" s="2">
        <v>204</v>
      </c>
      <c r="AD276" s="2">
        <v>42</v>
      </c>
      <c r="AE276" s="2">
        <v>0</v>
      </c>
      <c r="AF276" s="2">
        <v>0</v>
      </c>
      <c r="AG276" s="2">
        <f t="shared" si="46"/>
        <v>4030</v>
      </c>
      <c r="AH276" s="2">
        <f t="shared" si="47"/>
        <v>4030</v>
      </c>
      <c r="AI276" s="78">
        <v>16732</v>
      </c>
      <c r="AJ276" s="2">
        <v>16732</v>
      </c>
      <c r="AK276" s="2">
        <v>6562</v>
      </c>
      <c r="AL276" s="2">
        <v>0</v>
      </c>
      <c r="AM276" s="2">
        <v>0</v>
      </c>
      <c r="AN276" s="2">
        <v>0</v>
      </c>
      <c r="AO276" s="2">
        <v>0</v>
      </c>
      <c r="AP276" s="2">
        <v>0</v>
      </c>
      <c r="AQ276" s="2">
        <v>0</v>
      </c>
      <c r="AR276" s="2">
        <v>0</v>
      </c>
      <c r="AS276" s="2">
        <v>0</v>
      </c>
      <c r="AT276" s="2">
        <v>0</v>
      </c>
      <c r="AU276" s="2">
        <v>-143</v>
      </c>
      <c r="AV276" s="78">
        <v>-255</v>
      </c>
      <c r="AW276" s="2">
        <v>-262</v>
      </c>
      <c r="AX276" s="2">
        <v>-781</v>
      </c>
      <c r="AY276" s="2">
        <v>0</v>
      </c>
      <c r="AZ276" s="2">
        <v>0</v>
      </c>
      <c r="BA276" s="2">
        <f t="shared" si="48"/>
        <v>10187</v>
      </c>
      <c r="BB276" s="2">
        <f t="shared" si="49"/>
        <v>10187</v>
      </c>
      <c r="BC276" s="2">
        <v>43149</v>
      </c>
      <c r="BD276" s="2">
        <v>43149</v>
      </c>
      <c r="BE276" s="2">
        <v>0</v>
      </c>
      <c r="BF276" s="78">
        <v>0</v>
      </c>
      <c r="BG276" s="2">
        <v>0</v>
      </c>
      <c r="BH276" s="78">
        <v>779</v>
      </c>
      <c r="BI276" s="2">
        <v>0</v>
      </c>
      <c r="BJ276" s="78">
        <v>1</v>
      </c>
      <c r="BK276" s="2">
        <v>-94</v>
      </c>
      <c r="BL276" s="78">
        <v>-285</v>
      </c>
    </row>
    <row r="277" spans="1:65" x14ac:dyDescent="0.25">
      <c r="A277" s="1" t="s">
        <v>272</v>
      </c>
      <c r="B277" t="s">
        <v>718</v>
      </c>
      <c r="C277" t="s">
        <v>972</v>
      </c>
      <c r="D277" s="2">
        <v>-80</v>
      </c>
      <c r="E277" s="2">
        <v>848</v>
      </c>
      <c r="F277" s="2">
        <f t="shared" si="40"/>
        <v>768</v>
      </c>
      <c r="G277" s="2">
        <v>26</v>
      </c>
      <c r="H277" s="2">
        <v>75</v>
      </c>
      <c r="I277" s="2">
        <v>0</v>
      </c>
      <c r="J277" s="2">
        <f t="shared" si="41"/>
        <v>75</v>
      </c>
      <c r="K277" s="2">
        <v>-234</v>
      </c>
      <c r="L277" s="2">
        <v>0</v>
      </c>
      <c r="M277" s="2">
        <v>228</v>
      </c>
      <c r="N277" s="2">
        <f t="shared" si="42"/>
        <v>-6</v>
      </c>
      <c r="O277" s="2">
        <v>953</v>
      </c>
      <c r="P277" s="2">
        <v>11</v>
      </c>
      <c r="Q277" s="2">
        <v>-2</v>
      </c>
      <c r="R277" s="2">
        <v>555</v>
      </c>
      <c r="S277" s="2">
        <f t="shared" si="43"/>
        <v>564</v>
      </c>
      <c r="T277" s="2">
        <v>0</v>
      </c>
      <c r="U277" s="2">
        <v>0</v>
      </c>
      <c r="V277" s="2">
        <f t="shared" si="44"/>
        <v>0</v>
      </c>
      <c r="W277" s="2">
        <v>1159</v>
      </c>
      <c r="X277" s="2">
        <v>0</v>
      </c>
      <c r="Y277">
        <v>0</v>
      </c>
      <c r="Z277" s="2">
        <v>0</v>
      </c>
      <c r="AA277" s="2">
        <v>269</v>
      </c>
      <c r="AB277" s="2">
        <f t="shared" si="45"/>
        <v>269</v>
      </c>
      <c r="AC277" s="2">
        <v>131</v>
      </c>
      <c r="AD277" s="2">
        <v>0</v>
      </c>
      <c r="AE277" s="2">
        <v>0</v>
      </c>
      <c r="AF277" s="2">
        <v>0</v>
      </c>
      <c r="AG277" s="2">
        <f t="shared" si="46"/>
        <v>3939</v>
      </c>
      <c r="AH277" s="2">
        <f t="shared" si="47"/>
        <v>3939</v>
      </c>
      <c r="AI277" s="78">
        <v>15742</v>
      </c>
      <c r="AJ277" s="2">
        <v>15742</v>
      </c>
      <c r="AK277" s="2">
        <v>4141</v>
      </c>
      <c r="AL277" s="2">
        <v>17</v>
      </c>
      <c r="AM277" s="2">
        <v>3478</v>
      </c>
      <c r="AN277" s="2">
        <v>0</v>
      </c>
      <c r="AO277" s="2">
        <v>10</v>
      </c>
      <c r="AP277" s="2">
        <v>308</v>
      </c>
      <c r="AQ277" s="2">
        <v>0</v>
      </c>
      <c r="AR277" s="2">
        <v>0</v>
      </c>
      <c r="AS277" s="2">
        <v>0</v>
      </c>
      <c r="AT277" s="2">
        <v>0</v>
      </c>
      <c r="AU277" s="2">
        <v>0</v>
      </c>
      <c r="AV277" s="78">
        <v>0</v>
      </c>
      <c r="AW277" s="2">
        <v>0</v>
      </c>
      <c r="AX277" s="2">
        <v>0</v>
      </c>
      <c r="AY277" s="2">
        <v>0</v>
      </c>
      <c r="AZ277" s="2">
        <v>0</v>
      </c>
      <c r="BA277" s="2">
        <f t="shared" si="48"/>
        <v>11893</v>
      </c>
      <c r="BB277" s="2">
        <f t="shared" si="49"/>
        <v>11893</v>
      </c>
      <c r="BC277" s="2">
        <v>47251</v>
      </c>
      <c r="BD277" s="2">
        <v>47251</v>
      </c>
      <c r="BE277" s="2">
        <v>0</v>
      </c>
      <c r="BF277" s="78">
        <v>0</v>
      </c>
      <c r="BG277" s="2">
        <v>0</v>
      </c>
      <c r="BH277" s="78">
        <v>0</v>
      </c>
      <c r="BI277" s="2">
        <v>8</v>
      </c>
      <c r="BJ277" s="78">
        <v>33</v>
      </c>
      <c r="BK277" s="2">
        <v>-45</v>
      </c>
      <c r="BL277" s="78">
        <v>-181</v>
      </c>
    </row>
    <row r="278" spans="1:65" x14ac:dyDescent="0.25">
      <c r="A278" s="1" t="s">
        <v>273</v>
      </c>
      <c r="B278" t="s">
        <v>719</v>
      </c>
      <c r="C278" t="s">
        <v>971</v>
      </c>
      <c r="D278" s="2">
        <v>184</v>
      </c>
      <c r="E278" s="2">
        <v>474</v>
      </c>
      <c r="F278" s="2">
        <f t="shared" si="40"/>
        <v>658</v>
      </c>
      <c r="G278" s="2">
        <v>11</v>
      </c>
      <c r="H278" s="2">
        <v>404</v>
      </c>
      <c r="I278" s="2">
        <v>8074</v>
      </c>
      <c r="J278" s="2">
        <f t="shared" si="41"/>
        <v>8478</v>
      </c>
      <c r="K278" s="2">
        <v>9014</v>
      </c>
      <c r="L278" s="2">
        <v>0</v>
      </c>
      <c r="M278" s="2">
        <v>458</v>
      </c>
      <c r="N278" s="2">
        <f t="shared" si="42"/>
        <v>9472</v>
      </c>
      <c r="O278" s="2">
        <v>18737</v>
      </c>
      <c r="P278" s="2">
        <v>3175</v>
      </c>
      <c r="Q278" s="2">
        <v>55</v>
      </c>
      <c r="R278" s="2">
        <v>1071</v>
      </c>
      <c r="S278" s="2">
        <f t="shared" si="43"/>
        <v>4301</v>
      </c>
      <c r="T278" s="2">
        <v>2112</v>
      </c>
      <c r="U278" s="2">
        <v>4964</v>
      </c>
      <c r="V278" s="2">
        <f t="shared" si="44"/>
        <v>7076</v>
      </c>
      <c r="W278" s="2">
        <v>2006</v>
      </c>
      <c r="X278" s="2">
        <v>115199</v>
      </c>
      <c r="Y278">
        <v>11454</v>
      </c>
      <c r="Z278" s="2">
        <v>57406</v>
      </c>
      <c r="AA278" s="2">
        <v>1340</v>
      </c>
      <c r="AB278" s="2">
        <f t="shared" si="45"/>
        <v>58746</v>
      </c>
      <c r="AC278" s="2">
        <v>2361</v>
      </c>
      <c r="AD278" s="2">
        <v>0</v>
      </c>
      <c r="AE278" s="2">
        <v>0</v>
      </c>
      <c r="AF278" s="2">
        <v>22</v>
      </c>
      <c r="AG278" s="2">
        <f t="shared" si="46"/>
        <v>227067</v>
      </c>
      <c r="AH278" s="2">
        <f t="shared" si="47"/>
        <v>238521</v>
      </c>
      <c r="AI278" s="78">
        <v>946878</v>
      </c>
      <c r="AJ278" s="2">
        <v>1066607.9130955215</v>
      </c>
      <c r="AK278" s="2">
        <v>0</v>
      </c>
      <c r="AL278" s="2">
        <v>0</v>
      </c>
      <c r="AM278" s="2">
        <v>0</v>
      </c>
      <c r="AN278" s="2">
        <v>0</v>
      </c>
      <c r="AO278" s="2">
        <v>0</v>
      </c>
      <c r="AP278" s="2">
        <v>0</v>
      </c>
      <c r="AQ278" s="2">
        <v>0</v>
      </c>
      <c r="AR278" s="2">
        <v>0</v>
      </c>
      <c r="AS278" s="2">
        <v>0</v>
      </c>
      <c r="AT278" s="2">
        <v>139</v>
      </c>
      <c r="AU278" s="2">
        <v>0</v>
      </c>
      <c r="AV278" s="78">
        <v>0</v>
      </c>
      <c r="AW278" s="2">
        <v>0</v>
      </c>
      <c r="AX278" s="2">
        <v>0</v>
      </c>
      <c r="AY278" s="2">
        <v>0</v>
      </c>
      <c r="AZ278" s="2">
        <v>0</v>
      </c>
      <c r="BA278" s="2">
        <f t="shared" si="48"/>
        <v>227206</v>
      </c>
      <c r="BB278" s="2">
        <f t="shared" si="49"/>
        <v>238660</v>
      </c>
      <c r="BC278" s="2">
        <v>947157</v>
      </c>
      <c r="BD278" s="2">
        <v>1066886.9130955215</v>
      </c>
      <c r="BE278" s="2">
        <v>0</v>
      </c>
      <c r="BF278" s="78">
        <v>0</v>
      </c>
      <c r="BG278" s="2">
        <v>0</v>
      </c>
      <c r="BH278" s="78">
        <v>0</v>
      </c>
      <c r="BI278" s="2">
        <v>4675</v>
      </c>
      <c r="BJ278" s="78">
        <v>18596</v>
      </c>
      <c r="BK278" s="2">
        <v>-657</v>
      </c>
      <c r="BL278" s="78">
        <v>-2182</v>
      </c>
      <c r="BM278" s="219" t="s">
        <v>1058</v>
      </c>
    </row>
    <row r="279" spans="1:65" x14ac:dyDescent="0.25">
      <c r="A279" s="1" t="s">
        <v>274</v>
      </c>
      <c r="B279" t="s">
        <v>720</v>
      </c>
      <c r="C279" t="s">
        <v>972</v>
      </c>
      <c r="D279" s="2">
        <v>82</v>
      </c>
      <c r="E279" s="2">
        <v>298</v>
      </c>
      <c r="F279" s="2">
        <f t="shared" si="40"/>
        <v>380</v>
      </c>
      <c r="G279" s="2">
        <v>0</v>
      </c>
      <c r="H279" s="2">
        <v>63</v>
      </c>
      <c r="I279" s="2">
        <v>0</v>
      </c>
      <c r="J279" s="2">
        <f t="shared" si="41"/>
        <v>63</v>
      </c>
      <c r="K279" s="2">
        <v>-15</v>
      </c>
      <c r="L279" s="2">
        <v>0</v>
      </c>
      <c r="M279" s="2">
        <v>170</v>
      </c>
      <c r="N279" s="2">
        <f t="shared" si="42"/>
        <v>155</v>
      </c>
      <c r="O279" s="2">
        <v>390</v>
      </c>
      <c r="P279" s="2">
        <v>0</v>
      </c>
      <c r="Q279" s="2">
        <v>49</v>
      </c>
      <c r="R279" s="2">
        <v>329</v>
      </c>
      <c r="S279" s="2">
        <f t="shared" si="43"/>
        <v>378</v>
      </c>
      <c r="T279" s="2">
        <v>0</v>
      </c>
      <c r="U279" s="2">
        <v>0</v>
      </c>
      <c r="V279" s="2">
        <f t="shared" si="44"/>
        <v>0</v>
      </c>
      <c r="W279" s="2">
        <v>314</v>
      </c>
      <c r="X279" s="2">
        <v>0</v>
      </c>
      <c r="Y279">
        <v>0</v>
      </c>
      <c r="Z279" s="2">
        <v>-7</v>
      </c>
      <c r="AA279" s="2">
        <v>131</v>
      </c>
      <c r="AB279" s="2">
        <f t="shared" si="45"/>
        <v>124</v>
      </c>
      <c r="AC279" s="2">
        <v>221</v>
      </c>
      <c r="AD279" s="2">
        <v>0</v>
      </c>
      <c r="AE279" s="2">
        <v>0</v>
      </c>
      <c r="AF279" s="2">
        <v>111</v>
      </c>
      <c r="AG279" s="2">
        <f t="shared" si="46"/>
        <v>2136</v>
      </c>
      <c r="AH279" s="2">
        <f t="shared" si="47"/>
        <v>2136</v>
      </c>
      <c r="AI279" s="78">
        <v>8386</v>
      </c>
      <c r="AJ279" s="2">
        <v>8386</v>
      </c>
      <c r="AK279" s="2">
        <v>3388</v>
      </c>
      <c r="AL279" s="2">
        <v>123</v>
      </c>
      <c r="AM279" s="2">
        <v>1711</v>
      </c>
      <c r="AN279" s="2">
        <v>0</v>
      </c>
      <c r="AO279" s="2">
        <v>659</v>
      </c>
      <c r="AP279" s="2">
        <v>91</v>
      </c>
      <c r="AQ279" s="2">
        <v>0</v>
      </c>
      <c r="AR279" s="2">
        <v>0</v>
      </c>
      <c r="AS279" s="2">
        <v>0</v>
      </c>
      <c r="AT279" s="2">
        <v>0</v>
      </c>
      <c r="AU279" s="2">
        <v>0</v>
      </c>
      <c r="AV279" s="78">
        <v>0</v>
      </c>
      <c r="AW279" s="2">
        <v>0</v>
      </c>
      <c r="AX279" s="2">
        <v>0</v>
      </c>
      <c r="AY279" s="2">
        <v>0</v>
      </c>
      <c r="AZ279" s="2">
        <v>0</v>
      </c>
      <c r="BA279" s="2">
        <f t="shared" si="48"/>
        <v>8108</v>
      </c>
      <c r="BB279" s="2">
        <f t="shared" si="49"/>
        <v>8108</v>
      </c>
      <c r="BC279" s="2">
        <v>31976</v>
      </c>
      <c r="BD279" s="2">
        <v>31976</v>
      </c>
      <c r="BE279" s="2">
        <v>0</v>
      </c>
      <c r="BF279" s="78">
        <v>0</v>
      </c>
      <c r="BG279" s="2">
        <v>0</v>
      </c>
      <c r="BH279" s="78">
        <v>0</v>
      </c>
      <c r="BI279" s="2">
        <v>213</v>
      </c>
      <c r="BJ279" s="78">
        <v>851</v>
      </c>
      <c r="BK279" s="2">
        <v>-117</v>
      </c>
      <c r="BL279" s="78">
        <v>-213</v>
      </c>
    </row>
    <row r="280" spans="1:65" x14ac:dyDescent="0.25">
      <c r="A280" s="1" t="s">
        <v>275</v>
      </c>
      <c r="B280" t="s">
        <v>721</v>
      </c>
      <c r="C280" t="s">
        <v>972</v>
      </c>
      <c r="D280" s="2">
        <v>79</v>
      </c>
      <c r="E280" s="2">
        <v>970</v>
      </c>
      <c r="F280" s="2">
        <f t="shared" si="40"/>
        <v>1049</v>
      </c>
      <c r="G280" s="2">
        <v>26</v>
      </c>
      <c r="H280" s="2">
        <v>249</v>
      </c>
      <c r="I280" s="2">
        <v>0</v>
      </c>
      <c r="J280" s="2">
        <f t="shared" si="41"/>
        <v>249</v>
      </c>
      <c r="K280" s="2">
        <v>-129</v>
      </c>
      <c r="L280" s="2">
        <v>0</v>
      </c>
      <c r="M280" s="2">
        <v>386</v>
      </c>
      <c r="N280" s="2">
        <f t="shared" si="42"/>
        <v>257</v>
      </c>
      <c r="O280" s="2">
        <v>1478</v>
      </c>
      <c r="P280" s="2">
        <v>0</v>
      </c>
      <c r="Q280" s="2">
        <v>135</v>
      </c>
      <c r="R280" s="2">
        <v>825</v>
      </c>
      <c r="S280" s="2">
        <f t="shared" si="43"/>
        <v>960</v>
      </c>
      <c r="T280" s="2">
        <v>0</v>
      </c>
      <c r="U280" s="2">
        <v>0</v>
      </c>
      <c r="V280" s="2">
        <f t="shared" si="44"/>
        <v>0</v>
      </c>
      <c r="W280" s="2">
        <v>798</v>
      </c>
      <c r="X280" s="2">
        <v>0</v>
      </c>
      <c r="Y280">
        <v>0</v>
      </c>
      <c r="Z280" s="2">
        <v>0</v>
      </c>
      <c r="AA280" s="2">
        <v>329</v>
      </c>
      <c r="AB280" s="2">
        <f t="shared" si="45"/>
        <v>329</v>
      </c>
      <c r="AC280" s="2">
        <v>0</v>
      </c>
      <c r="AD280" s="2">
        <v>0</v>
      </c>
      <c r="AE280" s="2">
        <v>0</v>
      </c>
      <c r="AF280" s="2">
        <v>0</v>
      </c>
      <c r="AG280" s="2">
        <f t="shared" si="46"/>
        <v>5146</v>
      </c>
      <c r="AH280" s="2">
        <f t="shared" si="47"/>
        <v>5146</v>
      </c>
      <c r="AI280" s="78">
        <v>24200</v>
      </c>
      <c r="AJ280" s="2">
        <v>24200</v>
      </c>
      <c r="AK280" s="2">
        <v>9776</v>
      </c>
      <c r="AL280" s="2">
        <v>28</v>
      </c>
      <c r="AM280" s="2">
        <v>2436</v>
      </c>
      <c r="AN280" s="2">
        <v>0</v>
      </c>
      <c r="AO280" s="2">
        <v>0</v>
      </c>
      <c r="AP280" s="2">
        <v>0</v>
      </c>
      <c r="AQ280" s="2">
        <v>0</v>
      </c>
      <c r="AR280" s="2">
        <v>0</v>
      </c>
      <c r="AS280" s="2">
        <v>0</v>
      </c>
      <c r="AT280" s="2">
        <v>0</v>
      </c>
      <c r="AU280" s="2">
        <v>0</v>
      </c>
      <c r="AV280" s="78">
        <v>0</v>
      </c>
      <c r="AW280" s="2">
        <v>0</v>
      </c>
      <c r="AX280" s="2">
        <v>0</v>
      </c>
      <c r="AY280" s="2">
        <v>0</v>
      </c>
      <c r="AZ280" s="2">
        <v>0</v>
      </c>
      <c r="BA280" s="2">
        <f t="shared" si="48"/>
        <v>17386</v>
      </c>
      <c r="BB280" s="2">
        <f t="shared" si="49"/>
        <v>17386</v>
      </c>
      <c r="BC280" s="2">
        <v>80687</v>
      </c>
      <c r="BD280" s="2">
        <v>80687</v>
      </c>
      <c r="BE280" s="2">
        <v>0</v>
      </c>
      <c r="BF280" s="78">
        <v>0</v>
      </c>
      <c r="BG280" s="2">
        <v>0</v>
      </c>
      <c r="BH280" s="78">
        <v>0</v>
      </c>
      <c r="BI280" s="2">
        <v>0</v>
      </c>
      <c r="BJ280" s="78">
        <v>0</v>
      </c>
      <c r="BK280" s="2">
        <v>-132</v>
      </c>
      <c r="BL280" s="78">
        <v>-538</v>
      </c>
    </row>
    <row r="281" spans="1:65" x14ac:dyDescent="0.25">
      <c r="A281" s="1" t="s">
        <v>276</v>
      </c>
      <c r="B281" t="s">
        <v>722</v>
      </c>
      <c r="C281" t="s">
        <v>972</v>
      </c>
      <c r="D281" s="2">
        <v>35</v>
      </c>
      <c r="E281" s="2">
        <v>762</v>
      </c>
      <c r="F281" s="2">
        <f t="shared" si="40"/>
        <v>797</v>
      </c>
      <c r="G281" s="2">
        <v>8</v>
      </c>
      <c r="H281" s="2">
        <v>111</v>
      </c>
      <c r="I281" s="2">
        <v>0</v>
      </c>
      <c r="J281" s="2">
        <f t="shared" si="41"/>
        <v>111</v>
      </c>
      <c r="K281" s="2">
        <v>-1142</v>
      </c>
      <c r="L281" s="2">
        <v>0</v>
      </c>
      <c r="M281" s="2">
        <v>40</v>
      </c>
      <c r="N281" s="2">
        <f t="shared" si="42"/>
        <v>-1102</v>
      </c>
      <c r="O281" s="2">
        <v>989</v>
      </c>
      <c r="P281" s="2">
        <v>0</v>
      </c>
      <c r="Q281" s="2">
        <v>112</v>
      </c>
      <c r="R281" s="2">
        <v>443</v>
      </c>
      <c r="S281" s="2">
        <f t="shared" si="43"/>
        <v>555</v>
      </c>
      <c r="T281" s="2">
        <v>0</v>
      </c>
      <c r="U281" s="2">
        <v>0</v>
      </c>
      <c r="V281" s="2">
        <f t="shared" si="44"/>
        <v>0</v>
      </c>
      <c r="W281" s="2">
        <v>620</v>
      </c>
      <c r="X281" s="2">
        <v>0</v>
      </c>
      <c r="Y281">
        <v>0</v>
      </c>
      <c r="Z281" s="2">
        <v>26</v>
      </c>
      <c r="AA281" s="2">
        <v>431</v>
      </c>
      <c r="AB281" s="2">
        <f t="shared" si="45"/>
        <v>457</v>
      </c>
      <c r="AC281" s="2">
        <v>8</v>
      </c>
      <c r="AD281" s="2">
        <v>0</v>
      </c>
      <c r="AE281" s="2">
        <v>0</v>
      </c>
      <c r="AF281" s="2">
        <v>0</v>
      </c>
      <c r="AG281" s="2">
        <f t="shared" si="46"/>
        <v>2443</v>
      </c>
      <c r="AH281" s="2">
        <f t="shared" si="47"/>
        <v>2443</v>
      </c>
      <c r="AI281" s="78">
        <v>10472</v>
      </c>
      <c r="AJ281" s="2">
        <v>10472</v>
      </c>
      <c r="AK281" s="2">
        <v>9315</v>
      </c>
      <c r="AL281" s="2">
        <v>103</v>
      </c>
      <c r="AM281" s="2">
        <v>0</v>
      </c>
      <c r="AN281" s="2">
        <v>0</v>
      </c>
      <c r="AO281" s="2">
        <v>0</v>
      </c>
      <c r="AP281" s="2">
        <v>616</v>
      </c>
      <c r="AQ281" s="2">
        <v>0</v>
      </c>
      <c r="AR281" s="2">
        <v>0</v>
      </c>
      <c r="AS281" s="2">
        <v>0</v>
      </c>
      <c r="AT281" s="2">
        <v>0</v>
      </c>
      <c r="AU281" s="2">
        <v>0</v>
      </c>
      <c r="AV281" s="78">
        <v>0</v>
      </c>
      <c r="AW281" s="2">
        <v>0</v>
      </c>
      <c r="AX281" s="2">
        <v>0</v>
      </c>
      <c r="AY281" s="2">
        <v>0</v>
      </c>
      <c r="AZ281" s="2">
        <v>0</v>
      </c>
      <c r="BA281" s="2">
        <f t="shared" si="48"/>
        <v>12477</v>
      </c>
      <c r="BB281" s="2">
        <f t="shared" si="49"/>
        <v>12477</v>
      </c>
      <c r="BC281" s="2">
        <v>50470</v>
      </c>
      <c r="BD281" s="2">
        <v>50470</v>
      </c>
      <c r="BE281" s="2">
        <v>0</v>
      </c>
      <c r="BF281" s="78">
        <v>0</v>
      </c>
      <c r="BG281" s="2">
        <v>0</v>
      </c>
      <c r="BH281" s="78">
        <v>0</v>
      </c>
      <c r="BI281" s="2">
        <v>0</v>
      </c>
      <c r="BJ281" s="78">
        <v>0</v>
      </c>
      <c r="BK281" s="2">
        <v>-85</v>
      </c>
      <c r="BL281" s="78">
        <v>-250</v>
      </c>
    </row>
    <row r="282" spans="1:65" x14ac:dyDescent="0.25">
      <c r="A282" s="1" t="s">
        <v>277</v>
      </c>
      <c r="B282" t="s">
        <v>723</v>
      </c>
      <c r="C282" t="s">
        <v>972</v>
      </c>
      <c r="D282" s="2">
        <v>16</v>
      </c>
      <c r="E282" s="2">
        <v>1611</v>
      </c>
      <c r="F282" s="2">
        <f t="shared" si="40"/>
        <v>1627</v>
      </c>
      <c r="G282" s="2">
        <v>13</v>
      </c>
      <c r="H282" s="2">
        <v>88</v>
      </c>
      <c r="I282" s="2">
        <v>0</v>
      </c>
      <c r="J282" s="2">
        <f t="shared" si="41"/>
        <v>88</v>
      </c>
      <c r="K282" s="2">
        <v>221</v>
      </c>
      <c r="L282" s="2">
        <v>0</v>
      </c>
      <c r="M282" s="2">
        <v>-1020</v>
      </c>
      <c r="N282" s="2">
        <f t="shared" si="42"/>
        <v>-799</v>
      </c>
      <c r="O282" s="2">
        <v>1258</v>
      </c>
      <c r="P282" s="2">
        <v>-6</v>
      </c>
      <c r="Q282" s="2">
        <v>92</v>
      </c>
      <c r="R282" s="2">
        <v>295</v>
      </c>
      <c r="S282" s="2">
        <f t="shared" si="43"/>
        <v>381</v>
      </c>
      <c r="T282" s="2">
        <v>0</v>
      </c>
      <c r="U282" s="2">
        <v>0</v>
      </c>
      <c r="V282" s="2">
        <f t="shared" si="44"/>
        <v>0</v>
      </c>
      <c r="W282" s="2">
        <v>915</v>
      </c>
      <c r="X282" s="2">
        <v>0</v>
      </c>
      <c r="Y282">
        <v>0</v>
      </c>
      <c r="Z282" s="2">
        <v>0</v>
      </c>
      <c r="AA282" s="2">
        <v>1160</v>
      </c>
      <c r="AB282" s="2">
        <f t="shared" si="45"/>
        <v>1160</v>
      </c>
      <c r="AC282" s="2">
        <v>0</v>
      </c>
      <c r="AD282" s="2">
        <v>0</v>
      </c>
      <c r="AE282" s="2">
        <v>0</v>
      </c>
      <c r="AF282" s="2">
        <v>0</v>
      </c>
      <c r="AG282" s="2">
        <f t="shared" si="46"/>
        <v>4643</v>
      </c>
      <c r="AH282" s="2">
        <f t="shared" si="47"/>
        <v>4643</v>
      </c>
      <c r="AI282" s="78">
        <v>18188</v>
      </c>
      <c r="AJ282" s="2">
        <v>18188</v>
      </c>
      <c r="AK282" s="2">
        <v>6483</v>
      </c>
      <c r="AL282" s="2">
        <v>456</v>
      </c>
      <c r="AM282" s="2">
        <v>5210</v>
      </c>
      <c r="AN282" s="2">
        <v>-50</v>
      </c>
      <c r="AO282" s="2">
        <v>0</v>
      </c>
      <c r="AP282" s="2">
        <v>0</v>
      </c>
      <c r="AQ282" s="2">
        <v>0</v>
      </c>
      <c r="AR282" s="2">
        <v>0</v>
      </c>
      <c r="AS282" s="2">
        <v>0</v>
      </c>
      <c r="AT282" s="2">
        <v>0</v>
      </c>
      <c r="AU282" s="2">
        <v>0</v>
      </c>
      <c r="AV282" s="78">
        <v>0</v>
      </c>
      <c r="AW282" s="2">
        <v>0</v>
      </c>
      <c r="AX282" s="2">
        <v>0</v>
      </c>
      <c r="AY282" s="2">
        <v>0</v>
      </c>
      <c r="AZ282" s="2">
        <v>0</v>
      </c>
      <c r="BA282" s="2">
        <f t="shared" si="48"/>
        <v>16742</v>
      </c>
      <c r="BB282" s="2">
        <f t="shared" si="49"/>
        <v>16742</v>
      </c>
      <c r="BC282" s="2">
        <v>68080</v>
      </c>
      <c r="BD282" s="2">
        <v>68080</v>
      </c>
      <c r="BE282" s="2">
        <v>0</v>
      </c>
      <c r="BF282" s="78">
        <v>-154</v>
      </c>
      <c r="BG282" s="2">
        <v>0</v>
      </c>
      <c r="BH282" s="78">
        <v>0</v>
      </c>
      <c r="BI282" s="2">
        <v>0</v>
      </c>
      <c r="BJ282" s="78">
        <v>0</v>
      </c>
      <c r="BK282" s="2">
        <v>-293</v>
      </c>
      <c r="BL282" s="78">
        <v>-1148</v>
      </c>
    </row>
    <row r="283" spans="1:65" x14ac:dyDescent="0.25">
      <c r="A283" s="1" t="s">
        <v>278</v>
      </c>
      <c r="B283" t="s">
        <v>724</v>
      </c>
      <c r="C283" t="s">
        <v>972</v>
      </c>
      <c r="D283" s="2">
        <v>64</v>
      </c>
      <c r="E283" s="2">
        <v>932</v>
      </c>
      <c r="F283" s="2">
        <f t="shared" si="40"/>
        <v>996</v>
      </c>
      <c r="G283" s="2">
        <v>26</v>
      </c>
      <c r="H283" s="2">
        <v>56</v>
      </c>
      <c r="I283" s="2">
        <v>0</v>
      </c>
      <c r="J283" s="2">
        <f t="shared" si="41"/>
        <v>56</v>
      </c>
      <c r="K283" s="2">
        <v>-693</v>
      </c>
      <c r="L283" s="2">
        <v>0</v>
      </c>
      <c r="M283" s="2">
        <v>-366</v>
      </c>
      <c r="N283" s="2">
        <f t="shared" si="42"/>
        <v>-1059</v>
      </c>
      <c r="O283" s="2">
        <v>1386</v>
      </c>
      <c r="P283" s="2">
        <v>0</v>
      </c>
      <c r="Q283" s="2">
        <v>171</v>
      </c>
      <c r="R283" s="2">
        <v>724</v>
      </c>
      <c r="S283" s="2">
        <f t="shared" si="43"/>
        <v>895</v>
      </c>
      <c r="T283" s="2">
        <v>0</v>
      </c>
      <c r="U283" s="2">
        <v>130</v>
      </c>
      <c r="V283" s="2">
        <f t="shared" si="44"/>
        <v>130</v>
      </c>
      <c r="W283" s="2">
        <v>556</v>
      </c>
      <c r="X283" s="2">
        <v>0</v>
      </c>
      <c r="Y283">
        <v>0</v>
      </c>
      <c r="Z283" s="2">
        <v>18</v>
      </c>
      <c r="AA283" s="2">
        <v>-18</v>
      </c>
      <c r="AB283" s="2">
        <f t="shared" si="45"/>
        <v>0</v>
      </c>
      <c r="AC283" s="2">
        <v>53</v>
      </c>
      <c r="AD283" s="2">
        <v>0</v>
      </c>
      <c r="AE283" s="2">
        <v>0</v>
      </c>
      <c r="AF283" s="2">
        <v>0</v>
      </c>
      <c r="AG283" s="2">
        <f t="shared" si="46"/>
        <v>3039</v>
      </c>
      <c r="AH283" s="2">
        <f t="shared" si="47"/>
        <v>3039</v>
      </c>
      <c r="AI283" s="78">
        <v>13413</v>
      </c>
      <c r="AJ283" s="2">
        <v>13413</v>
      </c>
      <c r="AK283" s="2">
        <v>8011</v>
      </c>
      <c r="AL283" s="2">
        <v>116</v>
      </c>
      <c r="AM283" s="2">
        <v>0</v>
      </c>
      <c r="AN283" s="2">
        <v>0</v>
      </c>
      <c r="AO283" s="2">
        <v>0</v>
      </c>
      <c r="AP283" s="2">
        <v>616</v>
      </c>
      <c r="AQ283" s="2">
        <v>0</v>
      </c>
      <c r="AR283" s="2">
        <v>0</v>
      </c>
      <c r="AS283" s="2">
        <v>0</v>
      </c>
      <c r="AT283" s="2">
        <v>0</v>
      </c>
      <c r="AU283" s="2">
        <v>0</v>
      </c>
      <c r="AV283" s="78">
        <v>0</v>
      </c>
      <c r="AW283" s="2">
        <v>0</v>
      </c>
      <c r="AX283" s="2">
        <v>0</v>
      </c>
      <c r="AY283" s="2">
        <v>0</v>
      </c>
      <c r="AZ283" s="2">
        <v>0</v>
      </c>
      <c r="BA283" s="2">
        <f t="shared" si="48"/>
        <v>11782</v>
      </c>
      <c r="BB283" s="2">
        <f t="shared" si="49"/>
        <v>11782</v>
      </c>
      <c r="BC283" s="2">
        <v>47689</v>
      </c>
      <c r="BD283" s="2">
        <v>47689</v>
      </c>
      <c r="BE283" s="2">
        <v>0</v>
      </c>
      <c r="BF283" s="78">
        <v>-64</v>
      </c>
      <c r="BG283" s="2">
        <v>0</v>
      </c>
      <c r="BH283" s="78">
        <v>0</v>
      </c>
      <c r="BI283" s="2">
        <v>68</v>
      </c>
      <c r="BJ283" s="78">
        <v>366</v>
      </c>
      <c r="BK283" s="2">
        <v>-74</v>
      </c>
      <c r="BL283" s="78">
        <v>-177</v>
      </c>
    </row>
    <row r="284" spans="1:65" x14ac:dyDescent="0.25">
      <c r="A284" s="1" t="s">
        <v>279</v>
      </c>
      <c r="B284" t="s">
        <v>725</v>
      </c>
      <c r="C284" t="s">
        <v>972</v>
      </c>
      <c r="D284" s="2">
        <v>13</v>
      </c>
      <c r="E284" s="2">
        <v>987</v>
      </c>
      <c r="F284" s="2">
        <f t="shared" si="40"/>
        <v>1000</v>
      </c>
      <c r="G284" s="2">
        <v>12</v>
      </c>
      <c r="H284" s="2">
        <v>46</v>
      </c>
      <c r="I284" s="2">
        <v>0</v>
      </c>
      <c r="J284" s="2">
        <f t="shared" si="41"/>
        <v>46</v>
      </c>
      <c r="K284" s="2">
        <v>-378</v>
      </c>
      <c r="L284" s="2">
        <v>0</v>
      </c>
      <c r="M284" s="2">
        <v>158</v>
      </c>
      <c r="N284" s="2">
        <f t="shared" si="42"/>
        <v>-220</v>
      </c>
      <c r="O284" s="2">
        <v>789</v>
      </c>
      <c r="P284" s="2">
        <v>0</v>
      </c>
      <c r="Q284" s="2">
        <v>203</v>
      </c>
      <c r="R284" s="2">
        <v>98</v>
      </c>
      <c r="S284" s="2">
        <f t="shared" si="43"/>
        <v>301</v>
      </c>
      <c r="T284" s="2">
        <v>0</v>
      </c>
      <c r="U284" s="2">
        <v>-47</v>
      </c>
      <c r="V284" s="2">
        <f t="shared" si="44"/>
        <v>-47</v>
      </c>
      <c r="W284" s="2">
        <v>205</v>
      </c>
      <c r="X284" s="2">
        <v>0</v>
      </c>
      <c r="Y284">
        <v>0</v>
      </c>
      <c r="Z284" s="2">
        <v>0</v>
      </c>
      <c r="AA284" s="2">
        <v>265</v>
      </c>
      <c r="AB284" s="2">
        <f t="shared" si="45"/>
        <v>265</v>
      </c>
      <c r="AC284" s="2">
        <v>289</v>
      </c>
      <c r="AD284" s="2">
        <v>0</v>
      </c>
      <c r="AE284" s="2">
        <v>0</v>
      </c>
      <c r="AF284" s="2">
        <v>0</v>
      </c>
      <c r="AG284" s="2">
        <f t="shared" si="46"/>
        <v>2640</v>
      </c>
      <c r="AH284" s="2">
        <f t="shared" si="47"/>
        <v>2640</v>
      </c>
      <c r="AI284" s="78">
        <v>13643</v>
      </c>
      <c r="AJ284" s="2">
        <v>13643</v>
      </c>
      <c r="AK284" s="2">
        <v>8128</v>
      </c>
      <c r="AL284" s="2">
        <v>22</v>
      </c>
      <c r="AM284" s="2">
        <v>0</v>
      </c>
      <c r="AN284" s="2">
        <v>0</v>
      </c>
      <c r="AO284" s="2">
        <v>0</v>
      </c>
      <c r="AP284" s="2">
        <v>853</v>
      </c>
      <c r="AQ284" s="2">
        <v>0</v>
      </c>
      <c r="AR284" s="2">
        <v>0</v>
      </c>
      <c r="AS284" s="2">
        <v>0</v>
      </c>
      <c r="AT284" s="2">
        <v>0</v>
      </c>
      <c r="AU284" s="2">
        <v>-451</v>
      </c>
      <c r="AV284" s="78">
        <v>-762</v>
      </c>
      <c r="AW284" s="2">
        <v>0</v>
      </c>
      <c r="AX284" s="2">
        <v>0</v>
      </c>
      <c r="AY284" s="2">
        <v>0</v>
      </c>
      <c r="AZ284" s="2">
        <v>1</v>
      </c>
      <c r="BA284" s="2">
        <f t="shared" si="48"/>
        <v>11193</v>
      </c>
      <c r="BB284" s="2">
        <f t="shared" si="49"/>
        <v>11193</v>
      </c>
      <c r="BC284" s="2">
        <v>45766</v>
      </c>
      <c r="BD284" s="2">
        <v>45766</v>
      </c>
      <c r="BE284" s="2">
        <v>0</v>
      </c>
      <c r="BF284" s="78">
        <v>0</v>
      </c>
      <c r="BG284" s="2">
        <v>-57</v>
      </c>
      <c r="BH284" s="78">
        <v>-229</v>
      </c>
      <c r="BI284" s="2">
        <v>12</v>
      </c>
      <c r="BJ284" s="78">
        <v>47</v>
      </c>
      <c r="BK284" s="2">
        <v>-87</v>
      </c>
      <c r="BL284" s="78">
        <v>-346</v>
      </c>
    </row>
    <row r="285" spans="1:65" x14ac:dyDescent="0.25">
      <c r="A285" s="1" t="s">
        <v>280</v>
      </c>
      <c r="B285" t="s">
        <v>726</v>
      </c>
      <c r="C285" t="s">
        <v>972</v>
      </c>
      <c r="D285" s="2">
        <v>-282</v>
      </c>
      <c r="E285" s="2">
        <v>531</v>
      </c>
      <c r="F285" s="2">
        <f t="shared" si="40"/>
        <v>249</v>
      </c>
      <c r="G285" s="2">
        <v>0</v>
      </c>
      <c r="H285" s="2">
        <v>57</v>
      </c>
      <c r="I285" s="2">
        <v>0</v>
      </c>
      <c r="J285" s="2">
        <f t="shared" si="41"/>
        <v>57</v>
      </c>
      <c r="K285" s="2">
        <v>-186</v>
      </c>
      <c r="L285" s="2">
        <v>0</v>
      </c>
      <c r="M285" s="2">
        <v>257</v>
      </c>
      <c r="N285" s="2">
        <f t="shared" si="42"/>
        <v>71</v>
      </c>
      <c r="O285" s="2">
        <v>476</v>
      </c>
      <c r="P285" s="2">
        <v>0</v>
      </c>
      <c r="Q285" s="2">
        <v>75</v>
      </c>
      <c r="R285" s="2">
        <v>411</v>
      </c>
      <c r="S285" s="2">
        <f t="shared" si="43"/>
        <v>486</v>
      </c>
      <c r="T285" s="2">
        <v>0</v>
      </c>
      <c r="U285" s="2">
        <v>0</v>
      </c>
      <c r="V285" s="2">
        <f t="shared" si="44"/>
        <v>0</v>
      </c>
      <c r="W285" s="2">
        <v>1159</v>
      </c>
      <c r="X285" s="2">
        <v>0</v>
      </c>
      <c r="Y285">
        <v>0</v>
      </c>
      <c r="Z285" s="2">
        <v>30</v>
      </c>
      <c r="AA285" s="2">
        <v>272</v>
      </c>
      <c r="AB285" s="2">
        <f t="shared" si="45"/>
        <v>302</v>
      </c>
      <c r="AC285" s="2">
        <v>552</v>
      </c>
      <c r="AD285" s="2">
        <v>0</v>
      </c>
      <c r="AE285" s="2">
        <v>0</v>
      </c>
      <c r="AF285" s="2">
        <v>97</v>
      </c>
      <c r="AG285" s="2">
        <f t="shared" si="46"/>
        <v>3449</v>
      </c>
      <c r="AH285" s="2">
        <f t="shared" si="47"/>
        <v>3449</v>
      </c>
      <c r="AI285" s="78">
        <v>13060</v>
      </c>
      <c r="AJ285" s="2">
        <v>13060</v>
      </c>
      <c r="AK285" s="2">
        <v>9077</v>
      </c>
      <c r="AL285" s="2">
        <v>34</v>
      </c>
      <c r="AM285" s="2">
        <v>0</v>
      </c>
      <c r="AN285" s="2">
        <v>0</v>
      </c>
      <c r="AO285" s="2">
        <v>0</v>
      </c>
      <c r="AP285" s="2">
        <v>0</v>
      </c>
      <c r="AQ285" s="2">
        <v>0</v>
      </c>
      <c r="AR285" s="2">
        <v>0</v>
      </c>
      <c r="AS285" s="2">
        <v>0</v>
      </c>
      <c r="AT285" s="2">
        <v>0</v>
      </c>
      <c r="AU285" s="2">
        <v>0</v>
      </c>
      <c r="AV285" s="78">
        <v>0</v>
      </c>
      <c r="AW285" s="2">
        <v>0</v>
      </c>
      <c r="AX285" s="2">
        <v>0</v>
      </c>
      <c r="AY285" s="2">
        <v>0</v>
      </c>
      <c r="AZ285" s="2">
        <v>0</v>
      </c>
      <c r="BA285" s="2">
        <f t="shared" si="48"/>
        <v>12560</v>
      </c>
      <c r="BB285" s="2">
        <f t="shared" si="49"/>
        <v>12560</v>
      </c>
      <c r="BC285" s="2">
        <v>49273</v>
      </c>
      <c r="BD285" s="2">
        <v>49273</v>
      </c>
      <c r="BE285" s="2">
        <v>0</v>
      </c>
      <c r="BF285" s="78">
        <v>-1</v>
      </c>
      <c r="BG285" s="2">
        <v>0</v>
      </c>
      <c r="BH285" s="78">
        <v>0</v>
      </c>
      <c r="BI285" s="2">
        <v>96</v>
      </c>
      <c r="BJ285" s="78">
        <v>384</v>
      </c>
      <c r="BK285" s="2">
        <v>-31</v>
      </c>
      <c r="BL285" s="78">
        <v>-124</v>
      </c>
    </row>
    <row r="286" spans="1:65" x14ac:dyDescent="0.25">
      <c r="A286" s="1" t="s">
        <v>281</v>
      </c>
      <c r="B286" t="s">
        <v>727</v>
      </c>
      <c r="C286" t="s">
        <v>970</v>
      </c>
      <c r="D286" s="2">
        <v>-87</v>
      </c>
      <c r="E286" s="2">
        <v>507</v>
      </c>
      <c r="F286" s="2">
        <f t="shared" si="40"/>
        <v>420</v>
      </c>
      <c r="G286" s="2">
        <v>39</v>
      </c>
      <c r="H286" s="2">
        <v>32</v>
      </c>
      <c r="I286" s="2">
        <v>0</v>
      </c>
      <c r="J286" s="2">
        <f t="shared" si="41"/>
        <v>32</v>
      </c>
      <c r="K286" s="2">
        <v>1338</v>
      </c>
      <c r="L286" s="2">
        <v>0</v>
      </c>
      <c r="M286" s="2">
        <v>-676</v>
      </c>
      <c r="N286" s="2">
        <f t="shared" si="42"/>
        <v>662</v>
      </c>
      <c r="O286" s="2">
        <v>3659</v>
      </c>
      <c r="P286" s="2">
        <v>634</v>
      </c>
      <c r="Q286" s="2">
        <v>676</v>
      </c>
      <c r="R286" s="2">
        <v>204</v>
      </c>
      <c r="S286" s="2">
        <f t="shared" si="43"/>
        <v>1514</v>
      </c>
      <c r="T286" s="2">
        <v>870</v>
      </c>
      <c r="U286" s="2">
        <v>1778</v>
      </c>
      <c r="V286" s="2">
        <f t="shared" si="44"/>
        <v>2648</v>
      </c>
      <c r="W286" s="2">
        <v>2135</v>
      </c>
      <c r="X286" s="2">
        <v>12548</v>
      </c>
      <c r="Y286">
        <v>3633.7802680840673</v>
      </c>
      <c r="Z286" s="2">
        <v>24815</v>
      </c>
      <c r="AA286" s="2">
        <v>704</v>
      </c>
      <c r="AB286" s="2">
        <f t="shared" si="45"/>
        <v>25519</v>
      </c>
      <c r="AC286" s="2">
        <v>0</v>
      </c>
      <c r="AD286" s="2">
        <v>0</v>
      </c>
      <c r="AE286" s="2">
        <v>0</v>
      </c>
      <c r="AF286" s="2">
        <v>0</v>
      </c>
      <c r="AG286" s="2">
        <f t="shared" si="46"/>
        <v>49176</v>
      </c>
      <c r="AH286" s="2">
        <f t="shared" si="47"/>
        <v>52809.780268084069</v>
      </c>
      <c r="AI286" s="78">
        <v>190000</v>
      </c>
      <c r="AJ286" s="2">
        <v>207233.10160573426</v>
      </c>
      <c r="AK286" s="2">
        <v>8203</v>
      </c>
      <c r="AL286" s="2">
        <v>0</v>
      </c>
      <c r="AM286" s="2">
        <v>7253</v>
      </c>
      <c r="AN286" s="2">
        <v>0</v>
      </c>
      <c r="AO286" s="2">
        <v>0</v>
      </c>
      <c r="AP286" s="2">
        <v>0</v>
      </c>
      <c r="AQ286" s="2">
        <v>0</v>
      </c>
      <c r="AR286" s="2">
        <v>0</v>
      </c>
      <c r="AS286" s="2">
        <v>0</v>
      </c>
      <c r="AT286" s="2">
        <v>0</v>
      </c>
      <c r="AU286" s="2">
        <v>0</v>
      </c>
      <c r="AV286" s="78">
        <v>0</v>
      </c>
      <c r="AW286" s="2">
        <v>-181</v>
      </c>
      <c r="AX286" s="2">
        <v>0</v>
      </c>
      <c r="AY286" s="2">
        <v>0</v>
      </c>
      <c r="AZ286" s="2">
        <v>0</v>
      </c>
      <c r="BA286" s="2">
        <f t="shared" si="48"/>
        <v>64451</v>
      </c>
      <c r="BB286" s="2">
        <f t="shared" si="49"/>
        <v>68084.780268084069</v>
      </c>
      <c r="BC286" s="2">
        <v>245000</v>
      </c>
      <c r="BD286" s="2">
        <v>262233.10160573426</v>
      </c>
      <c r="BE286" s="2">
        <v>0</v>
      </c>
      <c r="BF286" s="78">
        <v>0</v>
      </c>
      <c r="BG286" s="2">
        <v>0</v>
      </c>
      <c r="BH286" s="78">
        <v>0</v>
      </c>
      <c r="BI286" s="2">
        <v>1137</v>
      </c>
      <c r="BJ286" s="78">
        <v>7000</v>
      </c>
      <c r="BK286" s="2">
        <v>-173</v>
      </c>
      <c r="BL286" s="78">
        <v>-1500</v>
      </c>
    </row>
    <row r="287" spans="1:65" x14ac:dyDescent="0.25">
      <c r="A287" s="1" t="s">
        <v>282</v>
      </c>
      <c r="B287" t="s">
        <v>728</v>
      </c>
      <c r="C287" t="s">
        <v>970</v>
      </c>
      <c r="D287" s="2">
        <v>-108</v>
      </c>
      <c r="E287" s="2">
        <v>1689</v>
      </c>
      <c r="F287" s="2">
        <f t="shared" si="40"/>
        <v>1581</v>
      </c>
      <c r="G287" s="2">
        <v>2</v>
      </c>
      <c r="H287" s="2">
        <v>104</v>
      </c>
      <c r="I287" s="2">
        <v>266</v>
      </c>
      <c r="J287" s="2">
        <f t="shared" si="41"/>
        <v>370</v>
      </c>
      <c r="K287" s="2">
        <v>4838</v>
      </c>
      <c r="L287" s="2">
        <v>0</v>
      </c>
      <c r="M287" s="2">
        <v>527</v>
      </c>
      <c r="N287" s="2">
        <f t="shared" si="42"/>
        <v>5365</v>
      </c>
      <c r="O287" s="2">
        <v>9863</v>
      </c>
      <c r="P287" s="2">
        <v>526</v>
      </c>
      <c r="Q287" s="2">
        <v>2110</v>
      </c>
      <c r="R287" s="2">
        <v>1852</v>
      </c>
      <c r="S287" s="2">
        <f t="shared" si="43"/>
        <v>4488</v>
      </c>
      <c r="T287" s="2">
        <v>770</v>
      </c>
      <c r="U287" s="2">
        <v>2380</v>
      </c>
      <c r="V287" s="2">
        <f t="shared" si="44"/>
        <v>3150</v>
      </c>
      <c r="W287" s="2">
        <v>3532</v>
      </c>
      <c r="X287" s="2">
        <v>40477</v>
      </c>
      <c r="Y287">
        <v>11721.750391396143</v>
      </c>
      <c r="Z287" s="2">
        <v>49577</v>
      </c>
      <c r="AA287" s="2">
        <v>652</v>
      </c>
      <c r="AB287" s="2">
        <f t="shared" si="45"/>
        <v>50229</v>
      </c>
      <c r="AC287" s="2">
        <v>1658</v>
      </c>
      <c r="AD287" s="2">
        <v>0</v>
      </c>
      <c r="AE287" s="2">
        <v>0</v>
      </c>
      <c r="AF287" s="2">
        <v>0</v>
      </c>
      <c r="AG287" s="2">
        <f t="shared" si="46"/>
        <v>120715</v>
      </c>
      <c r="AH287" s="2">
        <f t="shared" si="47"/>
        <v>132436.75039139614</v>
      </c>
      <c r="AI287" s="78">
        <v>557142</v>
      </c>
      <c r="AJ287" s="2">
        <v>599282.64481223817</v>
      </c>
      <c r="AK287" s="2">
        <v>23450</v>
      </c>
      <c r="AL287" s="2">
        <v>139</v>
      </c>
      <c r="AM287" s="2">
        <v>3059</v>
      </c>
      <c r="AN287" s="2">
        <v>0</v>
      </c>
      <c r="AO287" s="2">
        <v>0</v>
      </c>
      <c r="AP287" s="2">
        <v>3552</v>
      </c>
      <c r="AQ287" s="2">
        <v>0</v>
      </c>
      <c r="AR287" s="2">
        <v>0</v>
      </c>
      <c r="AS287" s="2">
        <v>0</v>
      </c>
      <c r="AT287" s="2">
        <v>0</v>
      </c>
      <c r="AU287" s="2">
        <v>0</v>
      </c>
      <c r="AV287" s="78">
        <v>0</v>
      </c>
      <c r="AW287" s="2">
        <v>0</v>
      </c>
      <c r="AX287" s="2">
        <v>0</v>
      </c>
      <c r="AY287" s="2">
        <v>0</v>
      </c>
      <c r="AZ287" s="2">
        <v>0</v>
      </c>
      <c r="BA287" s="2">
        <f t="shared" si="48"/>
        <v>150915</v>
      </c>
      <c r="BB287" s="2">
        <f t="shared" si="49"/>
        <v>162636.75039139614</v>
      </c>
      <c r="BC287" s="2">
        <v>689330</v>
      </c>
      <c r="BD287" s="2">
        <v>731470.64481223817</v>
      </c>
      <c r="BE287" s="2">
        <v>0</v>
      </c>
      <c r="BF287" s="78">
        <v>0</v>
      </c>
      <c r="BG287" s="2">
        <v>0</v>
      </c>
      <c r="BH287" s="78">
        <v>0</v>
      </c>
      <c r="BI287" s="2">
        <v>3352</v>
      </c>
      <c r="BJ287" s="78">
        <v>13407</v>
      </c>
      <c r="BK287" s="2">
        <v>-203</v>
      </c>
      <c r="BL287" s="78">
        <v>-811</v>
      </c>
    </row>
    <row r="288" spans="1:65" x14ac:dyDescent="0.25">
      <c r="A288" s="1" t="s">
        <v>283</v>
      </c>
      <c r="B288" t="s">
        <v>729</v>
      </c>
      <c r="C288" t="s">
        <v>970</v>
      </c>
      <c r="D288" s="2">
        <v>-1</v>
      </c>
      <c r="E288" s="2">
        <v>280</v>
      </c>
      <c r="F288" s="2">
        <f t="shared" si="40"/>
        <v>279</v>
      </c>
      <c r="G288" s="2">
        <v>4</v>
      </c>
      <c r="H288" s="2">
        <v>4</v>
      </c>
      <c r="I288" s="2">
        <v>126</v>
      </c>
      <c r="J288" s="2">
        <f t="shared" si="41"/>
        <v>130</v>
      </c>
      <c r="K288" s="2">
        <v>-180</v>
      </c>
      <c r="L288" s="2">
        <v>0</v>
      </c>
      <c r="M288" s="2">
        <v>49</v>
      </c>
      <c r="N288" s="2">
        <f t="shared" si="42"/>
        <v>-131</v>
      </c>
      <c r="O288" s="2">
        <v>177</v>
      </c>
      <c r="P288" s="2">
        <v>1</v>
      </c>
      <c r="Q288" s="2">
        <v>-90</v>
      </c>
      <c r="R288" s="2">
        <v>19</v>
      </c>
      <c r="S288" s="2">
        <f t="shared" si="43"/>
        <v>-70</v>
      </c>
      <c r="T288" s="2">
        <v>-64</v>
      </c>
      <c r="U288" s="2">
        <v>26</v>
      </c>
      <c r="V288" s="2">
        <f t="shared" si="44"/>
        <v>-38</v>
      </c>
      <c r="W288" s="2">
        <v>31</v>
      </c>
      <c r="X288" s="2">
        <v>119</v>
      </c>
      <c r="Y288">
        <v>34.461256925566147</v>
      </c>
      <c r="Z288" s="2">
        <v>168</v>
      </c>
      <c r="AA288" s="2">
        <v>-49</v>
      </c>
      <c r="AB288" s="2">
        <f t="shared" si="45"/>
        <v>119</v>
      </c>
      <c r="AC288" s="2">
        <v>0</v>
      </c>
      <c r="AD288" s="2">
        <v>0</v>
      </c>
      <c r="AE288" s="2">
        <v>0</v>
      </c>
      <c r="AF288" s="2">
        <v>0</v>
      </c>
      <c r="AG288" s="2">
        <f t="shared" si="46"/>
        <v>620</v>
      </c>
      <c r="AH288" s="2">
        <f t="shared" si="47"/>
        <v>654.4612569255662</v>
      </c>
      <c r="AI288" s="78">
        <v>4900</v>
      </c>
      <c r="AJ288" s="2">
        <v>4945.9483425674216</v>
      </c>
      <c r="AK288" s="2">
        <v>49</v>
      </c>
      <c r="AL288" s="2">
        <v>0</v>
      </c>
      <c r="AM288" s="2">
        <v>0</v>
      </c>
      <c r="AN288" s="2">
        <v>0</v>
      </c>
      <c r="AO288" s="2">
        <v>0</v>
      </c>
      <c r="AP288" s="2">
        <v>0</v>
      </c>
      <c r="AQ288" s="2">
        <v>0</v>
      </c>
      <c r="AR288" s="2">
        <v>0</v>
      </c>
      <c r="AS288" s="2">
        <v>0</v>
      </c>
      <c r="AT288" s="2">
        <v>52</v>
      </c>
      <c r="AU288" s="2">
        <v>11</v>
      </c>
      <c r="AV288" s="78">
        <v>-6</v>
      </c>
      <c r="AW288" s="2">
        <v>52</v>
      </c>
      <c r="AX288" s="2">
        <v>290</v>
      </c>
      <c r="AY288" s="2">
        <v>0</v>
      </c>
      <c r="AZ288" s="2">
        <v>0</v>
      </c>
      <c r="BA288" s="2">
        <f t="shared" si="48"/>
        <v>784</v>
      </c>
      <c r="BB288" s="2">
        <f t="shared" si="49"/>
        <v>818.4612569255662</v>
      </c>
      <c r="BC288" s="2">
        <v>5716</v>
      </c>
      <c r="BD288" s="2">
        <v>5761.9483425674216</v>
      </c>
      <c r="BE288" s="2">
        <v>0</v>
      </c>
      <c r="BF288" s="78">
        <v>0</v>
      </c>
      <c r="BG288" s="2">
        <v>0</v>
      </c>
      <c r="BH288" s="78">
        <v>0</v>
      </c>
      <c r="BI288" s="2">
        <v>4</v>
      </c>
      <c r="BJ288" s="78">
        <v>8</v>
      </c>
      <c r="BK288" s="2">
        <v>-2</v>
      </c>
      <c r="BL288" s="78">
        <v>-12</v>
      </c>
    </row>
    <row r="289" spans="1:64" x14ac:dyDescent="0.25">
      <c r="A289" s="1" t="s">
        <v>284</v>
      </c>
      <c r="B289" t="s">
        <v>730</v>
      </c>
      <c r="C289" t="s">
        <v>973</v>
      </c>
      <c r="D289" s="2">
        <v>-33</v>
      </c>
      <c r="E289" s="2">
        <v>1902.4499999999998</v>
      </c>
      <c r="F289" s="2">
        <f t="shared" si="40"/>
        <v>1869.4499999999998</v>
      </c>
      <c r="G289" s="2">
        <v>57</v>
      </c>
      <c r="H289" s="2">
        <v>219</v>
      </c>
      <c r="I289" s="2">
        <v>168.5</v>
      </c>
      <c r="J289" s="2">
        <f t="shared" si="41"/>
        <v>387.5</v>
      </c>
      <c r="K289" s="2">
        <v>1382</v>
      </c>
      <c r="L289" s="2">
        <v>0</v>
      </c>
      <c r="M289" s="2">
        <v>1189.5</v>
      </c>
      <c r="N289" s="2">
        <f t="shared" si="42"/>
        <v>2571.5</v>
      </c>
      <c r="O289" s="2">
        <v>3212</v>
      </c>
      <c r="P289" s="2">
        <v>629</v>
      </c>
      <c r="Q289" s="2">
        <v>370</v>
      </c>
      <c r="R289" s="2">
        <v>947</v>
      </c>
      <c r="S289" s="2">
        <f t="shared" si="43"/>
        <v>1946</v>
      </c>
      <c r="T289" s="2">
        <v>801</v>
      </c>
      <c r="U289" s="2">
        <v>4804</v>
      </c>
      <c r="V289" s="2">
        <f t="shared" si="44"/>
        <v>5605</v>
      </c>
      <c r="W289" s="2">
        <v>3484</v>
      </c>
      <c r="X289" s="2">
        <v>54714</v>
      </c>
      <c r="Y289">
        <v>15844.648835507782</v>
      </c>
      <c r="Z289" s="2">
        <v>27274</v>
      </c>
      <c r="AA289" s="2">
        <v>1818</v>
      </c>
      <c r="AB289" s="2">
        <f t="shared" si="45"/>
        <v>29092</v>
      </c>
      <c r="AC289" s="2">
        <v>213</v>
      </c>
      <c r="AD289" s="2">
        <v>0</v>
      </c>
      <c r="AE289" s="2">
        <v>0</v>
      </c>
      <c r="AF289" s="2">
        <v>-5415</v>
      </c>
      <c r="AG289" s="2">
        <f t="shared" si="46"/>
        <v>97736.45</v>
      </c>
      <c r="AH289" s="2">
        <f t="shared" si="47"/>
        <v>113581.09883550779</v>
      </c>
      <c r="AI289" s="78">
        <v>388697</v>
      </c>
      <c r="AJ289" s="2">
        <v>451640.1715583094</v>
      </c>
      <c r="AK289" s="2">
        <v>26000</v>
      </c>
      <c r="AL289" s="2">
        <v>450</v>
      </c>
      <c r="AM289" s="2">
        <v>0</v>
      </c>
      <c r="AN289" s="2">
        <v>0</v>
      </c>
      <c r="AO289" s="2">
        <v>0</v>
      </c>
      <c r="AP289" s="2">
        <v>0</v>
      </c>
      <c r="AQ289" s="2">
        <v>5031</v>
      </c>
      <c r="AR289" s="2">
        <v>4860</v>
      </c>
      <c r="AS289" s="2">
        <v>0</v>
      </c>
      <c r="AT289" s="2">
        <v>0</v>
      </c>
      <c r="AU289" s="2">
        <v>0</v>
      </c>
      <c r="AV289" s="78">
        <v>0</v>
      </c>
      <c r="AW289" s="2">
        <v>369</v>
      </c>
      <c r="AX289" s="2">
        <v>1642</v>
      </c>
      <c r="AY289" s="2">
        <v>0</v>
      </c>
      <c r="AZ289" s="2">
        <v>0</v>
      </c>
      <c r="BA289" s="2">
        <f t="shared" si="48"/>
        <v>134446.45000000001</v>
      </c>
      <c r="BB289" s="2">
        <f t="shared" si="49"/>
        <v>150291.09883550779</v>
      </c>
      <c r="BC289" s="2">
        <v>536077</v>
      </c>
      <c r="BD289" s="2">
        <v>599020.17155830935</v>
      </c>
      <c r="BE289" s="2">
        <v>0</v>
      </c>
      <c r="BF289" s="78">
        <v>0</v>
      </c>
      <c r="BG289" s="2">
        <v>0</v>
      </c>
      <c r="BH289" s="78">
        <v>0</v>
      </c>
      <c r="BI289" s="2">
        <v>1167</v>
      </c>
      <c r="BJ289" s="78">
        <v>4668</v>
      </c>
      <c r="BK289" s="2">
        <v>-662</v>
      </c>
      <c r="BL289" s="78">
        <v>-2647</v>
      </c>
    </row>
    <row r="290" spans="1:64" x14ac:dyDescent="0.25">
      <c r="A290" s="1" t="s">
        <v>285</v>
      </c>
      <c r="B290" t="s">
        <v>731</v>
      </c>
      <c r="C290" t="s">
        <v>973</v>
      </c>
      <c r="D290" s="2">
        <v>46</v>
      </c>
      <c r="E290" s="2">
        <v>1611</v>
      </c>
      <c r="F290" s="2">
        <f t="shared" si="40"/>
        <v>1657</v>
      </c>
      <c r="G290" s="2">
        <v>38</v>
      </c>
      <c r="H290" s="2">
        <v>35</v>
      </c>
      <c r="I290" s="2">
        <v>144</v>
      </c>
      <c r="J290" s="2">
        <f t="shared" si="41"/>
        <v>179</v>
      </c>
      <c r="K290" s="2">
        <v>855</v>
      </c>
      <c r="L290" s="2">
        <v>0</v>
      </c>
      <c r="M290" s="2">
        <v>383</v>
      </c>
      <c r="N290" s="2">
        <f t="shared" si="42"/>
        <v>1238</v>
      </c>
      <c r="O290" s="2">
        <v>1503</v>
      </c>
      <c r="P290" s="2">
        <v>191</v>
      </c>
      <c r="Q290" s="2">
        <v>133</v>
      </c>
      <c r="R290" s="2">
        <v>257</v>
      </c>
      <c r="S290" s="2">
        <f t="shared" si="43"/>
        <v>581</v>
      </c>
      <c r="T290" s="2">
        <v>302</v>
      </c>
      <c r="U290" s="2">
        <v>2318</v>
      </c>
      <c r="V290" s="2">
        <f t="shared" si="44"/>
        <v>2620</v>
      </c>
      <c r="W290" s="2">
        <v>1568</v>
      </c>
      <c r="X290" s="2">
        <v>29842</v>
      </c>
      <c r="Y290">
        <v>8641.9565476701246</v>
      </c>
      <c r="Z290" s="2">
        <v>18373</v>
      </c>
      <c r="AA290" s="2">
        <v>1150</v>
      </c>
      <c r="AB290" s="2">
        <f t="shared" si="45"/>
        <v>19523</v>
      </c>
      <c r="AC290" s="2">
        <v>0</v>
      </c>
      <c r="AD290" s="2">
        <v>0</v>
      </c>
      <c r="AE290" s="2">
        <v>0</v>
      </c>
      <c r="AF290" s="2">
        <v>563</v>
      </c>
      <c r="AG290" s="2">
        <f t="shared" si="46"/>
        <v>59312</v>
      </c>
      <c r="AH290" s="2">
        <f t="shared" si="47"/>
        <v>67953.956547670125</v>
      </c>
      <c r="AI290" s="78">
        <v>234906</v>
      </c>
      <c r="AJ290" s="2">
        <v>296758.98941866355</v>
      </c>
      <c r="AK290" s="2">
        <v>8421</v>
      </c>
      <c r="AL290" s="2">
        <v>172</v>
      </c>
      <c r="AM290" s="2">
        <v>4868</v>
      </c>
      <c r="AN290" s="2">
        <v>0</v>
      </c>
      <c r="AO290" s="2">
        <v>25</v>
      </c>
      <c r="AP290" s="2">
        <v>0</v>
      </c>
      <c r="AQ290" s="2">
        <v>4021</v>
      </c>
      <c r="AR290" s="2">
        <v>1922</v>
      </c>
      <c r="AS290" s="2">
        <v>0</v>
      </c>
      <c r="AT290" s="2">
        <v>23</v>
      </c>
      <c r="AU290" s="2">
        <v>-786</v>
      </c>
      <c r="AV290" s="78">
        <v>-2425</v>
      </c>
      <c r="AW290" s="2">
        <v>-161</v>
      </c>
      <c r="AX290" s="2">
        <v>-1444</v>
      </c>
      <c r="AY290" s="2">
        <v>0</v>
      </c>
      <c r="AZ290" s="2">
        <v>-510</v>
      </c>
      <c r="BA290" s="2">
        <f t="shared" si="48"/>
        <v>77307</v>
      </c>
      <c r="BB290" s="2">
        <f t="shared" si="49"/>
        <v>85948.956547670125</v>
      </c>
      <c r="BC290" s="2">
        <v>308290</v>
      </c>
      <c r="BD290" s="2">
        <v>370142.98941866355</v>
      </c>
      <c r="BE290" s="2">
        <v>-39</v>
      </c>
      <c r="BF290" s="78">
        <v>0</v>
      </c>
      <c r="BG290" s="2">
        <v>-129</v>
      </c>
      <c r="BH290" s="78">
        <v>-488</v>
      </c>
      <c r="BI290" s="2">
        <v>1798</v>
      </c>
      <c r="BJ290" s="78">
        <v>8801</v>
      </c>
      <c r="BK290" s="2">
        <v>-1442</v>
      </c>
      <c r="BL290" s="78">
        <v>-4383</v>
      </c>
    </row>
    <row r="291" spans="1:64" x14ac:dyDescent="0.25">
      <c r="A291" s="1" t="s">
        <v>286</v>
      </c>
      <c r="B291" t="s">
        <v>732</v>
      </c>
      <c r="C291" t="s">
        <v>973</v>
      </c>
      <c r="D291" s="2">
        <v>41</v>
      </c>
      <c r="E291" s="2">
        <v>3623</v>
      </c>
      <c r="F291" s="2">
        <f t="shared" si="40"/>
        <v>3664</v>
      </c>
      <c r="G291" s="2">
        <v>40</v>
      </c>
      <c r="H291" s="2">
        <v>437</v>
      </c>
      <c r="I291" s="2">
        <v>553</v>
      </c>
      <c r="J291" s="2">
        <f t="shared" si="41"/>
        <v>990</v>
      </c>
      <c r="K291" s="2">
        <v>104</v>
      </c>
      <c r="L291" s="2">
        <v>0</v>
      </c>
      <c r="M291" s="2">
        <v>3892</v>
      </c>
      <c r="N291" s="2">
        <f t="shared" si="42"/>
        <v>3996</v>
      </c>
      <c r="O291" s="2">
        <v>11992</v>
      </c>
      <c r="P291" s="2">
        <v>1807</v>
      </c>
      <c r="Q291" s="2">
        <v>418</v>
      </c>
      <c r="R291" s="2">
        <v>115</v>
      </c>
      <c r="S291" s="2">
        <f t="shared" si="43"/>
        <v>2340</v>
      </c>
      <c r="T291" s="2">
        <v>4117</v>
      </c>
      <c r="U291" s="2">
        <v>9785</v>
      </c>
      <c r="V291" s="2">
        <f t="shared" si="44"/>
        <v>13902</v>
      </c>
      <c r="W291" s="2">
        <v>8516</v>
      </c>
      <c r="X291" s="2">
        <v>67348</v>
      </c>
      <c r="Y291">
        <v>19503.333877504443</v>
      </c>
      <c r="Z291" s="2">
        <v>61564</v>
      </c>
      <c r="AA291" s="2">
        <v>4371</v>
      </c>
      <c r="AB291" s="2">
        <f t="shared" si="45"/>
        <v>65935</v>
      </c>
      <c r="AC291" s="2">
        <v>1181</v>
      </c>
      <c r="AD291" s="2">
        <v>0</v>
      </c>
      <c r="AE291" s="2">
        <v>0</v>
      </c>
      <c r="AF291" s="2">
        <v>0</v>
      </c>
      <c r="AG291" s="2">
        <f t="shared" si="46"/>
        <v>179904</v>
      </c>
      <c r="AH291" s="2">
        <f t="shared" si="47"/>
        <v>199407.33387750445</v>
      </c>
      <c r="AI291" s="78">
        <v>707350.30805395939</v>
      </c>
      <c r="AJ291" s="2">
        <v>783901.34741585969</v>
      </c>
      <c r="AK291" s="2">
        <v>55671</v>
      </c>
      <c r="AL291" s="2">
        <v>777</v>
      </c>
      <c r="AM291" s="2">
        <v>11055</v>
      </c>
      <c r="AN291" s="2">
        <v>0</v>
      </c>
      <c r="AO291" s="2">
        <v>0</v>
      </c>
      <c r="AP291" s="2">
        <v>0</v>
      </c>
      <c r="AQ291" s="2">
        <v>9243</v>
      </c>
      <c r="AR291" s="2">
        <v>8891</v>
      </c>
      <c r="AS291" s="2">
        <v>0</v>
      </c>
      <c r="AT291" s="2">
        <v>4</v>
      </c>
      <c r="AU291" s="2">
        <v>-4123</v>
      </c>
      <c r="AV291" s="78">
        <v>-15819</v>
      </c>
      <c r="AW291" s="2">
        <v>-765</v>
      </c>
      <c r="AX291" s="2">
        <v>-838</v>
      </c>
      <c r="AY291" s="2">
        <v>0</v>
      </c>
      <c r="AZ291" s="2">
        <v>0</v>
      </c>
      <c r="BA291" s="2">
        <f t="shared" si="48"/>
        <v>260657</v>
      </c>
      <c r="BB291" s="2">
        <f t="shared" si="49"/>
        <v>280160.33387750445</v>
      </c>
      <c r="BC291" s="2">
        <v>1033400.3080539594</v>
      </c>
      <c r="BD291" s="2">
        <v>1109951.3474158596</v>
      </c>
      <c r="BE291" s="2">
        <v>-16</v>
      </c>
      <c r="BF291" s="78">
        <v>0</v>
      </c>
      <c r="BG291" s="2">
        <v>0</v>
      </c>
      <c r="BH291" s="78">
        <v>0</v>
      </c>
      <c r="BI291" s="2">
        <v>6946</v>
      </c>
      <c r="BJ291" s="78">
        <v>27784</v>
      </c>
      <c r="BK291" s="2">
        <v>-6956</v>
      </c>
      <c r="BL291" s="78">
        <v>-27606</v>
      </c>
    </row>
    <row r="292" spans="1:64" x14ac:dyDescent="0.25">
      <c r="A292" s="1" t="s">
        <v>287</v>
      </c>
      <c r="B292" t="s">
        <v>733</v>
      </c>
      <c r="C292" t="s">
        <v>973</v>
      </c>
      <c r="D292" s="2">
        <v>0</v>
      </c>
      <c r="E292" s="2">
        <v>2892</v>
      </c>
      <c r="F292" s="2">
        <f t="shared" si="40"/>
        <v>2892</v>
      </c>
      <c r="G292" s="2">
        <v>0</v>
      </c>
      <c r="H292" s="2">
        <v>183</v>
      </c>
      <c r="I292" s="2">
        <v>136</v>
      </c>
      <c r="J292" s="2">
        <f t="shared" si="41"/>
        <v>319</v>
      </c>
      <c r="K292" s="2">
        <v>1009</v>
      </c>
      <c r="L292" s="2">
        <v>0</v>
      </c>
      <c r="M292" s="2">
        <v>863</v>
      </c>
      <c r="N292" s="2">
        <f t="shared" si="42"/>
        <v>1872</v>
      </c>
      <c r="O292" s="2">
        <v>1854</v>
      </c>
      <c r="P292" s="2">
        <v>888</v>
      </c>
      <c r="Q292" s="2">
        <v>361</v>
      </c>
      <c r="R292" s="2">
        <v>631</v>
      </c>
      <c r="S292" s="2">
        <f t="shared" si="43"/>
        <v>1880</v>
      </c>
      <c r="T292" s="2">
        <v>1166</v>
      </c>
      <c r="U292" s="2">
        <v>2332</v>
      </c>
      <c r="V292" s="2">
        <f t="shared" si="44"/>
        <v>3498</v>
      </c>
      <c r="W292" s="2">
        <v>3977</v>
      </c>
      <c r="X292" s="2">
        <v>28517</v>
      </c>
      <c r="Y292">
        <v>8977</v>
      </c>
      <c r="Z292" s="2">
        <v>20202</v>
      </c>
      <c r="AA292" s="2">
        <v>280</v>
      </c>
      <c r="AB292" s="2">
        <f t="shared" si="45"/>
        <v>20482</v>
      </c>
      <c r="AC292" s="2">
        <v>0</v>
      </c>
      <c r="AD292" s="2">
        <v>0</v>
      </c>
      <c r="AE292" s="2">
        <v>0</v>
      </c>
      <c r="AF292" s="2">
        <v>-345</v>
      </c>
      <c r="AG292" s="2">
        <f t="shared" si="46"/>
        <v>64946</v>
      </c>
      <c r="AH292" s="2">
        <f t="shared" si="47"/>
        <v>73923</v>
      </c>
      <c r="AI292" s="78">
        <v>329547</v>
      </c>
      <c r="AJ292" s="2">
        <v>338524</v>
      </c>
      <c r="AK292" s="2">
        <v>19011</v>
      </c>
      <c r="AL292" s="2">
        <v>0</v>
      </c>
      <c r="AM292" s="2">
        <v>1219</v>
      </c>
      <c r="AN292" s="2">
        <v>0</v>
      </c>
      <c r="AO292" s="2">
        <v>0</v>
      </c>
      <c r="AP292" s="2">
        <v>74</v>
      </c>
      <c r="AQ292" s="2">
        <v>4901</v>
      </c>
      <c r="AR292" s="2">
        <v>4143</v>
      </c>
      <c r="AS292" s="2">
        <v>0</v>
      </c>
      <c r="AT292" s="2">
        <v>0</v>
      </c>
      <c r="AU292" s="2">
        <v>-427</v>
      </c>
      <c r="AV292" s="78">
        <v>-933</v>
      </c>
      <c r="AW292" s="2">
        <v>-57</v>
      </c>
      <c r="AX292" s="2">
        <v>-337</v>
      </c>
      <c r="AY292" s="2">
        <v>0</v>
      </c>
      <c r="AZ292" s="2">
        <v>0</v>
      </c>
      <c r="BA292" s="2">
        <f t="shared" si="48"/>
        <v>93810</v>
      </c>
      <c r="BB292" s="2">
        <f t="shared" si="49"/>
        <v>102787</v>
      </c>
      <c r="BC292" s="2">
        <v>449402</v>
      </c>
      <c r="BD292" s="2">
        <v>458379</v>
      </c>
      <c r="BE292" s="2">
        <v>0</v>
      </c>
      <c r="BF292" s="78">
        <v>72</v>
      </c>
      <c r="BG292" s="2">
        <v>0</v>
      </c>
      <c r="BH292" s="78">
        <v>0</v>
      </c>
      <c r="BI292" s="2">
        <v>3994</v>
      </c>
      <c r="BJ292" s="78">
        <v>15977</v>
      </c>
      <c r="BK292" s="2">
        <v>-875</v>
      </c>
      <c r="BL292" s="78">
        <v>-3500</v>
      </c>
    </row>
    <row r="293" spans="1:64" x14ac:dyDescent="0.25">
      <c r="A293" s="1" t="s">
        <v>288</v>
      </c>
      <c r="B293" t="s">
        <v>734</v>
      </c>
      <c r="C293" t="s">
        <v>973</v>
      </c>
      <c r="D293" s="2">
        <v>-130</v>
      </c>
      <c r="E293" s="2">
        <v>1785</v>
      </c>
      <c r="F293" s="2">
        <f t="shared" si="40"/>
        <v>1655</v>
      </c>
      <c r="G293" s="2">
        <v>20</v>
      </c>
      <c r="H293" s="2">
        <v>247</v>
      </c>
      <c r="I293" s="2">
        <v>163</v>
      </c>
      <c r="J293" s="2">
        <f t="shared" si="41"/>
        <v>410</v>
      </c>
      <c r="K293" s="2">
        <v>1618</v>
      </c>
      <c r="L293" s="2">
        <v>0</v>
      </c>
      <c r="M293" s="2">
        <v>770</v>
      </c>
      <c r="N293" s="2">
        <f t="shared" si="42"/>
        <v>2388</v>
      </c>
      <c r="O293" s="2">
        <v>2093</v>
      </c>
      <c r="P293" s="2">
        <v>1141</v>
      </c>
      <c r="Q293" s="2">
        <v>305</v>
      </c>
      <c r="R293" s="2">
        <v>50</v>
      </c>
      <c r="S293" s="2">
        <f t="shared" si="43"/>
        <v>1496</v>
      </c>
      <c r="T293" s="2">
        <v>713</v>
      </c>
      <c r="U293" s="2">
        <v>2957</v>
      </c>
      <c r="V293" s="2">
        <f t="shared" si="44"/>
        <v>3670</v>
      </c>
      <c r="W293" s="2">
        <v>2382</v>
      </c>
      <c r="X293" s="2">
        <v>34845</v>
      </c>
      <c r="Y293">
        <v>10090.777290515565</v>
      </c>
      <c r="Z293" s="2">
        <v>22074</v>
      </c>
      <c r="AA293" s="2">
        <v>1645</v>
      </c>
      <c r="AB293" s="2">
        <f t="shared" si="45"/>
        <v>23719</v>
      </c>
      <c r="AC293" s="2">
        <v>-3</v>
      </c>
      <c r="AD293" s="2">
        <v>0</v>
      </c>
      <c r="AE293" s="2">
        <v>200</v>
      </c>
      <c r="AF293" s="2">
        <v>0</v>
      </c>
      <c r="AG293" s="2">
        <f t="shared" si="46"/>
        <v>72875</v>
      </c>
      <c r="AH293" s="2">
        <f t="shared" si="47"/>
        <v>82965.777290515573</v>
      </c>
      <c r="AI293" s="78">
        <v>300671</v>
      </c>
      <c r="AJ293" s="2">
        <v>347996</v>
      </c>
      <c r="AK293" s="2">
        <v>20815</v>
      </c>
      <c r="AL293" s="2">
        <v>4</v>
      </c>
      <c r="AM293" s="2">
        <v>7</v>
      </c>
      <c r="AN293" s="2">
        <v>0</v>
      </c>
      <c r="AO293" s="2">
        <v>0</v>
      </c>
      <c r="AP293" s="2">
        <v>0</v>
      </c>
      <c r="AQ293" s="2">
        <v>4574</v>
      </c>
      <c r="AR293" s="2">
        <v>3712</v>
      </c>
      <c r="AS293" s="2">
        <v>0</v>
      </c>
      <c r="AT293" s="2">
        <v>24</v>
      </c>
      <c r="AU293" s="2">
        <v>-187</v>
      </c>
      <c r="AV293" s="78">
        <v>-748</v>
      </c>
      <c r="AW293" s="2">
        <v>-124</v>
      </c>
      <c r="AX293" s="2">
        <v>-497</v>
      </c>
      <c r="AY293" s="2">
        <v>-39</v>
      </c>
      <c r="AZ293" s="2">
        <v>-141</v>
      </c>
      <c r="BA293" s="2">
        <f t="shared" si="48"/>
        <v>101520</v>
      </c>
      <c r="BB293" s="2">
        <f t="shared" si="49"/>
        <v>111610.77729051557</v>
      </c>
      <c r="BC293" s="2">
        <v>416856</v>
      </c>
      <c r="BD293" s="2">
        <v>464181</v>
      </c>
      <c r="BE293" s="2">
        <v>0</v>
      </c>
      <c r="BF293" s="78">
        <v>-22</v>
      </c>
      <c r="BG293" s="2">
        <v>-170</v>
      </c>
      <c r="BH293" s="78">
        <v>-680</v>
      </c>
      <c r="BI293" s="2">
        <v>1652</v>
      </c>
      <c r="BJ293" s="78">
        <v>7040</v>
      </c>
      <c r="BK293" s="2">
        <v>-1276</v>
      </c>
      <c r="BL293" s="78">
        <v>-4831</v>
      </c>
    </row>
    <row r="294" spans="1:64" x14ac:dyDescent="0.25">
      <c r="A294" s="1" t="s">
        <v>289</v>
      </c>
      <c r="B294" t="s">
        <v>735</v>
      </c>
      <c r="C294" t="s">
        <v>973</v>
      </c>
      <c r="D294" s="2">
        <v>-111</v>
      </c>
      <c r="E294" s="2">
        <v>2746</v>
      </c>
      <c r="F294" s="2">
        <f t="shared" si="40"/>
        <v>2635</v>
      </c>
      <c r="G294" s="2">
        <v>12</v>
      </c>
      <c r="H294" s="2">
        <v>194</v>
      </c>
      <c r="I294" s="2">
        <v>142</v>
      </c>
      <c r="J294" s="2">
        <f t="shared" si="41"/>
        <v>336</v>
      </c>
      <c r="K294" s="2">
        <v>722</v>
      </c>
      <c r="L294" s="2">
        <v>0</v>
      </c>
      <c r="M294" s="2">
        <v>714</v>
      </c>
      <c r="N294" s="2">
        <f t="shared" si="42"/>
        <v>1436</v>
      </c>
      <c r="O294" s="2">
        <v>1864</v>
      </c>
      <c r="P294" s="2">
        <v>455</v>
      </c>
      <c r="Q294" s="2">
        <v>970</v>
      </c>
      <c r="R294" s="2">
        <v>974</v>
      </c>
      <c r="S294" s="2">
        <f t="shared" si="43"/>
        <v>2399</v>
      </c>
      <c r="T294" s="2">
        <v>2029</v>
      </c>
      <c r="U294" s="2">
        <v>3416</v>
      </c>
      <c r="V294" s="2">
        <f t="shared" si="44"/>
        <v>5445</v>
      </c>
      <c r="W294" s="2">
        <v>2134</v>
      </c>
      <c r="X294" s="2">
        <v>38338</v>
      </c>
      <c r="Y294">
        <v>11102.316537918949</v>
      </c>
      <c r="Z294" s="2">
        <v>21861</v>
      </c>
      <c r="AA294" s="2">
        <v>2487</v>
      </c>
      <c r="AB294" s="2">
        <f t="shared" si="45"/>
        <v>24348</v>
      </c>
      <c r="AC294" s="2">
        <v>826</v>
      </c>
      <c r="AD294" s="2">
        <v>0</v>
      </c>
      <c r="AE294" s="2">
        <v>0</v>
      </c>
      <c r="AF294" s="2">
        <v>0</v>
      </c>
      <c r="AG294" s="2">
        <f t="shared" si="46"/>
        <v>79773</v>
      </c>
      <c r="AH294" s="2">
        <f t="shared" si="47"/>
        <v>90875.316537918945</v>
      </c>
      <c r="AI294" s="78">
        <v>316186</v>
      </c>
      <c r="AJ294" s="2">
        <v>362653.75650906662</v>
      </c>
      <c r="AK294" s="2">
        <v>22297</v>
      </c>
      <c r="AL294" s="2">
        <v>0</v>
      </c>
      <c r="AM294" s="2">
        <v>6538</v>
      </c>
      <c r="AN294" s="2">
        <v>0</v>
      </c>
      <c r="AO294" s="2">
        <v>0</v>
      </c>
      <c r="AP294" s="2">
        <v>0</v>
      </c>
      <c r="AQ294" s="2">
        <v>5032</v>
      </c>
      <c r="AR294" s="2">
        <v>4348</v>
      </c>
      <c r="AS294" s="2">
        <v>0</v>
      </c>
      <c r="AT294" s="2">
        <v>0</v>
      </c>
      <c r="AU294" s="2">
        <v>0</v>
      </c>
      <c r="AV294" s="78">
        <v>0</v>
      </c>
      <c r="AW294" s="2">
        <v>50</v>
      </c>
      <c r="AX294" s="2">
        <v>-100</v>
      </c>
      <c r="AY294" s="2">
        <v>0</v>
      </c>
      <c r="AZ294" s="2">
        <v>0</v>
      </c>
      <c r="BA294" s="2">
        <f t="shared" si="48"/>
        <v>118038</v>
      </c>
      <c r="BB294" s="2">
        <f t="shared" si="49"/>
        <v>129140.31653791894</v>
      </c>
      <c r="BC294" s="2">
        <v>462962</v>
      </c>
      <c r="BD294" s="2">
        <v>509429.75650906662</v>
      </c>
      <c r="BE294" s="2">
        <v>0</v>
      </c>
      <c r="BF294" s="78">
        <v>-297</v>
      </c>
      <c r="BG294" s="2">
        <v>0</v>
      </c>
      <c r="BH294" s="78">
        <v>0</v>
      </c>
      <c r="BI294" s="2">
        <v>4514</v>
      </c>
      <c r="BJ294" s="78">
        <v>17807</v>
      </c>
      <c r="BK294" s="2">
        <v>-1148</v>
      </c>
      <c r="BL294" s="78">
        <v>-2673</v>
      </c>
    </row>
    <row r="295" spans="1:64" x14ac:dyDescent="0.25">
      <c r="A295" s="1" t="s">
        <v>290</v>
      </c>
      <c r="B295" t="s">
        <v>736</v>
      </c>
      <c r="C295" t="s">
        <v>973</v>
      </c>
      <c r="D295" s="2">
        <v>58</v>
      </c>
      <c r="E295" s="2">
        <v>1677</v>
      </c>
      <c r="F295" s="2">
        <f t="shared" si="40"/>
        <v>1735</v>
      </c>
      <c r="G295" s="2">
        <v>30</v>
      </c>
      <c r="H295" s="2">
        <v>346</v>
      </c>
      <c r="I295" s="2">
        <v>108</v>
      </c>
      <c r="J295" s="2">
        <f t="shared" si="41"/>
        <v>454</v>
      </c>
      <c r="K295" s="2">
        <v>2200</v>
      </c>
      <c r="L295" s="2">
        <v>0</v>
      </c>
      <c r="M295" s="2">
        <v>957</v>
      </c>
      <c r="N295" s="2">
        <f t="shared" si="42"/>
        <v>3157</v>
      </c>
      <c r="O295" s="2">
        <v>3557</v>
      </c>
      <c r="P295" s="2">
        <v>875</v>
      </c>
      <c r="Q295" s="2">
        <v>0</v>
      </c>
      <c r="R295" s="2">
        <v>1062</v>
      </c>
      <c r="S295" s="2">
        <f t="shared" si="43"/>
        <v>1937</v>
      </c>
      <c r="T295" s="2">
        <v>1912</v>
      </c>
      <c r="U295" s="2">
        <v>2356</v>
      </c>
      <c r="V295" s="2">
        <f t="shared" si="44"/>
        <v>4268</v>
      </c>
      <c r="W295" s="2">
        <v>2907</v>
      </c>
      <c r="X295" s="2">
        <v>37499</v>
      </c>
      <c r="Y295">
        <v>10859.350197073991</v>
      </c>
      <c r="Z295" s="2">
        <v>26905</v>
      </c>
      <c r="AA295" s="2">
        <v>1445</v>
      </c>
      <c r="AB295" s="2">
        <f t="shared" si="45"/>
        <v>28350</v>
      </c>
      <c r="AC295" s="2">
        <v>225</v>
      </c>
      <c r="AD295" s="2">
        <v>0</v>
      </c>
      <c r="AE295" s="2">
        <v>0</v>
      </c>
      <c r="AF295" s="2">
        <v>0</v>
      </c>
      <c r="AG295" s="2">
        <f t="shared" si="46"/>
        <v>84119</v>
      </c>
      <c r="AH295" s="2">
        <f t="shared" si="47"/>
        <v>94978.350197073989</v>
      </c>
      <c r="AI295" s="78">
        <v>332256</v>
      </c>
      <c r="AJ295" s="2">
        <v>376212</v>
      </c>
      <c r="AK295" s="2">
        <v>13758</v>
      </c>
      <c r="AL295" s="2">
        <v>198</v>
      </c>
      <c r="AM295" s="2">
        <v>7189</v>
      </c>
      <c r="AN295" s="2">
        <v>0</v>
      </c>
      <c r="AO295" s="2">
        <v>0</v>
      </c>
      <c r="AP295" s="2">
        <v>0</v>
      </c>
      <c r="AQ295" s="2">
        <v>6145</v>
      </c>
      <c r="AR295" s="2">
        <v>4255</v>
      </c>
      <c r="AS295" s="2">
        <v>0</v>
      </c>
      <c r="AT295" s="2">
        <v>9</v>
      </c>
      <c r="AU295" s="2">
        <v>-976.53</v>
      </c>
      <c r="AV295" s="78">
        <v>-3820</v>
      </c>
      <c r="AW295" s="2">
        <v>0</v>
      </c>
      <c r="AX295" s="2">
        <v>0</v>
      </c>
      <c r="AY295" s="2">
        <v>0</v>
      </c>
      <c r="AZ295" s="2">
        <v>0</v>
      </c>
      <c r="BA295" s="2">
        <f t="shared" si="48"/>
        <v>114696.47</v>
      </c>
      <c r="BB295" s="2">
        <f t="shared" si="49"/>
        <v>125555.82019707399</v>
      </c>
      <c r="BC295" s="2">
        <v>446708</v>
      </c>
      <c r="BD295" s="2">
        <v>490664</v>
      </c>
      <c r="BE295" s="2">
        <v>0</v>
      </c>
      <c r="BF295" s="78">
        <v>0</v>
      </c>
      <c r="BG295" s="2">
        <v>0</v>
      </c>
      <c r="BH295" s="78">
        <v>0.05</v>
      </c>
      <c r="BI295" s="2">
        <v>2651</v>
      </c>
      <c r="BJ295" s="78">
        <v>10364</v>
      </c>
      <c r="BK295" s="2">
        <v>-1012</v>
      </c>
      <c r="BL295" s="78">
        <v>-3956</v>
      </c>
    </row>
    <row r="296" spans="1:64" x14ac:dyDescent="0.25">
      <c r="A296" s="1" t="s">
        <v>291</v>
      </c>
      <c r="B296" t="s">
        <v>737</v>
      </c>
      <c r="C296" t="s">
        <v>973</v>
      </c>
      <c r="D296" s="2">
        <v>77.164315883190568</v>
      </c>
      <c r="E296" s="2">
        <v>1121.3868834776608</v>
      </c>
      <c r="F296" s="2">
        <f t="shared" si="40"/>
        <v>1198.5511993608513</v>
      </c>
      <c r="G296" s="2">
        <v>7.2867583535103631</v>
      </c>
      <c r="H296" s="2">
        <v>745.51690719465375</v>
      </c>
      <c r="I296" s="2">
        <v>0</v>
      </c>
      <c r="J296" s="2">
        <f t="shared" si="41"/>
        <v>745.51690719465375</v>
      </c>
      <c r="K296" s="2">
        <v>1122.7277399029317</v>
      </c>
      <c r="L296" s="2">
        <v>0</v>
      </c>
      <c r="M296" s="2">
        <v>512.56081477854855</v>
      </c>
      <c r="N296" s="2">
        <f t="shared" si="42"/>
        <v>1635.2885546814803</v>
      </c>
      <c r="O296" s="2">
        <v>2132.1537327810906</v>
      </c>
      <c r="P296" s="2">
        <v>483.3366642688747</v>
      </c>
      <c r="Q296" s="2">
        <v>-98.448903339046154</v>
      </c>
      <c r="R296" s="2">
        <v>188.34119302560435</v>
      </c>
      <c r="S296" s="2">
        <f t="shared" si="43"/>
        <v>573.22895395543287</v>
      </c>
      <c r="T296" s="2">
        <v>1412.3434658450374</v>
      </c>
      <c r="U296" s="2">
        <v>1824.8676571560602</v>
      </c>
      <c r="V296" s="2">
        <f t="shared" si="44"/>
        <v>3237.2111230010978</v>
      </c>
      <c r="W296" s="2">
        <v>1961.8376363571285</v>
      </c>
      <c r="X296" s="2">
        <v>38340.820481598828</v>
      </c>
      <c r="Y296">
        <v>11103.133322297361</v>
      </c>
      <c r="Z296" s="2">
        <v>23109.299223058799</v>
      </c>
      <c r="AA296" s="2">
        <v>759.16324915889356</v>
      </c>
      <c r="AB296" s="2">
        <f t="shared" si="45"/>
        <v>23868.462472217692</v>
      </c>
      <c r="AC296" s="2">
        <v>0</v>
      </c>
      <c r="AD296" s="2">
        <v>0</v>
      </c>
      <c r="AE296" s="2">
        <v>0</v>
      </c>
      <c r="AF296" s="2">
        <v>0</v>
      </c>
      <c r="AG296" s="2">
        <f t="shared" si="46"/>
        <v>73700.357819501776</v>
      </c>
      <c r="AH296" s="2">
        <f t="shared" si="47"/>
        <v>84803.491141799139</v>
      </c>
      <c r="AI296" s="78">
        <v>322960</v>
      </c>
      <c r="AJ296" s="2">
        <v>361433.51311304455</v>
      </c>
      <c r="AK296" s="2">
        <v>20920</v>
      </c>
      <c r="AL296" s="2">
        <v>390</v>
      </c>
      <c r="AM296" s="2">
        <v>0</v>
      </c>
      <c r="AN296" s="2">
        <v>0</v>
      </c>
      <c r="AO296" s="2">
        <v>0</v>
      </c>
      <c r="AP296" s="2">
        <v>8</v>
      </c>
      <c r="AQ296" s="2">
        <v>3964</v>
      </c>
      <c r="AR296" s="2">
        <v>4130</v>
      </c>
      <c r="AS296" s="2">
        <v>0</v>
      </c>
      <c r="AT296" s="2">
        <v>44</v>
      </c>
      <c r="AU296" s="2">
        <v>-618</v>
      </c>
      <c r="AV296" s="78">
        <v>-2471</v>
      </c>
      <c r="AW296" s="2">
        <v>-153</v>
      </c>
      <c r="AX296" s="2">
        <v>-611</v>
      </c>
      <c r="AY296" s="2">
        <v>0</v>
      </c>
      <c r="AZ296" s="2">
        <v>0</v>
      </c>
      <c r="BA296" s="2">
        <f t="shared" si="48"/>
        <v>102385.35781950178</v>
      </c>
      <c r="BB296" s="2">
        <f t="shared" si="49"/>
        <v>113488.49114179914</v>
      </c>
      <c r="BC296" s="2">
        <v>444980</v>
      </c>
      <c r="BD296" s="2">
        <v>483453.51311304455</v>
      </c>
      <c r="BE296" s="2">
        <v>0</v>
      </c>
      <c r="BF296" s="78">
        <v>639</v>
      </c>
      <c r="BG296" s="2">
        <v>0</v>
      </c>
      <c r="BH296" s="78">
        <v>0</v>
      </c>
      <c r="BI296" s="2">
        <v>2612</v>
      </c>
      <c r="BJ296" s="78">
        <v>10448</v>
      </c>
      <c r="BK296" s="2">
        <v>-767</v>
      </c>
      <c r="BL296" s="78">
        <v>-3068</v>
      </c>
    </row>
    <row r="297" spans="1:64" x14ac:dyDescent="0.25">
      <c r="A297" s="1" t="s">
        <v>292</v>
      </c>
      <c r="B297" t="s">
        <v>738</v>
      </c>
      <c r="C297" t="s">
        <v>973</v>
      </c>
      <c r="D297" s="2">
        <v>-159.624</v>
      </c>
      <c r="E297" s="2">
        <v>2338.7849999999999</v>
      </c>
      <c r="F297" s="2">
        <f t="shared" si="40"/>
        <v>2179.1610000000001</v>
      </c>
      <c r="G297" s="2">
        <v>70.251999999999995</v>
      </c>
      <c r="H297" s="2">
        <v>127.574</v>
      </c>
      <c r="I297" s="2">
        <v>475.10300000000001</v>
      </c>
      <c r="J297" s="2">
        <f t="shared" si="41"/>
        <v>602.67700000000002</v>
      </c>
      <c r="K297" s="2">
        <v>715.76599999999996</v>
      </c>
      <c r="L297" s="2">
        <v>0</v>
      </c>
      <c r="M297" s="2">
        <v>-119.825</v>
      </c>
      <c r="N297" s="2">
        <f t="shared" si="42"/>
        <v>595.94099999999992</v>
      </c>
      <c r="O297" s="2">
        <v>2066.4760000000001</v>
      </c>
      <c r="P297" s="2">
        <v>0</v>
      </c>
      <c r="Q297" s="2">
        <v>52.607999999999997</v>
      </c>
      <c r="R297" s="2">
        <v>240.56800000000001</v>
      </c>
      <c r="S297" s="2">
        <f t="shared" si="43"/>
        <v>293.17599999999999</v>
      </c>
      <c r="T297" s="2">
        <v>1191.04</v>
      </c>
      <c r="U297" s="2">
        <v>1859.857</v>
      </c>
      <c r="V297" s="2">
        <f t="shared" si="44"/>
        <v>3050.8969999999999</v>
      </c>
      <c r="W297" s="2">
        <v>1254.3109999999999</v>
      </c>
      <c r="X297" s="2">
        <v>28836.846000000001</v>
      </c>
      <c r="Y297">
        <v>10146</v>
      </c>
      <c r="Z297" s="2">
        <v>18734.017</v>
      </c>
      <c r="AA297" s="2">
        <v>38.991</v>
      </c>
      <c r="AB297" s="2">
        <f t="shared" si="45"/>
        <v>18773.008000000002</v>
      </c>
      <c r="AC297" s="2">
        <v>384.57799999999997</v>
      </c>
      <c r="AD297" s="2">
        <v>0</v>
      </c>
      <c r="AE297" s="2">
        <v>0</v>
      </c>
      <c r="AF297" s="2">
        <v>0</v>
      </c>
      <c r="AG297" s="2">
        <f t="shared" si="46"/>
        <v>58107.323000000004</v>
      </c>
      <c r="AH297" s="2">
        <f t="shared" si="47"/>
        <v>68253.323000000004</v>
      </c>
      <c r="AI297" s="78">
        <v>241494</v>
      </c>
      <c r="AJ297" s="2">
        <v>282080</v>
      </c>
      <c r="AK297" s="2">
        <v>13897.423000000001</v>
      </c>
      <c r="AL297" s="2">
        <v>0</v>
      </c>
      <c r="AM297" s="2">
        <v>0</v>
      </c>
      <c r="AN297" s="2">
        <v>0</v>
      </c>
      <c r="AO297" s="2">
        <v>0</v>
      </c>
      <c r="AP297" s="2">
        <v>0</v>
      </c>
      <c r="AQ297" s="2">
        <v>4962.8999999999996</v>
      </c>
      <c r="AR297" s="2">
        <v>3416.6880000000001</v>
      </c>
      <c r="AS297" s="2">
        <v>0</v>
      </c>
      <c r="AT297" s="2">
        <v>33.798999999999999</v>
      </c>
      <c r="AU297" s="2">
        <v>0</v>
      </c>
      <c r="AV297" s="78">
        <v>0</v>
      </c>
      <c r="AW297" s="2">
        <v>956.00800000000004</v>
      </c>
      <c r="AX297" s="2">
        <v>-224</v>
      </c>
      <c r="AY297" s="2">
        <v>0</v>
      </c>
      <c r="AZ297" s="2">
        <v>0</v>
      </c>
      <c r="BA297" s="2">
        <f t="shared" si="48"/>
        <v>81374.140999999989</v>
      </c>
      <c r="BB297" s="2">
        <f t="shared" si="49"/>
        <v>91520.140999999989</v>
      </c>
      <c r="BC297" s="2">
        <v>334562</v>
      </c>
      <c r="BD297" s="2">
        <v>375148</v>
      </c>
      <c r="BE297" s="2">
        <v>0</v>
      </c>
      <c r="BF297" s="78">
        <v>0</v>
      </c>
      <c r="BG297" s="2">
        <v>0</v>
      </c>
      <c r="BH297" s="78">
        <v>0</v>
      </c>
      <c r="BI297" s="2">
        <v>1352</v>
      </c>
      <c r="BJ297" s="78">
        <v>5487</v>
      </c>
      <c r="BK297" s="2">
        <v>-1351</v>
      </c>
      <c r="BL297" s="78">
        <v>-3985</v>
      </c>
    </row>
    <row r="298" spans="1:64" x14ac:dyDescent="0.25">
      <c r="A298" s="1" t="s">
        <v>293</v>
      </c>
      <c r="B298" t="s">
        <v>739</v>
      </c>
      <c r="C298" t="s">
        <v>973</v>
      </c>
      <c r="D298" s="2">
        <v>16</v>
      </c>
      <c r="E298" s="2">
        <v>2473</v>
      </c>
      <c r="F298" s="2">
        <f t="shared" si="40"/>
        <v>2489</v>
      </c>
      <c r="G298" s="2">
        <v>30</v>
      </c>
      <c r="H298" s="2">
        <v>193</v>
      </c>
      <c r="I298" s="2">
        <v>145</v>
      </c>
      <c r="J298" s="2">
        <f t="shared" si="41"/>
        <v>338</v>
      </c>
      <c r="K298" s="2">
        <v>1270</v>
      </c>
      <c r="L298" s="2">
        <v>0</v>
      </c>
      <c r="M298" s="2">
        <v>292</v>
      </c>
      <c r="N298" s="2">
        <f t="shared" si="42"/>
        <v>1562</v>
      </c>
      <c r="O298" s="2">
        <v>5829</v>
      </c>
      <c r="P298" s="2">
        <v>711</v>
      </c>
      <c r="Q298" s="2">
        <v>142</v>
      </c>
      <c r="R298" s="2">
        <v>328</v>
      </c>
      <c r="S298" s="2">
        <f t="shared" si="43"/>
        <v>1181</v>
      </c>
      <c r="T298" s="2">
        <v>2281</v>
      </c>
      <c r="U298" s="2">
        <v>3541</v>
      </c>
      <c r="V298" s="2">
        <f t="shared" si="44"/>
        <v>5822</v>
      </c>
      <c r="W298" s="2">
        <v>1662</v>
      </c>
      <c r="X298" s="2">
        <v>45031</v>
      </c>
      <c r="Y298">
        <v>13040.545047186295</v>
      </c>
      <c r="Z298" s="2">
        <v>27173</v>
      </c>
      <c r="AA298" s="2">
        <v>1497</v>
      </c>
      <c r="AB298" s="2">
        <f t="shared" si="45"/>
        <v>28670</v>
      </c>
      <c r="AC298" s="2">
        <v>442</v>
      </c>
      <c r="AD298" s="2">
        <v>0</v>
      </c>
      <c r="AE298" s="2">
        <v>103</v>
      </c>
      <c r="AF298" s="2">
        <v>4086</v>
      </c>
      <c r="AG298" s="2">
        <f t="shared" si="46"/>
        <v>97245</v>
      </c>
      <c r="AH298" s="2">
        <f t="shared" si="47"/>
        <v>110285.5450471863</v>
      </c>
      <c r="AI298" s="78">
        <v>384386</v>
      </c>
      <c r="AJ298" s="2">
        <v>443798</v>
      </c>
      <c r="AK298" s="2">
        <v>12772</v>
      </c>
      <c r="AL298" s="2">
        <v>272</v>
      </c>
      <c r="AM298" s="2">
        <v>13713</v>
      </c>
      <c r="AN298" s="2">
        <v>0</v>
      </c>
      <c r="AO298" s="2">
        <v>0</v>
      </c>
      <c r="AP298" s="2">
        <v>17</v>
      </c>
      <c r="AQ298" s="2">
        <v>5744</v>
      </c>
      <c r="AR298" s="2">
        <v>0</v>
      </c>
      <c r="AS298" s="2">
        <v>0</v>
      </c>
      <c r="AT298" s="2">
        <v>0</v>
      </c>
      <c r="AU298" s="2">
        <v>0</v>
      </c>
      <c r="AV298" s="78">
        <v>0</v>
      </c>
      <c r="AW298" s="2">
        <v>776</v>
      </c>
      <c r="AX298" s="2">
        <v>3104</v>
      </c>
      <c r="AY298" s="2">
        <v>0</v>
      </c>
      <c r="AZ298" s="2">
        <v>0</v>
      </c>
      <c r="BA298" s="2">
        <f t="shared" si="48"/>
        <v>130539</v>
      </c>
      <c r="BB298" s="2">
        <f t="shared" si="49"/>
        <v>143579.54504718632</v>
      </c>
      <c r="BC298" s="2">
        <v>517559</v>
      </c>
      <c r="BD298" s="2">
        <v>576971</v>
      </c>
      <c r="BE298" s="2">
        <v>0</v>
      </c>
      <c r="BF298" s="78">
        <v>0</v>
      </c>
      <c r="BG298" s="2">
        <v>-728</v>
      </c>
      <c r="BH298" s="78">
        <v>-2910</v>
      </c>
      <c r="BI298" s="2">
        <v>1978</v>
      </c>
      <c r="BJ298" s="78">
        <v>7910</v>
      </c>
      <c r="BK298" s="2">
        <v>-1084</v>
      </c>
      <c r="BL298" s="78">
        <v>-4336</v>
      </c>
    </row>
    <row r="299" spans="1:64" x14ac:dyDescent="0.25">
      <c r="A299" s="1" t="s">
        <v>294</v>
      </c>
      <c r="B299" t="s">
        <v>740</v>
      </c>
      <c r="C299" t="s">
        <v>973</v>
      </c>
      <c r="D299" s="2">
        <v>0</v>
      </c>
      <c r="E299" s="2">
        <v>5382</v>
      </c>
      <c r="F299" s="2">
        <f t="shared" si="40"/>
        <v>5382</v>
      </c>
      <c r="G299" s="2">
        <v>48</v>
      </c>
      <c r="H299" s="2">
        <v>290</v>
      </c>
      <c r="I299" s="2">
        <v>0</v>
      </c>
      <c r="J299" s="2">
        <f t="shared" si="41"/>
        <v>290</v>
      </c>
      <c r="K299" s="2">
        <v>6075</v>
      </c>
      <c r="L299" s="2">
        <v>0</v>
      </c>
      <c r="M299" s="2">
        <v>7335</v>
      </c>
      <c r="N299" s="2">
        <f t="shared" si="42"/>
        <v>13410</v>
      </c>
      <c r="O299" s="2">
        <v>4516</v>
      </c>
      <c r="P299" s="2">
        <v>1060</v>
      </c>
      <c r="Q299" s="2">
        <v>642</v>
      </c>
      <c r="R299" s="2">
        <v>-217</v>
      </c>
      <c r="S299" s="2">
        <f t="shared" si="43"/>
        <v>1485</v>
      </c>
      <c r="T299" s="2">
        <v>1749</v>
      </c>
      <c r="U299" s="2">
        <v>2724</v>
      </c>
      <c r="V299" s="2">
        <f t="shared" si="44"/>
        <v>4473</v>
      </c>
      <c r="W299" s="2">
        <v>4458</v>
      </c>
      <c r="X299" s="2">
        <v>21582</v>
      </c>
      <c r="Y299">
        <v>6249.939890483769</v>
      </c>
      <c r="Z299" s="2">
        <v>22408</v>
      </c>
      <c r="AA299" s="2">
        <v>777</v>
      </c>
      <c r="AB299" s="2">
        <f t="shared" si="45"/>
        <v>23185</v>
      </c>
      <c r="AC299" s="2">
        <v>717</v>
      </c>
      <c r="AD299" s="2">
        <v>0</v>
      </c>
      <c r="AE299" s="2">
        <v>0</v>
      </c>
      <c r="AF299" s="2">
        <v>168</v>
      </c>
      <c r="AG299" s="2">
        <f t="shared" si="46"/>
        <v>79714</v>
      </c>
      <c r="AH299" s="2">
        <f t="shared" si="47"/>
        <v>85963.939890483773</v>
      </c>
      <c r="AI299" s="78">
        <v>238447</v>
      </c>
      <c r="AJ299" s="2">
        <v>263287.97965437581</v>
      </c>
      <c r="AK299" s="2">
        <v>19490</v>
      </c>
      <c r="AL299" s="2">
        <v>0</v>
      </c>
      <c r="AM299" s="2">
        <v>0</v>
      </c>
      <c r="AN299" s="2">
        <v>0</v>
      </c>
      <c r="AO299" s="2">
        <v>0</v>
      </c>
      <c r="AP299" s="2">
        <v>239</v>
      </c>
      <c r="AQ299" s="2">
        <v>2995</v>
      </c>
      <c r="AR299" s="2">
        <v>1769</v>
      </c>
      <c r="AS299" s="2">
        <v>0</v>
      </c>
      <c r="AT299" s="2">
        <v>2</v>
      </c>
      <c r="AU299" s="2">
        <v>0</v>
      </c>
      <c r="AV299" s="78">
        <v>0</v>
      </c>
      <c r="AW299" s="2">
        <v>-505</v>
      </c>
      <c r="AX299" s="2">
        <v>-2021</v>
      </c>
      <c r="AY299" s="2">
        <v>0</v>
      </c>
      <c r="AZ299" s="2">
        <v>0</v>
      </c>
      <c r="BA299" s="2">
        <f t="shared" si="48"/>
        <v>103704</v>
      </c>
      <c r="BB299" s="2">
        <f t="shared" si="49"/>
        <v>109953.93989048377</v>
      </c>
      <c r="BC299" s="2">
        <v>334401</v>
      </c>
      <c r="BD299" s="2">
        <v>359241.97965437581</v>
      </c>
      <c r="BE299" s="2">
        <v>0</v>
      </c>
      <c r="BF299" s="78">
        <v>0</v>
      </c>
      <c r="BG299" s="2">
        <v>0</v>
      </c>
      <c r="BH299" s="78">
        <v>0</v>
      </c>
      <c r="BI299" s="2">
        <v>1142</v>
      </c>
      <c r="BJ299" s="78">
        <v>4566</v>
      </c>
      <c r="BK299" s="2">
        <v>-232</v>
      </c>
      <c r="BL299" s="78">
        <v>-929</v>
      </c>
    </row>
    <row r="300" spans="1:64" x14ac:dyDescent="0.25">
      <c r="A300" s="1" t="s">
        <v>295</v>
      </c>
      <c r="B300" t="s">
        <v>741</v>
      </c>
      <c r="C300" t="s">
        <v>973</v>
      </c>
      <c r="D300" s="2">
        <v>190</v>
      </c>
      <c r="E300" s="2">
        <v>-4376</v>
      </c>
      <c r="F300" s="2">
        <f t="shared" si="40"/>
        <v>-4186</v>
      </c>
      <c r="G300" s="2">
        <v>57</v>
      </c>
      <c r="H300" s="2">
        <v>553</v>
      </c>
      <c r="I300" s="2">
        <v>268</v>
      </c>
      <c r="J300" s="2">
        <f t="shared" si="41"/>
        <v>821</v>
      </c>
      <c r="K300" s="2">
        <v>1232</v>
      </c>
      <c r="L300" s="2">
        <v>0</v>
      </c>
      <c r="M300" s="2">
        <v>4123</v>
      </c>
      <c r="N300" s="2">
        <f t="shared" si="42"/>
        <v>5355</v>
      </c>
      <c r="O300" s="2">
        <v>5276</v>
      </c>
      <c r="P300" s="2">
        <v>866</v>
      </c>
      <c r="Q300" s="2">
        <v>776</v>
      </c>
      <c r="R300" s="2">
        <v>1251</v>
      </c>
      <c r="S300" s="2">
        <f t="shared" si="43"/>
        <v>2893</v>
      </c>
      <c r="T300" s="2">
        <v>1361</v>
      </c>
      <c r="U300" s="2">
        <v>10783</v>
      </c>
      <c r="V300" s="2">
        <f t="shared" si="44"/>
        <v>12144</v>
      </c>
      <c r="W300" s="2">
        <v>8575</v>
      </c>
      <c r="X300" s="2">
        <v>76907</v>
      </c>
      <c r="Y300">
        <v>22271.528456928703</v>
      </c>
      <c r="Z300" s="2">
        <v>58751</v>
      </c>
      <c r="AA300" s="2">
        <v>4873</v>
      </c>
      <c r="AB300" s="2">
        <f t="shared" si="45"/>
        <v>63624</v>
      </c>
      <c r="AC300" s="2">
        <v>1239</v>
      </c>
      <c r="AD300" s="2">
        <v>127</v>
      </c>
      <c r="AE300" s="2">
        <v>0</v>
      </c>
      <c r="AF300" s="2">
        <v>0</v>
      </c>
      <c r="AG300" s="2">
        <f t="shared" si="46"/>
        <v>172832</v>
      </c>
      <c r="AH300" s="2">
        <f t="shared" si="47"/>
        <v>195103.5284569287</v>
      </c>
      <c r="AI300" s="78">
        <v>702451</v>
      </c>
      <c r="AJ300" s="2">
        <v>821775</v>
      </c>
      <c r="AK300" s="2">
        <v>63152</v>
      </c>
      <c r="AL300" s="2">
        <v>0</v>
      </c>
      <c r="AM300" s="2">
        <v>0</v>
      </c>
      <c r="AN300" s="2">
        <v>0</v>
      </c>
      <c r="AO300" s="2">
        <v>0</v>
      </c>
      <c r="AP300" s="2">
        <v>0</v>
      </c>
      <c r="AQ300" s="2">
        <v>11581</v>
      </c>
      <c r="AR300" s="2">
        <v>4477</v>
      </c>
      <c r="AS300" s="2">
        <v>0</v>
      </c>
      <c r="AT300" s="2">
        <v>88</v>
      </c>
      <c r="AU300" s="2">
        <v>-1451</v>
      </c>
      <c r="AV300" s="78">
        <v>-5268</v>
      </c>
      <c r="AW300" s="2">
        <v>773</v>
      </c>
      <c r="AX300" s="2">
        <v>3092</v>
      </c>
      <c r="AY300" s="2">
        <v>0</v>
      </c>
      <c r="AZ300" s="2">
        <v>0</v>
      </c>
      <c r="BA300" s="2">
        <f t="shared" si="48"/>
        <v>251452</v>
      </c>
      <c r="BB300" s="2">
        <f t="shared" si="49"/>
        <v>273723.52845692867</v>
      </c>
      <c r="BC300" s="2">
        <v>1037228</v>
      </c>
      <c r="BD300" s="2">
        <v>1156552</v>
      </c>
      <c r="BE300" s="2">
        <v>18</v>
      </c>
      <c r="BF300" s="78">
        <v>0</v>
      </c>
      <c r="BG300" s="2">
        <v>224</v>
      </c>
      <c r="BH300" s="78">
        <v>894</v>
      </c>
      <c r="BI300" s="2">
        <v>3641</v>
      </c>
      <c r="BJ300" s="78">
        <v>13634</v>
      </c>
      <c r="BK300" s="2">
        <v>-140</v>
      </c>
      <c r="BL300" s="78">
        <v>-300</v>
      </c>
    </row>
    <row r="301" spans="1:64" x14ac:dyDescent="0.25">
      <c r="A301" s="1" t="s">
        <v>296</v>
      </c>
      <c r="B301" t="s">
        <v>742</v>
      </c>
      <c r="C301" t="s">
        <v>973</v>
      </c>
      <c r="D301" s="2">
        <v>-344</v>
      </c>
      <c r="E301" s="2">
        <v>1560</v>
      </c>
      <c r="F301" s="2">
        <f t="shared" si="40"/>
        <v>1216</v>
      </c>
      <c r="G301" s="2">
        <v>14</v>
      </c>
      <c r="H301" s="2">
        <v>118</v>
      </c>
      <c r="I301" s="2">
        <v>55</v>
      </c>
      <c r="J301" s="2">
        <f t="shared" si="41"/>
        <v>173</v>
      </c>
      <c r="K301" s="2">
        <v>1163</v>
      </c>
      <c r="L301" s="2">
        <v>0</v>
      </c>
      <c r="M301" s="2">
        <v>281</v>
      </c>
      <c r="N301" s="2">
        <f t="shared" si="42"/>
        <v>1444</v>
      </c>
      <c r="O301" s="2">
        <v>1235</v>
      </c>
      <c r="P301" s="2">
        <v>503</v>
      </c>
      <c r="Q301" s="2">
        <v>235</v>
      </c>
      <c r="R301" s="2">
        <v>239</v>
      </c>
      <c r="S301" s="2">
        <f t="shared" si="43"/>
        <v>977</v>
      </c>
      <c r="T301" s="2">
        <v>205</v>
      </c>
      <c r="U301" s="2">
        <v>2792</v>
      </c>
      <c r="V301" s="2">
        <f t="shared" si="44"/>
        <v>2997</v>
      </c>
      <c r="W301" s="2">
        <v>936</v>
      </c>
      <c r="X301" s="2">
        <v>29078</v>
      </c>
      <c r="Y301">
        <v>5409</v>
      </c>
      <c r="Z301" s="2">
        <v>19342</v>
      </c>
      <c r="AA301" s="2">
        <v>2273</v>
      </c>
      <c r="AB301" s="2">
        <f t="shared" si="45"/>
        <v>21615</v>
      </c>
      <c r="AC301" s="2">
        <v>301</v>
      </c>
      <c r="AD301" s="2">
        <v>0</v>
      </c>
      <c r="AE301" s="2">
        <v>0</v>
      </c>
      <c r="AF301" s="2">
        <v>0</v>
      </c>
      <c r="AG301" s="2">
        <f t="shared" si="46"/>
        <v>59986</v>
      </c>
      <c r="AH301" s="2">
        <f t="shared" si="47"/>
        <v>65395</v>
      </c>
      <c r="AI301" s="78">
        <v>226067</v>
      </c>
      <c r="AJ301" s="2">
        <v>263203</v>
      </c>
      <c r="AK301" s="2">
        <v>17121</v>
      </c>
      <c r="AL301" s="2">
        <v>0</v>
      </c>
      <c r="AM301" s="2">
        <v>0</v>
      </c>
      <c r="AN301" s="2">
        <v>0</v>
      </c>
      <c r="AO301" s="2">
        <v>0</v>
      </c>
      <c r="AP301" s="2">
        <v>0</v>
      </c>
      <c r="AQ301" s="2">
        <v>4335</v>
      </c>
      <c r="AR301" s="2">
        <v>1628</v>
      </c>
      <c r="AS301" s="2">
        <v>0</v>
      </c>
      <c r="AT301" s="2">
        <v>0</v>
      </c>
      <c r="AU301" s="2">
        <v>-55</v>
      </c>
      <c r="AV301" s="78">
        <v>-57</v>
      </c>
      <c r="AW301" s="2">
        <v>1163</v>
      </c>
      <c r="AX301" s="2">
        <v>-134</v>
      </c>
      <c r="AY301" s="2">
        <v>0</v>
      </c>
      <c r="AZ301" s="2">
        <v>0</v>
      </c>
      <c r="BA301" s="2">
        <f t="shared" si="48"/>
        <v>84178</v>
      </c>
      <c r="BB301" s="2">
        <f t="shared" si="49"/>
        <v>89587</v>
      </c>
      <c r="BC301" s="2">
        <v>322043</v>
      </c>
      <c r="BD301" s="2">
        <v>359179</v>
      </c>
      <c r="BE301" s="2">
        <v>0</v>
      </c>
      <c r="BF301" s="78">
        <v>1426</v>
      </c>
      <c r="BG301" s="2">
        <v>0</v>
      </c>
      <c r="BH301" s="78">
        <v>-1044</v>
      </c>
      <c r="BI301" s="2">
        <v>678</v>
      </c>
      <c r="BJ301" s="78">
        <v>4932</v>
      </c>
      <c r="BK301" s="2">
        <v>82</v>
      </c>
      <c r="BL301" s="78">
        <v>-909</v>
      </c>
    </row>
    <row r="302" spans="1:64" x14ac:dyDescent="0.25">
      <c r="A302" s="1" t="s">
        <v>297</v>
      </c>
      <c r="B302" t="s">
        <v>743</v>
      </c>
      <c r="C302" t="s">
        <v>973</v>
      </c>
      <c r="D302" s="2">
        <v>-337</v>
      </c>
      <c r="E302" s="2">
        <v>3348</v>
      </c>
      <c r="F302" s="2">
        <f t="shared" si="40"/>
        <v>3011</v>
      </c>
      <c r="G302" s="2">
        <v>36</v>
      </c>
      <c r="H302" s="2">
        <v>69</v>
      </c>
      <c r="I302" s="2">
        <v>98</v>
      </c>
      <c r="J302" s="2">
        <f t="shared" si="41"/>
        <v>167</v>
      </c>
      <c r="K302" s="2">
        <v>2009</v>
      </c>
      <c r="L302" s="2">
        <v>0</v>
      </c>
      <c r="M302" s="2">
        <v>1241</v>
      </c>
      <c r="N302" s="2">
        <f t="shared" si="42"/>
        <v>3250</v>
      </c>
      <c r="O302" s="2">
        <v>2920</v>
      </c>
      <c r="P302" s="2">
        <v>632</v>
      </c>
      <c r="Q302" s="2">
        <v>274</v>
      </c>
      <c r="R302" s="2">
        <v>669</v>
      </c>
      <c r="S302" s="2">
        <f t="shared" si="43"/>
        <v>1575</v>
      </c>
      <c r="T302" s="2">
        <v>905</v>
      </c>
      <c r="U302" s="2">
        <v>3162</v>
      </c>
      <c r="V302" s="2">
        <f t="shared" si="44"/>
        <v>4067</v>
      </c>
      <c r="W302" s="2">
        <v>2799</v>
      </c>
      <c r="X302" s="2">
        <v>34698</v>
      </c>
      <c r="Y302">
        <v>10048.20750254869</v>
      </c>
      <c r="Z302" s="2">
        <v>32711</v>
      </c>
      <c r="AA302" s="2">
        <v>1347</v>
      </c>
      <c r="AB302" s="2">
        <f t="shared" si="45"/>
        <v>34058</v>
      </c>
      <c r="AC302" s="2">
        <v>-2175</v>
      </c>
      <c r="AD302" s="2">
        <v>311</v>
      </c>
      <c r="AE302" s="2">
        <v>0</v>
      </c>
      <c r="AF302" s="2">
        <v>88</v>
      </c>
      <c r="AG302" s="2">
        <f t="shared" si="46"/>
        <v>84805</v>
      </c>
      <c r="AH302" s="2">
        <f t="shared" si="47"/>
        <v>94853.207502548685</v>
      </c>
      <c r="AI302" s="78">
        <v>338758</v>
      </c>
      <c r="AJ302" s="2">
        <v>378352.12208617455</v>
      </c>
      <c r="AK302" s="2">
        <v>25859</v>
      </c>
      <c r="AL302" s="2">
        <v>0</v>
      </c>
      <c r="AM302" s="2">
        <v>0</v>
      </c>
      <c r="AN302" s="2">
        <v>0</v>
      </c>
      <c r="AO302" s="2">
        <v>0</v>
      </c>
      <c r="AP302" s="2">
        <v>224</v>
      </c>
      <c r="AQ302" s="2">
        <v>5601</v>
      </c>
      <c r="AR302" s="2">
        <v>3115</v>
      </c>
      <c r="AS302" s="2">
        <v>0</v>
      </c>
      <c r="AT302" s="2">
        <v>16</v>
      </c>
      <c r="AU302" s="2">
        <v>-185</v>
      </c>
      <c r="AV302" s="78">
        <v>0</v>
      </c>
      <c r="AW302" s="2">
        <v>-268</v>
      </c>
      <c r="AX302" s="2">
        <v>-1073</v>
      </c>
      <c r="AY302" s="2">
        <v>-8</v>
      </c>
      <c r="AZ302" s="2">
        <v>0</v>
      </c>
      <c r="BA302" s="2">
        <f t="shared" si="48"/>
        <v>119159</v>
      </c>
      <c r="BB302" s="2">
        <f t="shared" si="49"/>
        <v>129207.20750254868</v>
      </c>
      <c r="BC302" s="2">
        <v>476168</v>
      </c>
      <c r="BD302" s="2">
        <v>515762.12208617455</v>
      </c>
      <c r="BE302" s="2">
        <v>-74</v>
      </c>
      <c r="BF302" s="78">
        <v>0</v>
      </c>
      <c r="BG302" s="2">
        <v>-113</v>
      </c>
      <c r="BH302" s="78">
        <v>-451</v>
      </c>
      <c r="BI302" s="2">
        <v>1010</v>
      </c>
      <c r="BJ302" s="78">
        <v>4038</v>
      </c>
      <c r="BK302" s="2">
        <v>-176</v>
      </c>
      <c r="BL302" s="78">
        <v>-702</v>
      </c>
    </row>
    <row r="303" spans="1:64" x14ac:dyDescent="0.25">
      <c r="A303" s="1" t="s">
        <v>298</v>
      </c>
      <c r="B303" t="s">
        <v>744</v>
      </c>
      <c r="C303" t="s">
        <v>973</v>
      </c>
      <c r="D303" s="2">
        <v>106</v>
      </c>
      <c r="E303" s="2">
        <v>2539</v>
      </c>
      <c r="F303" s="2">
        <f t="shared" si="40"/>
        <v>2645</v>
      </c>
      <c r="G303" s="2">
        <v>0</v>
      </c>
      <c r="H303" s="2">
        <v>412</v>
      </c>
      <c r="I303" s="2">
        <v>107</v>
      </c>
      <c r="J303" s="2">
        <f t="shared" si="41"/>
        <v>519</v>
      </c>
      <c r="K303" s="2">
        <v>1286</v>
      </c>
      <c r="L303" s="2">
        <v>0</v>
      </c>
      <c r="M303" s="2">
        <v>607</v>
      </c>
      <c r="N303" s="2">
        <f t="shared" si="42"/>
        <v>1893</v>
      </c>
      <c r="O303" s="2">
        <v>3072</v>
      </c>
      <c r="P303" s="2">
        <v>575</v>
      </c>
      <c r="Q303" s="2">
        <v>45</v>
      </c>
      <c r="R303" s="2">
        <v>127</v>
      </c>
      <c r="S303" s="2">
        <f t="shared" si="43"/>
        <v>747</v>
      </c>
      <c r="T303" s="2">
        <v>1545</v>
      </c>
      <c r="U303" s="2">
        <v>4637</v>
      </c>
      <c r="V303" s="2">
        <f t="shared" si="44"/>
        <v>6182</v>
      </c>
      <c r="W303" s="2">
        <v>4309</v>
      </c>
      <c r="X303" s="2">
        <v>51047</v>
      </c>
      <c r="Y303">
        <v>14782.720859490546</v>
      </c>
      <c r="Z303" s="2">
        <v>34982</v>
      </c>
      <c r="AA303" s="2">
        <v>1935</v>
      </c>
      <c r="AB303" s="2">
        <f t="shared" si="45"/>
        <v>36917</v>
      </c>
      <c r="AC303" s="2">
        <v>1489</v>
      </c>
      <c r="AD303" s="2">
        <v>0</v>
      </c>
      <c r="AE303" s="2">
        <v>0</v>
      </c>
      <c r="AF303" s="2">
        <v>484</v>
      </c>
      <c r="AG303" s="2">
        <f t="shared" si="46"/>
        <v>109304</v>
      </c>
      <c r="AH303" s="2">
        <f t="shared" si="47"/>
        <v>124086.72085949054</v>
      </c>
      <c r="AI303" s="78">
        <v>528147</v>
      </c>
      <c r="AJ303" s="2">
        <v>549151</v>
      </c>
      <c r="AK303" s="2">
        <v>34263</v>
      </c>
      <c r="AL303" s="2">
        <v>0</v>
      </c>
      <c r="AM303" s="2">
        <v>0</v>
      </c>
      <c r="AN303" s="2">
        <v>0</v>
      </c>
      <c r="AO303" s="2">
        <v>0</v>
      </c>
      <c r="AP303" s="2">
        <v>0</v>
      </c>
      <c r="AQ303" s="2">
        <v>3883</v>
      </c>
      <c r="AR303" s="2">
        <v>1941</v>
      </c>
      <c r="AS303" s="2">
        <v>0</v>
      </c>
      <c r="AT303" s="2">
        <v>0</v>
      </c>
      <c r="AU303" s="2">
        <v>0</v>
      </c>
      <c r="AV303" s="78">
        <v>0</v>
      </c>
      <c r="AW303" s="2">
        <v>0</v>
      </c>
      <c r="AX303" s="2">
        <v>0</v>
      </c>
      <c r="AY303" s="2">
        <v>0</v>
      </c>
      <c r="AZ303" s="2">
        <v>0</v>
      </c>
      <c r="BA303" s="2">
        <f t="shared" si="48"/>
        <v>149391</v>
      </c>
      <c r="BB303" s="2">
        <f t="shared" si="49"/>
        <v>164173.72085949054</v>
      </c>
      <c r="BC303" s="2">
        <v>706995</v>
      </c>
      <c r="BD303" s="2">
        <v>727999</v>
      </c>
      <c r="BE303" s="2">
        <v>0</v>
      </c>
      <c r="BF303" s="78">
        <v>0</v>
      </c>
      <c r="BG303" s="2">
        <v>0</v>
      </c>
      <c r="BH303" s="78">
        <v>0</v>
      </c>
      <c r="BI303" s="2">
        <v>2569</v>
      </c>
      <c r="BJ303" s="78">
        <v>3450</v>
      </c>
      <c r="BK303" s="2">
        <v>-215</v>
      </c>
      <c r="BL303" s="78">
        <v>-860</v>
      </c>
    </row>
    <row r="304" spans="1:64" x14ac:dyDescent="0.25">
      <c r="A304" s="1" t="s">
        <v>299</v>
      </c>
      <c r="B304" t="s">
        <v>745</v>
      </c>
      <c r="C304" t="s">
        <v>973</v>
      </c>
      <c r="D304" s="2">
        <v>-75</v>
      </c>
      <c r="E304" s="2">
        <v>4182</v>
      </c>
      <c r="F304" s="2">
        <f t="shared" si="40"/>
        <v>4107</v>
      </c>
      <c r="G304" s="2">
        <v>0</v>
      </c>
      <c r="H304" s="2">
        <v>589</v>
      </c>
      <c r="I304" s="2">
        <v>0</v>
      </c>
      <c r="J304" s="2">
        <f t="shared" si="41"/>
        <v>589</v>
      </c>
      <c r="K304" s="2">
        <v>2932</v>
      </c>
      <c r="L304" s="2">
        <v>0</v>
      </c>
      <c r="M304" s="2">
        <v>669</v>
      </c>
      <c r="N304" s="2">
        <f t="shared" si="42"/>
        <v>3601</v>
      </c>
      <c r="O304" s="2">
        <v>4481</v>
      </c>
      <c r="P304" s="2">
        <v>565</v>
      </c>
      <c r="Q304" s="2">
        <v>169</v>
      </c>
      <c r="R304" s="2">
        <v>1231</v>
      </c>
      <c r="S304" s="2">
        <f t="shared" si="43"/>
        <v>1965</v>
      </c>
      <c r="T304" s="2">
        <v>566</v>
      </c>
      <c r="U304" s="2">
        <v>665</v>
      </c>
      <c r="V304" s="2">
        <f t="shared" si="44"/>
        <v>1231</v>
      </c>
      <c r="W304" s="2">
        <v>1192</v>
      </c>
      <c r="X304" s="2">
        <v>27658</v>
      </c>
      <c r="Y304">
        <v>8009.4911264479706</v>
      </c>
      <c r="Z304" s="2">
        <v>21240</v>
      </c>
      <c r="AA304" s="2">
        <v>687</v>
      </c>
      <c r="AB304" s="2">
        <f t="shared" si="45"/>
        <v>21927</v>
      </c>
      <c r="AC304" s="2">
        <v>434</v>
      </c>
      <c r="AD304" s="2">
        <v>0</v>
      </c>
      <c r="AE304" s="2">
        <v>0</v>
      </c>
      <c r="AF304" s="2">
        <v>0</v>
      </c>
      <c r="AG304" s="2">
        <f t="shared" si="46"/>
        <v>67185</v>
      </c>
      <c r="AH304" s="2">
        <f t="shared" si="47"/>
        <v>75194.491126447974</v>
      </c>
      <c r="AI304" s="78">
        <v>339317</v>
      </c>
      <c r="AJ304" s="2">
        <v>353539.26418543729</v>
      </c>
      <c r="AK304" s="2">
        <v>9348</v>
      </c>
      <c r="AL304" s="2">
        <v>10144</v>
      </c>
      <c r="AM304" s="2">
        <v>0</v>
      </c>
      <c r="AN304" s="2">
        <v>0</v>
      </c>
      <c r="AO304" s="2">
        <v>0</v>
      </c>
      <c r="AP304" s="2">
        <v>0</v>
      </c>
      <c r="AQ304" s="2">
        <v>43</v>
      </c>
      <c r="AR304" s="2">
        <v>0</v>
      </c>
      <c r="AS304" s="2">
        <v>0</v>
      </c>
      <c r="AT304" s="2">
        <v>24</v>
      </c>
      <c r="AU304" s="2">
        <v>-292</v>
      </c>
      <c r="AV304" s="78">
        <v>3653</v>
      </c>
      <c r="AW304" s="2">
        <v>4224</v>
      </c>
      <c r="AX304" s="2">
        <v>5487</v>
      </c>
      <c r="AY304" s="2">
        <v>-212</v>
      </c>
      <c r="AZ304" s="2">
        <v>0</v>
      </c>
      <c r="BA304" s="2">
        <f t="shared" si="48"/>
        <v>90464</v>
      </c>
      <c r="BB304" s="2">
        <f t="shared" si="49"/>
        <v>98473.491126447974</v>
      </c>
      <c r="BC304" s="2">
        <v>440149</v>
      </c>
      <c r="BD304" s="2">
        <v>454371.26418543729</v>
      </c>
      <c r="BE304" s="2">
        <v>0</v>
      </c>
      <c r="BF304" s="78">
        <v>639</v>
      </c>
      <c r="BG304" s="2">
        <v>0</v>
      </c>
      <c r="BH304" s="78">
        <v>4408</v>
      </c>
      <c r="BI304" s="2">
        <v>0</v>
      </c>
      <c r="BJ304" s="78">
        <v>24658</v>
      </c>
      <c r="BK304" s="2">
        <v>-320</v>
      </c>
      <c r="BL304" s="78">
        <v>-676</v>
      </c>
    </row>
    <row r="305" spans="1:64" x14ac:dyDescent="0.25">
      <c r="A305" s="1" t="s">
        <v>300</v>
      </c>
      <c r="B305" t="s">
        <v>746</v>
      </c>
      <c r="C305" t="s">
        <v>973</v>
      </c>
      <c r="D305" s="2">
        <v>41</v>
      </c>
      <c r="E305" s="2">
        <v>820</v>
      </c>
      <c r="F305" s="2">
        <f t="shared" si="40"/>
        <v>861</v>
      </c>
      <c r="G305" s="2">
        <v>75</v>
      </c>
      <c r="H305" s="2">
        <v>478</v>
      </c>
      <c r="I305" s="2">
        <v>179</v>
      </c>
      <c r="J305" s="2">
        <f t="shared" si="41"/>
        <v>657</v>
      </c>
      <c r="K305" s="2">
        <v>2092</v>
      </c>
      <c r="L305" s="2">
        <v>0</v>
      </c>
      <c r="M305" s="2">
        <v>695</v>
      </c>
      <c r="N305" s="2">
        <f t="shared" si="42"/>
        <v>2787</v>
      </c>
      <c r="O305" s="2">
        <v>5738</v>
      </c>
      <c r="P305" s="2">
        <v>1041</v>
      </c>
      <c r="Q305" s="2">
        <v>271</v>
      </c>
      <c r="R305" s="2">
        <v>1060</v>
      </c>
      <c r="S305" s="2">
        <f t="shared" si="43"/>
        <v>2372</v>
      </c>
      <c r="T305" s="2">
        <v>2201</v>
      </c>
      <c r="U305" s="2">
        <v>2519</v>
      </c>
      <c r="V305" s="2">
        <f t="shared" si="44"/>
        <v>4720</v>
      </c>
      <c r="W305" s="2">
        <v>2715</v>
      </c>
      <c r="X305" s="2">
        <v>27717</v>
      </c>
      <c r="Y305">
        <v>8026.5769597135868</v>
      </c>
      <c r="Z305" s="2">
        <v>33238</v>
      </c>
      <c r="AA305" s="2">
        <v>1894</v>
      </c>
      <c r="AB305" s="2">
        <f t="shared" si="45"/>
        <v>35132</v>
      </c>
      <c r="AC305" s="2">
        <v>3668</v>
      </c>
      <c r="AD305" s="2">
        <v>0</v>
      </c>
      <c r="AE305" s="2">
        <v>93</v>
      </c>
      <c r="AF305" s="2">
        <v>-865</v>
      </c>
      <c r="AG305" s="2">
        <f t="shared" si="46"/>
        <v>85670</v>
      </c>
      <c r="AH305" s="2">
        <f t="shared" si="47"/>
        <v>93696.57695971358</v>
      </c>
      <c r="AI305" s="78">
        <v>324680</v>
      </c>
      <c r="AJ305" s="2">
        <v>357864</v>
      </c>
      <c r="AK305" s="2">
        <v>12165</v>
      </c>
      <c r="AL305" s="2">
        <v>0</v>
      </c>
      <c r="AM305" s="2">
        <v>10854</v>
      </c>
      <c r="AN305" s="2">
        <v>0</v>
      </c>
      <c r="AO305" s="2">
        <v>0</v>
      </c>
      <c r="AP305" s="2">
        <v>472</v>
      </c>
      <c r="AQ305" s="2">
        <v>3797</v>
      </c>
      <c r="AR305" s="2">
        <v>0</v>
      </c>
      <c r="AS305" s="2">
        <v>0</v>
      </c>
      <c r="AT305" s="2">
        <v>642</v>
      </c>
      <c r="AU305" s="2">
        <v>0</v>
      </c>
      <c r="AV305" s="78">
        <v>0</v>
      </c>
      <c r="AW305" s="2">
        <v>-1347</v>
      </c>
      <c r="AX305" s="2">
        <v>-5388</v>
      </c>
      <c r="AY305" s="2">
        <v>0</v>
      </c>
      <c r="AZ305" s="2">
        <v>0</v>
      </c>
      <c r="BA305" s="2">
        <f t="shared" si="48"/>
        <v>112253</v>
      </c>
      <c r="BB305" s="2">
        <f t="shared" si="49"/>
        <v>120279.57695971358</v>
      </c>
      <c r="BC305" s="2">
        <v>449012</v>
      </c>
      <c r="BD305" s="2">
        <v>482196</v>
      </c>
      <c r="BE305" s="2">
        <v>0</v>
      </c>
      <c r="BF305" s="78">
        <v>0</v>
      </c>
      <c r="BG305" s="2">
        <v>0</v>
      </c>
      <c r="BH305" s="78">
        <v>0</v>
      </c>
      <c r="BI305" s="2">
        <v>3830</v>
      </c>
      <c r="BJ305" s="78">
        <v>15320</v>
      </c>
      <c r="BK305" s="2">
        <v>-140</v>
      </c>
      <c r="BL305" s="78">
        <v>-560</v>
      </c>
    </row>
    <row r="306" spans="1:64" x14ac:dyDescent="0.25">
      <c r="A306" s="1" t="s">
        <v>301</v>
      </c>
      <c r="B306" t="s">
        <v>747</v>
      </c>
      <c r="C306" t="s">
        <v>973</v>
      </c>
      <c r="D306" s="2">
        <v>-83</v>
      </c>
      <c r="E306" s="2">
        <v>2225</v>
      </c>
      <c r="F306" s="2">
        <f t="shared" si="40"/>
        <v>2142</v>
      </c>
      <c r="G306" s="2">
        <v>48</v>
      </c>
      <c r="H306" s="2">
        <v>92</v>
      </c>
      <c r="I306" s="2">
        <v>125</v>
      </c>
      <c r="J306" s="2">
        <f t="shared" si="41"/>
        <v>217</v>
      </c>
      <c r="K306" s="2">
        <v>1869</v>
      </c>
      <c r="L306" s="2">
        <v>0</v>
      </c>
      <c r="M306" s="2">
        <v>683</v>
      </c>
      <c r="N306" s="2">
        <f t="shared" si="42"/>
        <v>2552</v>
      </c>
      <c r="O306" s="2">
        <v>4073</v>
      </c>
      <c r="P306" s="2">
        <v>390</v>
      </c>
      <c r="Q306" s="2">
        <v>-92</v>
      </c>
      <c r="R306" s="2">
        <v>302</v>
      </c>
      <c r="S306" s="2">
        <f t="shared" si="43"/>
        <v>600</v>
      </c>
      <c r="T306" s="2">
        <v>880</v>
      </c>
      <c r="U306" s="2">
        <v>3218</v>
      </c>
      <c r="V306" s="2">
        <f t="shared" si="44"/>
        <v>4098</v>
      </c>
      <c r="W306" s="2">
        <v>3626</v>
      </c>
      <c r="X306" s="2">
        <v>30285</v>
      </c>
      <c r="Y306">
        <v>8770.2450923594188</v>
      </c>
      <c r="Z306" s="2">
        <v>31345</v>
      </c>
      <c r="AA306" s="2">
        <v>610</v>
      </c>
      <c r="AB306" s="2">
        <f t="shared" si="45"/>
        <v>31955</v>
      </c>
      <c r="AC306" s="2">
        <v>1241</v>
      </c>
      <c r="AD306" s="2">
        <v>0</v>
      </c>
      <c r="AE306" s="2">
        <v>136</v>
      </c>
      <c r="AF306" s="2">
        <v>0</v>
      </c>
      <c r="AG306" s="2">
        <f t="shared" si="46"/>
        <v>80973</v>
      </c>
      <c r="AH306" s="2">
        <f t="shared" si="47"/>
        <v>89743.245092359415</v>
      </c>
      <c r="AI306" s="78">
        <v>324525</v>
      </c>
      <c r="AJ306" s="2">
        <v>361100</v>
      </c>
      <c r="AK306" s="2">
        <v>10272</v>
      </c>
      <c r="AL306" s="2">
        <v>13</v>
      </c>
      <c r="AM306" s="2">
        <v>12650</v>
      </c>
      <c r="AN306" s="2">
        <v>0</v>
      </c>
      <c r="AO306" s="2">
        <v>0</v>
      </c>
      <c r="AP306" s="2">
        <v>557</v>
      </c>
      <c r="AQ306" s="2">
        <v>3255</v>
      </c>
      <c r="AR306" s="2">
        <v>0</v>
      </c>
      <c r="AS306" s="2">
        <v>0</v>
      </c>
      <c r="AT306" s="2">
        <v>561</v>
      </c>
      <c r="AU306" s="2">
        <v>-379</v>
      </c>
      <c r="AV306" s="78">
        <v>-1517</v>
      </c>
      <c r="AW306" s="2">
        <v>131</v>
      </c>
      <c r="AX306" s="2">
        <v>522</v>
      </c>
      <c r="AY306" s="2">
        <v>0</v>
      </c>
      <c r="AZ306" s="2">
        <v>0</v>
      </c>
      <c r="BA306" s="2">
        <f t="shared" si="48"/>
        <v>108033</v>
      </c>
      <c r="BB306" s="2">
        <f t="shared" si="49"/>
        <v>116803.24509235942</v>
      </c>
      <c r="BC306" s="2">
        <v>432762</v>
      </c>
      <c r="BD306" s="2">
        <v>469337</v>
      </c>
      <c r="BE306" s="2">
        <v>0</v>
      </c>
      <c r="BF306" s="78">
        <v>-40</v>
      </c>
      <c r="BG306" s="2">
        <v>0</v>
      </c>
      <c r="BH306" s="78">
        <v>0</v>
      </c>
      <c r="BI306" s="2">
        <v>1318</v>
      </c>
      <c r="BJ306" s="78">
        <v>5273</v>
      </c>
      <c r="BK306" s="2">
        <v>-164</v>
      </c>
      <c r="BL306" s="78">
        <v>-657</v>
      </c>
    </row>
    <row r="307" spans="1:64" x14ac:dyDescent="0.25">
      <c r="A307" s="1" t="s">
        <v>302</v>
      </c>
      <c r="B307" t="s">
        <v>748</v>
      </c>
      <c r="C307" t="s">
        <v>973</v>
      </c>
      <c r="D307" s="2">
        <v>691</v>
      </c>
      <c r="E307" s="2">
        <v>7650</v>
      </c>
      <c r="F307" s="2">
        <f t="shared" si="40"/>
        <v>8341</v>
      </c>
      <c r="G307" s="2">
        <v>117</v>
      </c>
      <c r="H307" s="2">
        <v>561</v>
      </c>
      <c r="I307" s="2">
        <v>115</v>
      </c>
      <c r="J307" s="2">
        <f t="shared" si="41"/>
        <v>676</v>
      </c>
      <c r="K307" s="2">
        <v>9876</v>
      </c>
      <c r="L307" s="2">
        <v>0</v>
      </c>
      <c r="M307" s="2">
        <v>-1144</v>
      </c>
      <c r="N307" s="2">
        <f t="shared" si="42"/>
        <v>8732</v>
      </c>
      <c r="O307" s="2">
        <v>8455</v>
      </c>
      <c r="P307" s="2">
        <v>1485</v>
      </c>
      <c r="Q307" s="2">
        <v>1381</v>
      </c>
      <c r="R307" s="2">
        <v>805</v>
      </c>
      <c r="S307" s="2">
        <f t="shared" si="43"/>
        <v>3671</v>
      </c>
      <c r="T307" s="2">
        <v>1349</v>
      </c>
      <c r="U307" s="2">
        <v>6062</v>
      </c>
      <c r="V307" s="2">
        <f t="shared" si="44"/>
        <v>7411</v>
      </c>
      <c r="W307" s="2">
        <v>7594.8664329288295</v>
      </c>
      <c r="X307" s="2">
        <v>64868</v>
      </c>
      <c r="Y307">
        <v>17008</v>
      </c>
      <c r="Z307" s="2">
        <v>52660</v>
      </c>
      <c r="AA307" s="2">
        <v>5174</v>
      </c>
      <c r="AB307" s="2">
        <f t="shared" si="45"/>
        <v>57834</v>
      </c>
      <c r="AC307" s="2">
        <v>2425</v>
      </c>
      <c r="AD307" s="2">
        <v>0</v>
      </c>
      <c r="AE307" s="2">
        <v>0</v>
      </c>
      <c r="AF307" s="2">
        <v>0</v>
      </c>
      <c r="AG307" s="2">
        <f t="shared" si="46"/>
        <v>170124.86643292883</v>
      </c>
      <c r="AH307" s="2">
        <f t="shared" si="47"/>
        <v>187132.86643292883</v>
      </c>
      <c r="AI307" s="78">
        <v>683929</v>
      </c>
      <c r="AJ307" s="2">
        <v>751960</v>
      </c>
      <c r="AK307" s="2">
        <v>26900</v>
      </c>
      <c r="AL307" s="2">
        <v>28</v>
      </c>
      <c r="AM307" s="2">
        <v>20517</v>
      </c>
      <c r="AN307" s="2">
        <v>0</v>
      </c>
      <c r="AO307" s="2">
        <v>0</v>
      </c>
      <c r="AP307" s="2">
        <v>0</v>
      </c>
      <c r="AQ307" s="2">
        <v>7128</v>
      </c>
      <c r="AR307" s="2">
        <v>0</v>
      </c>
      <c r="AS307" s="2">
        <v>0</v>
      </c>
      <c r="AT307" s="2">
        <v>0</v>
      </c>
      <c r="AU307" s="2">
        <v>0</v>
      </c>
      <c r="AV307" s="78">
        <v>953</v>
      </c>
      <c r="AW307" s="2">
        <v>-249</v>
      </c>
      <c r="AX307" s="2">
        <v>-108</v>
      </c>
      <c r="AY307" s="2">
        <v>0</v>
      </c>
      <c r="AZ307" s="2">
        <v>0</v>
      </c>
      <c r="BA307" s="2">
        <f t="shared" si="48"/>
        <v>224448.86643292883</v>
      </c>
      <c r="BB307" s="2">
        <f t="shared" si="49"/>
        <v>241456.86643292883</v>
      </c>
      <c r="BC307" s="2">
        <v>906942</v>
      </c>
      <c r="BD307" s="2">
        <v>974973</v>
      </c>
      <c r="BE307" s="2">
        <v>0</v>
      </c>
      <c r="BF307" s="78">
        <v>0</v>
      </c>
      <c r="BG307" s="2">
        <v>267</v>
      </c>
      <c r="BH307" s="78">
        <v>887</v>
      </c>
      <c r="BI307" s="2">
        <v>8153</v>
      </c>
      <c r="BJ307" s="78">
        <v>32611</v>
      </c>
      <c r="BK307" s="2">
        <v>0</v>
      </c>
      <c r="BL307" s="78">
        <v>0</v>
      </c>
    </row>
    <row r="308" spans="1:64" x14ac:dyDescent="0.25">
      <c r="A308" s="1" t="s">
        <v>303</v>
      </c>
      <c r="B308" t="s">
        <v>749</v>
      </c>
      <c r="C308" t="s">
        <v>973</v>
      </c>
      <c r="D308" s="2">
        <v>-221</v>
      </c>
      <c r="E308" s="2">
        <v>2100</v>
      </c>
      <c r="F308" s="2">
        <f t="shared" si="40"/>
        <v>1879</v>
      </c>
      <c r="G308" s="2">
        <v>0</v>
      </c>
      <c r="H308" s="2">
        <v>109</v>
      </c>
      <c r="I308" s="2">
        <v>0</v>
      </c>
      <c r="J308" s="2">
        <f t="shared" si="41"/>
        <v>109</v>
      </c>
      <c r="K308" s="2">
        <v>1571</v>
      </c>
      <c r="L308" s="2">
        <v>0</v>
      </c>
      <c r="M308" s="2">
        <v>219</v>
      </c>
      <c r="N308" s="2">
        <f t="shared" si="42"/>
        <v>1790</v>
      </c>
      <c r="O308" s="2">
        <v>3289</v>
      </c>
      <c r="P308" s="2">
        <v>450</v>
      </c>
      <c r="Q308" s="2">
        <v>141</v>
      </c>
      <c r="R308" s="2">
        <v>293</v>
      </c>
      <c r="S308" s="2">
        <f t="shared" si="43"/>
        <v>884</v>
      </c>
      <c r="T308" s="2">
        <v>1124</v>
      </c>
      <c r="U308" s="2">
        <v>1902</v>
      </c>
      <c r="V308" s="2">
        <f t="shared" si="44"/>
        <v>3026</v>
      </c>
      <c r="W308" s="2">
        <v>3718</v>
      </c>
      <c r="X308" s="2">
        <v>26374</v>
      </c>
      <c r="Y308">
        <v>7637.6570601250551</v>
      </c>
      <c r="Z308" s="2">
        <v>27894</v>
      </c>
      <c r="AA308" s="2">
        <v>1627</v>
      </c>
      <c r="AB308" s="2">
        <f t="shared" si="45"/>
        <v>29521</v>
      </c>
      <c r="AC308" s="2">
        <v>87</v>
      </c>
      <c r="AD308" s="2">
        <v>0</v>
      </c>
      <c r="AE308" s="2">
        <v>0</v>
      </c>
      <c r="AF308" s="2">
        <v>1397</v>
      </c>
      <c r="AG308" s="2">
        <f t="shared" si="46"/>
        <v>72074</v>
      </c>
      <c r="AH308" s="2">
        <f t="shared" si="47"/>
        <v>79711.657060125057</v>
      </c>
      <c r="AI308" s="78">
        <v>272252</v>
      </c>
      <c r="AJ308" s="2">
        <v>307989</v>
      </c>
      <c r="AK308" s="2">
        <v>9350</v>
      </c>
      <c r="AL308" s="2">
        <v>0</v>
      </c>
      <c r="AM308" s="2">
        <v>11473</v>
      </c>
      <c r="AN308" s="2">
        <v>0</v>
      </c>
      <c r="AO308" s="2">
        <v>0</v>
      </c>
      <c r="AP308" s="2">
        <v>2</v>
      </c>
      <c r="AQ308" s="2">
        <v>3017</v>
      </c>
      <c r="AR308" s="2">
        <v>0</v>
      </c>
      <c r="AS308" s="2">
        <v>0</v>
      </c>
      <c r="AT308" s="2">
        <v>40</v>
      </c>
      <c r="AU308" s="2">
        <v>-208</v>
      </c>
      <c r="AV308" s="78">
        <v>0</v>
      </c>
      <c r="AW308" s="2">
        <v>295</v>
      </c>
      <c r="AX308" s="2">
        <v>-1713</v>
      </c>
      <c r="AY308" s="2">
        <v>0</v>
      </c>
      <c r="AZ308" s="2">
        <v>0</v>
      </c>
      <c r="BA308" s="2">
        <f t="shared" si="48"/>
        <v>96043</v>
      </c>
      <c r="BB308" s="2">
        <f t="shared" si="49"/>
        <v>103680.65706012506</v>
      </c>
      <c r="BC308" s="2">
        <v>366065</v>
      </c>
      <c r="BD308" s="2">
        <v>401802</v>
      </c>
      <c r="BE308" s="2">
        <v>0</v>
      </c>
      <c r="BF308" s="78">
        <v>0</v>
      </c>
      <c r="BG308" s="2">
        <v>-953</v>
      </c>
      <c r="BH308" s="78">
        <v>-3814</v>
      </c>
      <c r="BI308" s="2">
        <v>6349</v>
      </c>
      <c r="BJ308" s="78">
        <v>11439</v>
      </c>
      <c r="BK308" s="2">
        <v>-591</v>
      </c>
      <c r="BL308" s="78">
        <v>-1744</v>
      </c>
    </row>
    <row r="309" spans="1:64" x14ac:dyDescent="0.25">
      <c r="A309" s="1" t="s">
        <v>304</v>
      </c>
      <c r="B309" t="s">
        <v>750</v>
      </c>
      <c r="C309" t="s">
        <v>973</v>
      </c>
      <c r="D309" s="2">
        <v>723</v>
      </c>
      <c r="E309" s="2">
        <v>1180</v>
      </c>
      <c r="F309" s="2">
        <f t="shared" si="40"/>
        <v>1903</v>
      </c>
      <c r="G309" s="2">
        <v>62</v>
      </c>
      <c r="H309" s="2">
        <v>252</v>
      </c>
      <c r="I309" s="2">
        <v>165</v>
      </c>
      <c r="J309" s="2">
        <f t="shared" si="41"/>
        <v>417</v>
      </c>
      <c r="K309" s="2">
        <v>-1500</v>
      </c>
      <c r="L309" s="2">
        <v>0</v>
      </c>
      <c r="M309" s="2">
        <v>773</v>
      </c>
      <c r="N309" s="2">
        <f t="shared" si="42"/>
        <v>-727</v>
      </c>
      <c r="O309" s="2">
        <v>5900</v>
      </c>
      <c r="P309" s="2">
        <v>2200</v>
      </c>
      <c r="Q309" s="2">
        <v>500</v>
      </c>
      <c r="R309" s="2">
        <v>560</v>
      </c>
      <c r="S309" s="2">
        <f t="shared" si="43"/>
        <v>3260</v>
      </c>
      <c r="T309" s="2">
        <v>2421</v>
      </c>
      <c r="U309" s="2">
        <v>3900</v>
      </c>
      <c r="V309" s="2">
        <f t="shared" si="44"/>
        <v>6321</v>
      </c>
      <c r="W309" s="2">
        <v>3400</v>
      </c>
      <c r="X309" s="2">
        <v>41869</v>
      </c>
      <c r="Y309">
        <v>6568</v>
      </c>
      <c r="Z309" s="2">
        <v>37000</v>
      </c>
      <c r="AA309" s="2">
        <v>3780</v>
      </c>
      <c r="AB309" s="2">
        <f t="shared" si="45"/>
        <v>40780</v>
      </c>
      <c r="AC309" s="2">
        <v>3938</v>
      </c>
      <c r="AD309" s="2">
        <v>0</v>
      </c>
      <c r="AE309" s="2">
        <v>0</v>
      </c>
      <c r="AF309" s="2">
        <v>292</v>
      </c>
      <c r="AG309" s="2">
        <f t="shared" si="46"/>
        <v>107415</v>
      </c>
      <c r="AH309" s="2">
        <f t="shared" si="47"/>
        <v>113983</v>
      </c>
      <c r="AI309" s="78">
        <v>467200</v>
      </c>
      <c r="AJ309" s="2">
        <v>491110</v>
      </c>
      <c r="AK309" s="2">
        <v>16032</v>
      </c>
      <c r="AL309" s="2">
        <v>0</v>
      </c>
      <c r="AM309" s="2">
        <v>17296</v>
      </c>
      <c r="AN309" s="2">
        <v>0</v>
      </c>
      <c r="AO309" s="2">
        <v>165</v>
      </c>
      <c r="AP309" s="2">
        <v>17</v>
      </c>
      <c r="AQ309" s="2">
        <v>4327</v>
      </c>
      <c r="AR309" s="2">
        <v>0</v>
      </c>
      <c r="AS309" s="2">
        <v>0</v>
      </c>
      <c r="AT309" s="2">
        <v>0</v>
      </c>
      <c r="AU309" s="2">
        <v>-3900</v>
      </c>
      <c r="AV309" s="78">
        <v>-15860</v>
      </c>
      <c r="AW309" s="2">
        <v>-1500</v>
      </c>
      <c r="AX309" s="2">
        <v>-7090</v>
      </c>
      <c r="AY309" s="2">
        <v>0</v>
      </c>
      <c r="AZ309" s="2">
        <v>0</v>
      </c>
      <c r="BA309" s="2">
        <f t="shared" si="48"/>
        <v>139852</v>
      </c>
      <c r="BB309" s="2">
        <f t="shared" si="49"/>
        <v>146420</v>
      </c>
      <c r="BC309" s="2">
        <v>595649</v>
      </c>
      <c r="BD309" s="2">
        <v>619559</v>
      </c>
      <c r="BE309" s="2">
        <v>357</v>
      </c>
      <c r="BF309" s="78">
        <v>1426</v>
      </c>
      <c r="BG309" s="2">
        <v>174</v>
      </c>
      <c r="BH309" s="78">
        <v>1095</v>
      </c>
      <c r="BI309" s="2">
        <v>5126</v>
      </c>
      <c r="BJ309" s="78">
        <v>30797</v>
      </c>
      <c r="BK309" s="2">
        <v>-236</v>
      </c>
      <c r="BL309" s="78">
        <v>-2033</v>
      </c>
    </row>
    <row r="310" spans="1:64" x14ac:dyDescent="0.25">
      <c r="A310" s="1" t="s">
        <v>305</v>
      </c>
      <c r="B310" t="s">
        <v>751</v>
      </c>
      <c r="C310" t="s">
        <v>973</v>
      </c>
      <c r="D310" s="2">
        <v>-199</v>
      </c>
      <c r="E310" s="2">
        <v>1469</v>
      </c>
      <c r="F310" s="2">
        <f t="shared" si="40"/>
        <v>1270</v>
      </c>
      <c r="G310" s="2">
        <v>27</v>
      </c>
      <c r="H310" s="2">
        <v>85</v>
      </c>
      <c r="I310" s="2">
        <v>64</v>
      </c>
      <c r="J310" s="2">
        <f t="shared" si="41"/>
        <v>149</v>
      </c>
      <c r="K310" s="2">
        <v>249</v>
      </c>
      <c r="L310" s="2">
        <v>0</v>
      </c>
      <c r="M310" s="2">
        <v>385</v>
      </c>
      <c r="N310" s="2">
        <f t="shared" si="42"/>
        <v>634</v>
      </c>
      <c r="O310" s="2">
        <v>3758</v>
      </c>
      <c r="P310" s="2">
        <v>1330</v>
      </c>
      <c r="Q310" s="2">
        <v>90</v>
      </c>
      <c r="R310" s="2">
        <v>249</v>
      </c>
      <c r="S310" s="2">
        <f t="shared" si="43"/>
        <v>1669</v>
      </c>
      <c r="T310" s="2">
        <v>798</v>
      </c>
      <c r="U310" s="2">
        <v>2454</v>
      </c>
      <c r="V310" s="2">
        <f t="shared" si="44"/>
        <v>3252</v>
      </c>
      <c r="W310" s="2">
        <v>3672</v>
      </c>
      <c r="X310" s="2">
        <v>34217</v>
      </c>
      <c r="Y310">
        <v>9908.9145228747639</v>
      </c>
      <c r="Z310" s="2">
        <v>19315</v>
      </c>
      <c r="AA310" s="2">
        <v>1537</v>
      </c>
      <c r="AB310" s="2">
        <f t="shared" si="45"/>
        <v>20852</v>
      </c>
      <c r="AC310" s="2">
        <v>2991</v>
      </c>
      <c r="AD310" s="2">
        <v>-82</v>
      </c>
      <c r="AE310" s="2">
        <v>3</v>
      </c>
      <c r="AF310" s="2">
        <v>0</v>
      </c>
      <c r="AG310" s="2">
        <f t="shared" si="46"/>
        <v>72412</v>
      </c>
      <c r="AH310" s="2">
        <f t="shared" si="47"/>
        <v>82320.914522874766</v>
      </c>
      <c r="AI310" s="78">
        <v>303600</v>
      </c>
      <c r="AJ310" s="2">
        <v>335151</v>
      </c>
      <c r="AK310" s="2">
        <v>9895</v>
      </c>
      <c r="AL310" s="2">
        <v>229</v>
      </c>
      <c r="AM310" s="2">
        <v>7392</v>
      </c>
      <c r="AN310" s="2">
        <v>0</v>
      </c>
      <c r="AO310" s="2">
        <v>0</v>
      </c>
      <c r="AP310" s="2">
        <v>0</v>
      </c>
      <c r="AQ310" s="2">
        <v>3050</v>
      </c>
      <c r="AR310" s="2">
        <v>0</v>
      </c>
      <c r="AS310" s="2">
        <v>0</v>
      </c>
      <c r="AT310" s="2">
        <v>33</v>
      </c>
      <c r="AU310" s="2">
        <v>0</v>
      </c>
      <c r="AV310" s="78">
        <v>0</v>
      </c>
      <c r="AW310" s="2">
        <v>0</v>
      </c>
      <c r="AX310" s="2">
        <v>0</v>
      </c>
      <c r="AY310" s="2">
        <v>0</v>
      </c>
      <c r="AZ310" s="2">
        <v>0</v>
      </c>
      <c r="BA310" s="2">
        <f t="shared" si="48"/>
        <v>93011</v>
      </c>
      <c r="BB310" s="2">
        <f t="shared" si="49"/>
        <v>102919.91452287477</v>
      </c>
      <c r="BC310" s="2">
        <v>393577</v>
      </c>
      <c r="BD310" s="2">
        <v>425128</v>
      </c>
      <c r="BE310" s="2">
        <v>0</v>
      </c>
      <c r="BF310" s="78">
        <v>0</v>
      </c>
      <c r="BG310" s="2">
        <v>0</v>
      </c>
      <c r="BH310" s="78">
        <v>0</v>
      </c>
      <c r="BI310" s="2">
        <v>1850</v>
      </c>
      <c r="BJ310" s="78">
        <v>8470</v>
      </c>
      <c r="BK310" s="2">
        <v>-24</v>
      </c>
      <c r="BL310" s="78">
        <v>-95</v>
      </c>
    </row>
    <row r="311" spans="1:64" x14ac:dyDescent="0.25">
      <c r="A311" s="1" t="s">
        <v>306</v>
      </c>
      <c r="B311" t="s">
        <v>752</v>
      </c>
      <c r="C311" t="s">
        <v>973</v>
      </c>
      <c r="D311" s="2">
        <v>-117</v>
      </c>
      <c r="E311" s="2">
        <v>390</v>
      </c>
      <c r="F311" s="2">
        <f t="shared" si="40"/>
        <v>273</v>
      </c>
      <c r="G311" s="2">
        <v>0</v>
      </c>
      <c r="H311" s="2">
        <v>152</v>
      </c>
      <c r="I311" s="2">
        <v>71</v>
      </c>
      <c r="J311" s="2">
        <f t="shared" si="41"/>
        <v>223</v>
      </c>
      <c r="K311" s="2">
        <v>417</v>
      </c>
      <c r="L311" s="2">
        <v>0</v>
      </c>
      <c r="M311" s="2">
        <v>227</v>
      </c>
      <c r="N311" s="2">
        <f t="shared" si="42"/>
        <v>644</v>
      </c>
      <c r="O311" s="2">
        <v>3392</v>
      </c>
      <c r="P311" s="2">
        <v>1657</v>
      </c>
      <c r="Q311" s="2">
        <v>-95</v>
      </c>
      <c r="R311" s="2">
        <v>395</v>
      </c>
      <c r="S311" s="2">
        <f t="shared" si="43"/>
        <v>1957</v>
      </c>
      <c r="T311" s="2">
        <v>1189</v>
      </c>
      <c r="U311" s="2">
        <v>2881</v>
      </c>
      <c r="V311" s="2">
        <f t="shared" si="44"/>
        <v>4070</v>
      </c>
      <c r="W311" s="2">
        <v>1069</v>
      </c>
      <c r="X311" s="2">
        <v>26148</v>
      </c>
      <c r="Y311">
        <v>7572.2096310059123</v>
      </c>
      <c r="Z311" s="2">
        <v>16860</v>
      </c>
      <c r="AA311" s="2">
        <v>164</v>
      </c>
      <c r="AB311" s="2">
        <f t="shared" si="45"/>
        <v>17024</v>
      </c>
      <c r="AC311" s="2">
        <v>1984</v>
      </c>
      <c r="AD311" s="2">
        <v>0</v>
      </c>
      <c r="AE311" s="2">
        <v>7</v>
      </c>
      <c r="AF311" s="2">
        <v>859</v>
      </c>
      <c r="AG311" s="2">
        <f t="shared" si="46"/>
        <v>57650</v>
      </c>
      <c r="AH311" s="2">
        <f t="shared" si="47"/>
        <v>65222.209631005913</v>
      </c>
      <c r="AI311" s="78">
        <v>215995</v>
      </c>
      <c r="AJ311" s="2">
        <v>253253</v>
      </c>
      <c r="AK311" s="2">
        <v>8566</v>
      </c>
      <c r="AL311" s="2">
        <v>0</v>
      </c>
      <c r="AM311" s="2">
        <v>10260</v>
      </c>
      <c r="AN311" s="2">
        <v>0</v>
      </c>
      <c r="AO311" s="2">
        <v>0</v>
      </c>
      <c r="AP311" s="2">
        <v>0</v>
      </c>
      <c r="AQ311" s="2">
        <v>2241</v>
      </c>
      <c r="AR311" s="2">
        <v>0</v>
      </c>
      <c r="AS311" s="2">
        <v>0</v>
      </c>
      <c r="AT311" s="2">
        <v>29</v>
      </c>
      <c r="AU311" s="2">
        <v>-23</v>
      </c>
      <c r="AV311" s="78">
        <v>-86</v>
      </c>
      <c r="AW311" s="2">
        <v>-452</v>
      </c>
      <c r="AX311" s="2">
        <v>-1440</v>
      </c>
      <c r="AY311" s="2">
        <v>0</v>
      </c>
      <c r="AZ311" s="2">
        <v>0</v>
      </c>
      <c r="BA311" s="2">
        <f t="shared" si="48"/>
        <v>78271</v>
      </c>
      <c r="BB311" s="2">
        <f t="shared" si="49"/>
        <v>85843.209631005913</v>
      </c>
      <c r="BC311" s="2">
        <v>296034</v>
      </c>
      <c r="BD311" s="2">
        <v>333292</v>
      </c>
      <c r="BE311" s="2">
        <v>0</v>
      </c>
      <c r="BF311" s="78">
        <v>0</v>
      </c>
      <c r="BG311" s="2">
        <v>0</v>
      </c>
      <c r="BH311" s="78">
        <v>0</v>
      </c>
      <c r="BI311" s="2">
        <v>5626</v>
      </c>
      <c r="BJ311" s="78">
        <v>23056</v>
      </c>
      <c r="BK311" s="2">
        <v>-1039</v>
      </c>
      <c r="BL311" s="78">
        <v>-1443</v>
      </c>
    </row>
    <row r="312" spans="1:64" x14ac:dyDescent="0.25">
      <c r="A312" s="1" t="s">
        <v>307</v>
      </c>
      <c r="B312" t="s">
        <v>753</v>
      </c>
      <c r="C312" t="s">
        <v>973</v>
      </c>
      <c r="D312" s="2">
        <v>-222</v>
      </c>
      <c r="E312" s="2">
        <v>2288</v>
      </c>
      <c r="F312" s="2">
        <f t="shared" si="40"/>
        <v>2066</v>
      </c>
      <c r="G312" s="2">
        <v>27</v>
      </c>
      <c r="H312" s="2">
        <v>151</v>
      </c>
      <c r="I312" s="2">
        <v>216</v>
      </c>
      <c r="J312" s="2">
        <f t="shared" si="41"/>
        <v>367</v>
      </c>
      <c r="K312" s="2">
        <v>1091</v>
      </c>
      <c r="L312" s="2">
        <v>0</v>
      </c>
      <c r="M312" s="2">
        <v>-371</v>
      </c>
      <c r="N312" s="2">
        <f t="shared" si="42"/>
        <v>720</v>
      </c>
      <c r="O312" s="2">
        <v>5679</v>
      </c>
      <c r="P312" s="2">
        <v>2471</v>
      </c>
      <c r="Q312" s="2">
        <v>162</v>
      </c>
      <c r="R312" s="2">
        <v>616</v>
      </c>
      <c r="S312" s="2">
        <f t="shared" si="43"/>
        <v>3249</v>
      </c>
      <c r="T312" s="2">
        <v>971</v>
      </c>
      <c r="U312" s="2">
        <v>5651</v>
      </c>
      <c r="V312" s="2">
        <f t="shared" si="44"/>
        <v>6622</v>
      </c>
      <c r="W312" s="2">
        <v>3903</v>
      </c>
      <c r="X312" s="2">
        <v>21431</v>
      </c>
      <c r="Y312">
        <v>6206.2117409395632</v>
      </c>
      <c r="Z312" s="2">
        <v>37681</v>
      </c>
      <c r="AA312" s="2">
        <v>1685</v>
      </c>
      <c r="AB312" s="2">
        <f t="shared" si="45"/>
        <v>39366</v>
      </c>
      <c r="AC312" s="2">
        <v>0</v>
      </c>
      <c r="AD312" s="2">
        <v>0</v>
      </c>
      <c r="AE312" s="2">
        <v>0</v>
      </c>
      <c r="AF312" s="2">
        <v>1556</v>
      </c>
      <c r="AG312" s="2">
        <f t="shared" si="46"/>
        <v>84986</v>
      </c>
      <c r="AH312" s="2">
        <f t="shared" si="47"/>
        <v>91192.211740939558</v>
      </c>
      <c r="AI312" s="78">
        <v>308575</v>
      </c>
      <c r="AJ312" s="2">
        <v>379215</v>
      </c>
      <c r="AK312" s="2">
        <v>28522</v>
      </c>
      <c r="AL312" s="2">
        <v>346</v>
      </c>
      <c r="AM312" s="2">
        <v>0</v>
      </c>
      <c r="AN312" s="2">
        <v>0</v>
      </c>
      <c r="AO312" s="2">
        <v>0</v>
      </c>
      <c r="AP312" s="2">
        <v>14</v>
      </c>
      <c r="AQ312" s="2">
        <v>4165</v>
      </c>
      <c r="AR312" s="2">
        <v>0</v>
      </c>
      <c r="AS312" s="2">
        <v>0</v>
      </c>
      <c r="AT312" s="2">
        <v>16</v>
      </c>
      <c r="AU312" s="2">
        <v>0</v>
      </c>
      <c r="AV312" s="78">
        <v>0</v>
      </c>
      <c r="AW312" s="2">
        <v>-420</v>
      </c>
      <c r="AX312" s="2">
        <v>-1022</v>
      </c>
      <c r="AY312" s="2">
        <v>0</v>
      </c>
      <c r="AZ312" s="2">
        <v>145</v>
      </c>
      <c r="BA312" s="2">
        <f t="shared" si="48"/>
        <v>117774</v>
      </c>
      <c r="BB312" s="2">
        <f t="shared" si="49"/>
        <v>123980.21174093956</v>
      </c>
      <c r="BC312" s="2">
        <v>449177</v>
      </c>
      <c r="BD312" s="2">
        <v>519817</v>
      </c>
      <c r="BE312" s="2">
        <v>0</v>
      </c>
      <c r="BF312" s="78">
        <v>4</v>
      </c>
      <c r="BG312" s="2">
        <v>0</v>
      </c>
      <c r="BH312" s="78">
        <v>0</v>
      </c>
      <c r="BI312" s="2">
        <v>1898</v>
      </c>
      <c r="BJ312" s="78">
        <v>9860</v>
      </c>
      <c r="BK312" s="2">
        <v>-1139</v>
      </c>
      <c r="BL312" s="78">
        <v>-1300</v>
      </c>
    </row>
    <row r="313" spans="1:64" x14ac:dyDescent="0.25">
      <c r="A313" s="1" t="s">
        <v>308</v>
      </c>
      <c r="B313" t="s">
        <v>754</v>
      </c>
      <c r="C313" t="s">
        <v>973</v>
      </c>
      <c r="D313" s="2">
        <v>-615</v>
      </c>
      <c r="E313" s="2">
        <v>4386</v>
      </c>
      <c r="F313" s="2">
        <f t="shared" si="40"/>
        <v>3771</v>
      </c>
      <c r="G313" s="2">
        <v>58</v>
      </c>
      <c r="H313" s="2">
        <v>977</v>
      </c>
      <c r="I313" s="2">
        <v>222</v>
      </c>
      <c r="J313" s="2">
        <f t="shared" si="41"/>
        <v>1199</v>
      </c>
      <c r="K313" s="2">
        <v>21414</v>
      </c>
      <c r="L313" s="2">
        <v>0</v>
      </c>
      <c r="M313" s="2">
        <v>4490</v>
      </c>
      <c r="N313" s="2">
        <f t="shared" si="42"/>
        <v>25904</v>
      </c>
      <c r="O313" s="2">
        <v>15787</v>
      </c>
      <c r="P313" s="2">
        <v>5686</v>
      </c>
      <c r="Q313" s="2">
        <v>801</v>
      </c>
      <c r="R313" s="2">
        <v>1638</v>
      </c>
      <c r="S313" s="2">
        <f t="shared" si="43"/>
        <v>8125</v>
      </c>
      <c r="T313" s="2">
        <v>3818</v>
      </c>
      <c r="U313" s="2">
        <v>18428</v>
      </c>
      <c r="V313" s="2">
        <f t="shared" si="44"/>
        <v>22246</v>
      </c>
      <c r="W313" s="2">
        <v>14677</v>
      </c>
      <c r="X313" s="2">
        <v>152921</v>
      </c>
      <c r="Y313">
        <v>44284.452691718492</v>
      </c>
      <c r="Z313" s="2">
        <v>110186</v>
      </c>
      <c r="AA313" s="2">
        <v>11410</v>
      </c>
      <c r="AB313" s="2">
        <f t="shared" si="45"/>
        <v>121596</v>
      </c>
      <c r="AC313" s="2">
        <v>410</v>
      </c>
      <c r="AD313" s="2">
        <v>0</v>
      </c>
      <c r="AE313" s="2">
        <v>0</v>
      </c>
      <c r="AF313" s="2">
        <v>5848</v>
      </c>
      <c r="AG313" s="2">
        <f t="shared" si="46"/>
        <v>372542</v>
      </c>
      <c r="AH313" s="2">
        <f t="shared" si="47"/>
        <v>416826.45269171847</v>
      </c>
      <c r="AI313" s="78">
        <v>1515400</v>
      </c>
      <c r="AJ313" s="2">
        <v>1691379.108041991</v>
      </c>
      <c r="AK313" s="2">
        <v>84262</v>
      </c>
      <c r="AL313" s="2">
        <v>2355</v>
      </c>
      <c r="AM313" s="2">
        <v>48336</v>
      </c>
      <c r="AN313" s="2">
        <v>0</v>
      </c>
      <c r="AO313" s="2">
        <v>0</v>
      </c>
      <c r="AP313" s="2">
        <v>21</v>
      </c>
      <c r="AQ313" s="2">
        <v>12891</v>
      </c>
      <c r="AR313" s="2">
        <v>0</v>
      </c>
      <c r="AS313" s="2">
        <v>0</v>
      </c>
      <c r="AT313" s="2">
        <v>0</v>
      </c>
      <c r="AU313" s="2">
        <v>-3758</v>
      </c>
      <c r="AV313" s="78">
        <v>-16755</v>
      </c>
      <c r="AW313" s="2">
        <v>-72</v>
      </c>
      <c r="AX313" s="2">
        <v>-814</v>
      </c>
      <c r="AY313" s="2">
        <v>0</v>
      </c>
      <c r="AZ313" s="2">
        <v>0</v>
      </c>
      <c r="BA313" s="2">
        <f t="shared" si="48"/>
        <v>516577</v>
      </c>
      <c r="BB313" s="2">
        <f t="shared" si="49"/>
        <v>560861.45269171847</v>
      </c>
      <c r="BC313" s="2">
        <v>2096736</v>
      </c>
      <c r="BD313" s="2">
        <v>2272715.108041991</v>
      </c>
      <c r="BE313" s="2">
        <v>4329</v>
      </c>
      <c r="BF313" s="78">
        <v>17316</v>
      </c>
      <c r="BG313" s="2">
        <v>156</v>
      </c>
      <c r="BH313" s="78">
        <v>626</v>
      </c>
      <c r="BI313" s="2">
        <v>23728</v>
      </c>
      <c r="BJ313" s="78">
        <v>106971</v>
      </c>
      <c r="BK313" s="2">
        <v>-861</v>
      </c>
      <c r="BL313" s="78">
        <v>-5392</v>
      </c>
    </row>
    <row r="314" spans="1:64" x14ac:dyDescent="0.25">
      <c r="A314" s="1" t="s">
        <v>309</v>
      </c>
      <c r="B314" t="s">
        <v>755</v>
      </c>
      <c r="C314" t="s">
        <v>973</v>
      </c>
      <c r="D314" s="2">
        <v>-346</v>
      </c>
      <c r="E314" s="2">
        <v>3444</v>
      </c>
      <c r="F314" s="2">
        <f t="shared" si="40"/>
        <v>3098</v>
      </c>
      <c r="G314" s="2">
        <v>57</v>
      </c>
      <c r="H314" s="2">
        <v>336</v>
      </c>
      <c r="I314" s="2">
        <v>119</v>
      </c>
      <c r="J314" s="2">
        <f t="shared" si="41"/>
        <v>455</v>
      </c>
      <c r="K314" s="2">
        <v>504</v>
      </c>
      <c r="L314" s="2">
        <v>0</v>
      </c>
      <c r="M314" s="2">
        <v>1219</v>
      </c>
      <c r="N314" s="2">
        <f t="shared" si="42"/>
        <v>1723</v>
      </c>
      <c r="O314" s="2">
        <v>4639</v>
      </c>
      <c r="P314" s="2">
        <v>1990</v>
      </c>
      <c r="Q314" s="2">
        <v>97</v>
      </c>
      <c r="R314" s="2">
        <v>394</v>
      </c>
      <c r="S314" s="2">
        <f t="shared" si="43"/>
        <v>2481</v>
      </c>
      <c r="T314" s="2">
        <v>1429</v>
      </c>
      <c r="U314" s="2">
        <v>2322</v>
      </c>
      <c r="V314" s="2">
        <f t="shared" si="44"/>
        <v>3751</v>
      </c>
      <c r="W314" s="2">
        <v>3170</v>
      </c>
      <c r="X314" s="2">
        <v>44028</v>
      </c>
      <c r="Y314">
        <v>12750.08588167081</v>
      </c>
      <c r="Z314" s="2">
        <v>36721</v>
      </c>
      <c r="AA314" s="2">
        <v>2511</v>
      </c>
      <c r="AB314" s="2">
        <f t="shared" si="45"/>
        <v>39232</v>
      </c>
      <c r="AC314" s="2">
        <v>616</v>
      </c>
      <c r="AD314" s="2">
        <v>0</v>
      </c>
      <c r="AE314" s="2">
        <v>0</v>
      </c>
      <c r="AF314" s="2">
        <v>597</v>
      </c>
      <c r="AG314" s="2">
        <f t="shared" si="46"/>
        <v>103847</v>
      </c>
      <c r="AH314" s="2">
        <f t="shared" si="47"/>
        <v>116597.08588167081</v>
      </c>
      <c r="AI314" s="78">
        <v>413905</v>
      </c>
      <c r="AJ314" s="2">
        <v>463921.33232702164</v>
      </c>
      <c r="AK314" s="2">
        <v>28377</v>
      </c>
      <c r="AL314" s="2">
        <v>0</v>
      </c>
      <c r="AM314" s="2">
        <v>0</v>
      </c>
      <c r="AN314" s="2">
        <v>0</v>
      </c>
      <c r="AO314" s="2">
        <v>0</v>
      </c>
      <c r="AP314" s="2">
        <v>2</v>
      </c>
      <c r="AQ314" s="2">
        <v>3892</v>
      </c>
      <c r="AR314" s="2">
        <v>0</v>
      </c>
      <c r="AS314" s="2">
        <v>0</v>
      </c>
      <c r="AT314" s="2">
        <v>0</v>
      </c>
      <c r="AU314" s="2">
        <v>-2863</v>
      </c>
      <c r="AV314" s="78">
        <v>-11452</v>
      </c>
      <c r="AW314" s="2">
        <v>-93</v>
      </c>
      <c r="AX314" s="2">
        <v>-372</v>
      </c>
      <c r="AY314" s="2">
        <v>0</v>
      </c>
      <c r="AZ314" s="2">
        <v>0</v>
      </c>
      <c r="BA314" s="2">
        <f t="shared" si="48"/>
        <v>133162</v>
      </c>
      <c r="BB314" s="2">
        <f t="shared" si="49"/>
        <v>145912.08588167082</v>
      </c>
      <c r="BC314" s="2">
        <v>531265</v>
      </c>
      <c r="BD314" s="2">
        <v>581281.33232702164</v>
      </c>
      <c r="BE314" s="2">
        <v>0</v>
      </c>
      <c r="BF314" s="78">
        <v>-416</v>
      </c>
      <c r="BG314" s="2">
        <v>0</v>
      </c>
      <c r="BH314" s="78">
        <v>0</v>
      </c>
      <c r="BI314" s="2">
        <v>3931</v>
      </c>
      <c r="BJ314" s="78">
        <v>15724</v>
      </c>
      <c r="BK314" s="2">
        <v>-1572</v>
      </c>
      <c r="BL314" s="78">
        <v>-6288</v>
      </c>
    </row>
    <row r="315" spans="1:64" x14ac:dyDescent="0.25">
      <c r="A315" s="1" t="s">
        <v>310</v>
      </c>
      <c r="B315" t="s">
        <v>756</v>
      </c>
      <c r="C315" t="s">
        <v>973</v>
      </c>
      <c r="D315" s="2">
        <v>-225</v>
      </c>
      <c r="E315" s="2">
        <v>1042</v>
      </c>
      <c r="F315" s="2">
        <f t="shared" si="40"/>
        <v>817</v>
      </c>
      <c r="G315" s="2">
        <v>39</v>
      </c>
      <c r="H315" s="2">
        <v>158</v>
      </c>
      <c r="I315" s="2">
        <v>79</v>
      </c>
      <c r="J315" s="2">
        <f t="shared" si="41"/>
        <v>237</v>
      </c>
      <c r="K315" s="2">
        <v>1782</v>
      </c>
      <c r="L315" s="2">
        <v>0</v>
      </c>
      <c r="M315" s="2">
        <v>540</v>
      </c>
      <c r="N315" s="2">
        <f t="shared" si="42"/>
        <v>2322</v>
      </c>
      <c r="O315" s="2">
        <v>4952</v>
      </c>
      <c r="P315" s="2">
        <v>647</v>
      </c>
      <c r="Q315" s="2">
        <v>287</v>
      </c>
      <c r="R315" s="2">
        <v>690</v>
      </c>
      <c r="S315" s="2">
        <f t="shared" si="43"/>
        <v>1624</v>
      </c>
      <c r="T315" s="2">
        <v>1333</v>
      </c>
      <c r="U315" s="2">
        <v>4353</v>
      </c>
      <c r="V315" s="2">
        <f t="shared" si="44"/>
        <v>5686</v>
      </c>
      <c r="W315" s="2">
        <v>3456</v>
      </c>
      <c r="X315" s="2">
        <v>40333</v>
      </c>
      <c r="Y315">
        <v>11680.049374612263</v>
      </c>
      <c r="Z315" s="2">
        <v>35225</v>
      </c>
      <c r="AA315" s="2">
        <v>534</v>
      </c>
      <c r="AB315" s="2">
        <f t="shared" si="45"/>
        <v>35759</v>
      </c>
      <c r="AC315" s="2">
        <v>0</v>
      </c>
      <c r="AD315" s="2">
        <v>0</v>
      </c>
      <c r="AE315" s="2">
        <v>0</v>
      </c>
      <c r="AF315" s="2">
        <v>0</v>
      </c>
      <c r="AG315" s="2">
        <f t="shared" si="46"/>
        <v>95225</v>
      </c>
      <c r="AH315" s="2">
        <f t="shared" si="47"/>
        <v>106905.04937461227</v>
      </c>
      <c r="AI315" s="78">
        <v>400000</v>
      </c>
      <c r="AJ315" s="2">
        <v>447741.36062935274</v>
      </c>
      <c r="AK315" s="2">
        <v>11016</v>
      </c>
      <c r="AL315" s="2">
        <v>0</v>
      </c>
      <c r="AM315" s="2">
        <v>13822</v>
      </c>
      <c r="AN315" s="2">
        <v>0</v>
      </c>
      <c r="AO315" s="2">
        <v>0</v>
      </c>
      <c r="AP315" s="2">
        <v>0</v>
      </c>
      <c r="AQ315" s="2">
        <v>3710</v>
      </c>
      <c r="AR315" s="2">
        <v>0</v>
      </c>
      <c r="AS315" s="2">
        <v>0</v>
      </c>
      <c r="AT315" s="2">
        <v>0</v>
      </c>
      <c r="AU315" s="2">
        <v>-110</v>
      </c>
      <c r="AV315" s="78">
        <v>-400</v>
      </c>
      <c r="AW315" s="2">
        <v>-323</v>
      </c>
      <c r="AX315" s="2">
        <v>-1200</v>
      </c>
      <c r="AY315" s="2">
        <v>0</v>
      </c>
      <c r="AZ315" s="2">
        <v>0</v>
      </c>
      <c r="BA315" s="2">
        <f t="shared" si="48"/>
        <v>123340</v>
      </c>
      <c r="BB315" s="2">
        <f t="shared" si="49"/>
        <v>135020.04937461228</v>
      </c>
      <c r="BC315" s="2">
        <v>500000</v>
      </c>
      <c r="BD315" s="2">
        <v>547741.36062935274</v>
      </c>
      <c r="BE315" s="2">
        <v>-10</v>
      </c>
      <c r="BF315" s="78">
        <v>0</v>
      </c>
      <c r="BG315" s="2">
        <v>-500</v>
      </c>
      <c r="BH315" s="78">
        <v>-2082</v>
      </c>
      <c r="BI315" s="2">
        <v>5000</v>
      </c>
      <c r="BJ315" s="78">
        <v>22000</v>
      </c>
      <c r="BK315" s="2">
        <v>-233</v>
      </c>
      <c r="BL315" s="78">
        <v>-1000</v>
      </c>
    </row>
    <row r="316" spans="1:64" x14ac:dyDescent="0.25">
      <c r="A316" s="1" t="s">
        <v>311</v>
      </c>
      <c r="B316" t="s">
        <v>757</v>
      </c>
      <c r="C316" t="s">
        <v>973</v>
      </c>
      <c r="D316" s="2">
        <v>-108</v>
      </c>
      <c r="E316" s="2">
        <v>4652</v>
      </c>
      <c r="F316" s="2">
        <f t="shared" si="40"/>
        <v>4544</v>
      </c>
      <c r="G316" s="2">
        <v>24</v>
      </c>
      <c r="H316" s="2">
        <v>341</v>
      </c>
      <c r="I316" s="2">
        <v>-98</v>
      </c>
      <c r="J316" s="2">
        <f t="shared" si="41"/>
        <v>243</v>
      </c>
      <c r="K316" s="2">
        <v>891</v>
      </c>
      <c r="L316" s="2">
        <v>0</v>
      </c>
      <c r="M316" s="2">
        <v>1037</v>
      </c>
      <c r="N316" s="2">
        <f t="shared" si="42"/>
        <v>1928</v>
      </c>
      <c r="O316" s="2">
        <v>6296</v>
      </c>
      <c r="P316" s="2">
        <v>921</v>
      </c>
      <c r="Q316" s="2">
        <v>355</v>
      </c>
      <c r="R316" s="2">
        <v>702</v>
      </c>
      <c r="S316" s="2">
        <f t="shared" si="43"/>
        <v>1978</v>
      </c>
      <c r="T316" s="2">
        <v>3543</v>
      </c>
      <c r="U316" s="2">
        <v>2829</v>
      </c>
      <c r="V316" s="2">
        <f t="shared" si="44"/>
        <v>6372</v>
      </c>
      <c r="W316" s="2">
        <v>4005</v>
      </c>
      <c r="X316" s="2">
        <v>65114</v>
      </c>
      <c r="Y316">
        <v>15910</v>
      </c>
      <c r="Z316" s="2">
        <v>36046</v>
      </c>
      <c r="AA316" s="2">
        <v>2125</v>
      </c>
      <c r="AB316" s="2">
        <f t="shared" si="45"/>
        <v>38171</v>
      </c>
      <c r="AC316" s="2">
        <v>-1170</v>
      </c>
      <c r="AD316" s="2">
        <v>0</v>
      </c>
      <c r="AE316" s="2">
        <v>0</v>
      </c>
      <c r="AF316" s="2">
        <v>280</v>
      </c>
      <c r="AG316" s="2">
        <f t="shared" si="46"/>
        <v>127785</v>
      </c>
      <c r="AH316" s="2">
        <f t="shared" si="47"/>
        <v>143695</v>
      </c>
      <c r="AI316" s="78">
        <v>483885</v>
      </c>
      <c r="AJ316" s="2">
        <v>547885</v>
      </c>
      <c r="AK316" s="2">
        <v>13782</v>
      </c>
      <c r="AL316" s="2">
        <v>30</v>
      </c>
      <c r="AM316" s="2">
        <v>17444</v>
      </c>
      <c r="AN316" s="2">
        <v>0</v>
      </c>
      <c r="AO316" s="2">
        <v>-758</v>
      </c>
      <c r="AP316" s="2">
        <v>0</v>
      </c>
      <c r="AQ316" s="2">
        <v>3709</v>
      </c>
      <c r="AR316" s="2">
        <v>0</v>
      </c>
      <c r="AS316" s="2">
        <v>0</v>
      </c>
      <c r="AT316" s="2">
        <v>0</v>
      </c>
      <c r="AU316" s="2">
        <v>0</v>
      </c>
      <c r="AV316" s="78">
        <v>0</v>
      </c>
      <c r="AW316" s="2">
        <v>117</v>
      </c>
      <c r="AX316" s="2">
        <v>2802</v>
      </c>
      <c r="AY316" s="2">
        <v>0</v>
      </c>
      <c r="AZ316" s="2">
        <v>0</v>
      </c>
      <c r="BA316" s="2">
        <f t="shared" si="48"/>
        <v>162109</v>
      </c>
      <c r="BB316" s="2">
        <f t="shared" si="49"/>
        <v>178019</v>
      </c>
      <c r="BC316" s="2">
        <v>632956</v>
      </c>
      <c r="BD316" s="2">
        <v>696956</v>
      </c>
      <c r="BE316" s="2">
        <v>0</v>
      </c>
      <c r="BF316" s="78">
        <v>-556</v>
      </c>
      <c r="BG316" s="2">
        <v>0</v>
      </c>
      <c r="BH316" s="78">
        <v>0</v>
      </c>
      <c r="BI316" s="2">
        <v>2454</v>
      </c>
      <c r="BJ316" s="78">
        <v>9817</v>
      </c>
      <c r="BK316" s="2">
        <v>-428</v>
      </c>
      <c r="BL316" s="78">
        <v>-1710</v>
      </c>
    </row>
    <row r="317" spans="1:64" x14ac:dyDescent="0.25">
      <c r="A317" s="1" t="s">
        <v>312</v>
      </c>
      <c r="B317" t="s">
        <v>758</v>
      </c>
      <c r="C317" t="s">
        <v>973</v>
      </c>
      <c r="D317" s="2">
        <v>-339</v>
      </c>
      <c r="E317" s="2">
        <v>1378</v>
      </c>
      <c r="F317" s="2">
        <f t="shared" si="40"/>
        <v>1039</v>
      </c>
      <c r="G317" s="2">
        <v>38</v>
      </c>
      <c r="H317" s="2">
        <v>65</v>
      </c>
      <c r="I317" s="2">
        <v>88</v>
      </c>
      <c r="J317" s="2">
        <f t="shared" si="41"/>
        <v>153</v>
      </c>
      <c r="K317" s="2">
        <v>1097</v>
      </c>
      <c r="L317" s="2">
        <v>0</v>
      </c>
      <c r="M317" s="2">
        <v>-226</v>
      </c>
      <c r="N317" s="2">
        <f t="shared" si="42"/>
        <v>871</v>
      </c>
      <c r="O317" s="2">
        <v>4025</v>
      </c>
      <c r="P317" s="2">
        <v>730</v>
      </c>
      <c r="Q317" s="2">
        <v>194</v>
      </c>
      <c r="R317" s="2">
        <v>397</v>
      </c>
      <c r="S317" s="2">
        <f t="shared" si="43"/>
        <v>1321</v>
      </c>
      <c r="T317" s="2">
        <v>706</v>
      </c>
      <c r="U317" s="2">
        <v>2141</v>
      </c>
      <c r="V317" s="2">
        <f t="shared" si="44"/>
        <v>2847</v>
      </c>
      <c r="W317" s="2">
        <v>1778</v>
      </c>
      <c r="X317" s="2">
        <v>24693</v>
      </c>
      <c r="Y317">
        <v>7150.8556072521415</v>
      </c>
      <c r="Z317" s="2">
        <v>22065</v>
      </c>
      <c r="AA317" s="2">
        <v>391</v>
      </c>
      <c r="AB317" s="2">
        <f t="shared" si="45"/>
        <v>22456</v>
      </c>
      <c r="AC317" s="2">
        <v>-82</v>
      </c>
      <c r="AD317" s="2">
        <v>0</v>
      </c>
      <c r="AE317" s="2">
        <v>0</v>
      </c>
      <c r="AF317" s="2">
        <v>0</v>
      </c>
      <c r="AG317" s="2">
        <f t="shared" si="46"/>
        <v>59139</v>
      </c>
      <c r="AH317" s="2">
        <f t="shared" si="47"/>
        <v>66289.855607252146</v>
      </c>
      <c r="AI317" s="78">
        <v>236601</v>
      </c>
      <c r="AJ317" s="2">
        <v>265022.75473104906</v>
      </c>
      <c r="AK317" s="2">
        <v>8243</v>
      </c>
      <c r="AL317" s="2">
        <v>83</v>
      </c>
      <c r="AM317" s="2">
        <v>7231</v>
      </c>
      <c r="AN317" s="2">
        <v>0</v>
      </c>
      <c r="AO317" s="2">
        <v>0</v>
      </c>
      <c r="AP317" s="2">
        <v>290</v>
      </c>
      <c r="AQ317" s="2">
        <v>2465</v>
      </c>
      <c r="AR317" s="2">
        <v>0</v>
      </c>
      <c r="AS317" s="2">
        <v>0</v>
      </c>
      <c r="AT317" s="2">
        <v>0</v>
      </c>
      <c r="AU317" s="2">
        <v>0</v>
      </c>
      <c r="AV317" s="78">
        <v>0</v>
      </c>
      <c r="AW317" s="2">
        <v>0</v>
      </c>
      <c r="AX317" s="2">
        <v>0</v>
      </c>
      <c r="AY317" s="2">
        <v>0</v>
      </c>
      <c r="AZ317" s="2">
        <v>-21</v>
      </c>
      <c r="BA317" s="2">
        <f t="shared" si="48"/>
        <v>77430</v>
      </c>
      <c r="BB317" s="2">
        <f t="shared" si="49"/>
        <v>84580.855607252146</v>
      </c>
      <c r="BC317" s="2">
        <v>309769</v>
      </c>
      <c r="BD317" s="2">
        <v>338190.75473104906</v>
      </c>
      <c r="BE317" s="2">
        <v>0</v>
      </c>
      <c r="BF317" s="78">
        <v>0</v>
      </c>
      <c r="BG317" s="2">
        <v>0</v>
      </c>
      <c r="BH317" s="78">
        <v>0</v>
      </c>
      <c r="BI317" s="2">
        <v>2641</v>
      </c>
      <c r="BJ317" s="78">
        <v>10564</v>
      </c>
      <c r="BK317" s="2">
        <v>-439</v>
      </c>
      <c r="BL317" s="78">
        <v>-1757</v>
      </c>
    </row>
    <row r="318" spans="1:64" x14ac:dyDescent="0.25">
      <c r="A318" s="1" t="s">
        <v>313</v>
      </c>
      <c r="B318" t="s">
        <v>759</v>
      </c>
      <c r="C318" t="s">
        <v>973</v>
      </c>
      <c r="D318" s="2">
        <v>-135</v>
      </c>
      <c r="E318" s="2">
        <v>4532</v>
      </c>
      <c r="F318" s="2">
        <f t="shared" si="40"/>
        <v>4397</v>
      </c>
      <c r="G318" s="2">
        <v>0</v>
      </c>
      <c r="H318" s="2">
        <v>310</v>
      </c>
      <c r="I318" s="2">
        <v>90</v>
      </c>
      <c r="J318" s="2">
        <f t="shared" si="41"/>
        <v>400</v>
      </c>
      <c r="K318" s="2">
        <v>1725</v>
      </c>
      <c r="L318" s="2">
        <v>0</v>
      </c>
      <c r="M318" s="2">
        <v>-17</v>
      </c>
      <c r="N318" s="2">
        <f t="shared" si="42"/>
        <v>1708</v>
      </c>
      <c r="O318" s="2">
        <v>3530</v>
      </c>
      <c r="P318" s="2">
        <v>1272</v>
      </c>
      <c r="Q318" s="2">
        <v>148</v>
      </c>
      <c r="R318" s="2">
        <v>826</v>
      </c>
      <c r="S318" s="2">
        <f t="shared" si="43"/>
        <v>2246</v>
      </c>
      <c r="T318" s="2">
        <v>1240</v>
      </c>
      <c r="U318" s="2">
        <v>3528</v>
      </c>
      <c r="V318" s="2">
        <f t="shared" si="44"/>
        <v>4768</v>
      </c>
      <c r="W318" s="2">
        <v>2527</v>
      </c>
      <c r="X318" s="2">
        <v>20733</v>
      </c>
      <c r="Y318">
        <v>5848</v>
      </c>
      <c r="Z318" s="2">
        <v>33397</v>
      </c>
      <c r="AA318" s="2">
        <v>1687</v>
      </c>
      <c r="AB318" s="2">
        <f t="shared" si="45"/>
        <v>35084</v>
      </c>
      <c r="AC318" s="2">
        <v>592</v>
      </c>
      <c r="AD318" s="2">
        <v>0</v>
      </c>
      <c r="AE318" s="2">
        <v>0</v>
      </c>
      <c r="AF318" s="2">
        <v>0</v>
      </c>
      <c r="AG318" s="2">
        <f t="shared" si="46"/>
        <v>75985</v>
      </c>
      <c r="AH318" s="2">
        <f t="shared" si="47"/>
        <v>81833</v>
      </c>
      <c r="AI318" s="78">
        <v>389085</v>
      </c>
      <c r="AJ318" s="2">
        <v>424831</v>
      </c>
      <c r="AK318" s="2">
        <v>26303</v>
      </c>
      <c r="AL318" s="2">
        <v>204</v>
      </c>
      <c r="AM318" s="2">
        <v>0</v>
      </c>
      <c r="AN318" s="2">
        <v>0</v>
      </c>
      <c r="AO318" s="2">
        <v>0</v>
      </c>
      <c r="AP318" s="2">
        <v>0</v>
      </c>
      <c r="AQ318" s="2">
        <v>3212</v>
      </c>
      <c r="AR318" s="2">
        <v>0</v>
      </c>
      <c r="AS318" s="2">
        <v>0</v>
      </c>
      <c r="AT318" s="2">
        <v>19</v>
      </c>
      <c r="AU318" s="2">
        <v>-17</v>
      </c>
      <c r="AV318" s="78">
        <v>-278</v>
      </c>
      <c r="AW318" s="2">
        <v>222</v>
      </c>
      <c r="AX318" s="2">
        <v>953</v>
      </c>
      <c r="AY318" s="2">
        <v>0</v>
      </c>
      <c r="AZ318" s="2">
        <v>0</v>
      </c>
      <c r="BA318" s="2">
        <f t="shared" si="48"/>
        <v>105928</v>
      </c>
      <c r="BB318" s="2">
        <f t="shared" si="49"/>
        <v>111776</v>
      </c>
      <c r="BC318" s="2">
        <v>518936</v>
      </c>
      <c r="BD318" s="2">
        <v>554682</v>
      </c>
      <c r="BE318" s="2">
        <v>0</v>
      </c>
      <c r="BF318" s="78">
        <v>0</v>
      </c>
      <c r="BG318" s="2">
        <v>0</v>
      </c>
      <c r="BH318" s="78">
        <v>0</v>
      </c>
      <c r="BI318" s="2">
        <v>1439</v>
      </c>
      <c r="BJ318" s="78">
        <v>18335</v>
      </c>
      <c r="BK318" s="2">
        <v>-952</v>
      </c>
      <c r="BL318" s="78">
        <v>-1144</v>
      </c>
    </row>
    <row r="319" spans="1:64" x14ac:dyDescent="0.25">
      <c r="A319" s="1" t="s">
        <v>314</v>
      </c>
      <c r="B319" t="s">
        <v>760</v>
      </c>
      <c r="C319" t="s">
        <v>973</v>
      </c>
      <c r="D319" s="2">
        <v>-449</v>
      </c>
      <c r="E319" s="2">
        <v>5991</v>
      </c>
      <c r="F319" s="2">
        <f t="shared" si="40"/>
        <v>5542</v>
      </c>
      <c r="G319" s="2">
        <v>29</v>
      </c>
      <c r="H319" s="2">
        <v>512</v>
      </c>
      <c r="I319" s="2">
        <v>64</v>
      </c>
      <c r="J319" s="2">
        <f t="shared" si="41"/>
        <v>576</v>
      </c>
      <c r="K319" s="2">
        <v>-121</v>
      </c>
      <c r="L319" s="2">
        <v>0</v>
      </c>
      <c r="M319" s="2">
        <v>1126</v>
      </c>
      <c r="N319" s="2">
        <f t="shared" si="42"/>
        <v>1005</v>
      </c>
      <c r="O319" s="2">
        <v>3783</v>
      </c>
      <c r="P319" s="2">
        <v>535</v>
      </c>
      <c r="Q319" s="2">
        <v>277</v>
      </c>
      <c r="R319" s="2">
        <v>329</v>
      </c>
      <c r="S319" s="2">
        <f t="shared" si="43"/>
        <v>1141</v>
      </c>
      <c r="T319" s="2">
        <v>1104</v>
      </c>
      <c r="U319" s="2">
        <v>2201</v>
      </c>
      <c r="V319" s="2">
        <f t="shared" si="44"/>
        <v>3305</v>
      </c>
      <c r="W319" s="2">
        <v>3651</v>
      </c>
      <c r="X319" s="2">
        <v>41350</v>
      </c>
      <c r="Y319">
        <v>11974.562805648404</v>
      </c>
      <c r="Z319" s="2">
        <v>30790</v>
      </c>
      <c r="AA319" s="2">
        <v>1692</v>
      </c>
      <c r="AB319" s="2">
        <f t="shared" si="45"/>
        <v>32482</v>
      </c>
      <c r="AC319" s="2">
        <v>418</v>
      </c>
      <c r="AD319" s="2">
        <v>0</v>
      </c>
      <c r="AE319" s="2">
        <v>0</v>
      </c>
      <c r="AF319" s="2">
        <v>-448</v>
      </c>
      <c r="AG319" s="2">
        <f t="shared" si="46"/>
        <v>92834</v>
      </c>
      <c r="AH319" s="2">
        <f t="shared" si="47"/>
        <v>104808.5628056484</v>
      </c>
      <c r="AI319" s="78">
        <v>394001</v>
      </c>
      <c r="AJ319" s="2">
        <v>433042.10422359966</v>
      </c>
      <c r="AK319" s="2">
        <v>16440</v>
      </c>
      <c r="AL319" s="2">
        <v>0</v>
      </c>
      <c r="AM319" s="2">
        <v>14619</v>
      </c>
      <c r="AN319" s="2">
        <v>0</v>
      </c>
      <c r="AO319" s="2">
        <v>78</v>
      </c>
      <c r="AP319" s="2">
        <v>0</v>
      </c>
      <c r="AQ319" s="2">
        <v>2969</v>
      </c>
      <c r="AR319" s="2">
        <v>0</v>
      </c>
      <c r="AS319" s="2">
        <v>0</v>
      </c>
      <c r="AT319" s="2">
        <v>0</v>
      </c>
      <c r="AU319" s="2">
        <v>28</v>
      </c>
      <c r="AV319" s="78">
        <v>-643</v>
      </c>
      <c r="AW319" s="2">
        <v>2892</v>
      </c>
      <c r="AX319" s="2">
        <v>7528</v>
      </c>
      <c r="AY319" s="2">
        <v>0</v>
      </c>
      <c r="AZ319" s="2">
        <v>0</v>
      </c>
      <c r="BA319" s="2">
        <f t="shared" si="48"/>
        <v>129860</v>
      </c>
      <c r="BB319" s="2">
        <f t="shared" si="49"/>
        <v>141834.5628056484</v>
      </c>
      <c r="BC319" s="2">
        <v>529847</v>
      </c>
      <c r="BD319" s="2">
        <v>568888.10422359966</v>
      </c>
      <c r="BE319" s="2">
        <v>0</v>
      </c>
      <c r="BF319" s="78">
        <v>0</v>
      </c>
      <c r="BG319" s="2">
        <v>0</v>
      </c>
      <c r="BH319" s="78">
        <v>0</v>
      </c>
      <c r="BI319" s="2">
        <v>2810</v>
      </c>
      <c r="BJ319" s="78">
        <v>16100</v>
      </c>
      <c r="BK319" s="2">
        <v>-18</v>
      </c>
      <c r="BL319" s="78">
        <v>-873</v>
      </c>
    </row>
    <row r="320" spans="1:64" x14ac:dyDescent="0.25">
      <c r="A320" s="1" t="s">
        <v>315</v>
      </c>
      <c r="B320" t="s">
        <v>761</v>
      </c>
      <c r="C320" t="s">
        <v>973</v>
      </c>
      <c r="D320" s="2">
        <v>-170</v>
      </c>
      <c r="E320" s="2">
        <v>2861</v>
      </c>
      <c r="F320" s="2">
        <f t="shared" si="40"/>
        <v>2691</v>
      </c>
      <c r="G320" s="2">
        <v>39</v>
      </c>
      <c r="H320" s="2">
        <v>411</v>
      </c>
      <c r="I320" s="2">
        <v>25</v>
      </c>
      <c r="J320" s="2">
        <f t="shared" si="41"/>
        <v>436</v>
      </c>
      <c r="K320" s="2">
        <v>1612</v>
      </c>
      <c r="L320" s="2">
        <v>0</v>
      </c>
      <c r="M320" s="2">
        <v>3159</v>
      </c>
      <c r="N320" s="2">
        <f t="shared" si="42"/>
        <v>4771</v>
      </c>
      <c r="O320" s="2">
        <v>8676</v>
      </c>
      <c r="P320" s="2">
        <v>1394</v>
      </c>
      <c r="Q320" s="2">
        <v>-105</v>
      </c>
      <c r="R320" s="2">
        <v>2910</v>
      </c>
      <c r="S320" s="2">
        <f t="shared" si="43"/>
        <v>4199</v>
      </c>
      <c r="T320" s="2">
        <v>1457</v>
      </c>
      <c r="U320" s="2">
        <v>10169</v>
      </c>
      <c r="V320" s="2">
        <f t="shared" si="44"/>
        <v>11626</v>
      </c>
      <c r="W320" s="2">
        <v>5240</v>
      </c>
      <c r="X320" s="2">
        <v>101210</v>
      </c>
      <c r="Y320">
        <v>29309.443810391174</v>
      </c>
      <c r="Z320" s="2">
        <v>49025</v>
      </c>
      <c r="AA320" s="2">
        <v>4034</v>
      </c>
      <c r="AB320" s="2">
        <f t="shared" si="45"/>
        <v>53059</v>
      </c>
      <c r="AC320" s="2">
        <v>904</v>
      </c>
      <c r="AD320" s="2">
        <v>149</v>
      </c>
      <c r="AE320" s="2">
        <v>0</v>
      </c>
      <c r="AF320" s="2">
        <v>0</v>
      </c>
      <c r="AG320" s="2">
        <f t="shared" si="46"/>
        <v>193000</v>
      </c>
      <c r="AH320" s="2">
        <f t="shared" si="47"/>
        <v>222309.44381039118</v>
      </c>
      <c r="AI320" s="78">
        <v>732881</v>
      </c>
      <c r="AJ320" s="2">
        <v>845231.55621692864</v>
      </c>
      <c r="AK320" s="2">
        <v>54208</v>
      </c>
      <c r="AL320" s="2">
        <v>5</v>
      </c>
      <c r="AM320" s="2">
        <v>0</v>
      </c>
      <c r="AN320" s="2">
        <v>0</v>
      </c>
      <c r="AO320" s="2">
        <v>0</v>
      </c>
      <c r="AP320" s="2">
        <v>316</v>
      </c>
      <c r="AQ320" s="2">
        <v>5979</v>
      </c>
      <c r="AR320" s="2">
        <v>0</v>
      </c>
      <c r="AS320" s="2">
        <v>0</v>
      </c>
      <c r="AT320" s="2">
        <v>52</v>
      </c>
      <c r="AU320" s="2">
        <v>204</v>
      </c>
      <c r="AV320" s="78">
        <v>-670</v>
      </c>
      <c r="AW320" s="2">
        <v>525</v>
      </c>
      <c r="AX320" s="2">
        <v>821</v>
      </c>
      <c r="AY320" s="2">
        <v>0</v>
      </c>
      <c r="AZ320" s="2">
        <v>0</v>
      </c>
      <c r="BA320" s="2">
        <f t="shared" si="48"/>
        <v>254289</v>
      </c>
      <c r="BB320" s="2">
        <f t="shared" si="49"/>
        <v>283598.44381039118</v>
      </c>
      <c r="BC320" s="2">
        <v>938544</v>
      </c>
      <c r="BD320" s="2">
        <v>1050894.5562169286</v>
      </c>
      <c r="BE320" s="2">
        <v>0</v>
      </c>
      <c r="BF320" s="78">
        <v>0</v>
      </c>
      <c r="BG320" s="2">
        <v>0</v>
      </c>
      <c r="BH320" s="78">
        <v>0</v>
      </c>
      <c r="BI320" s="2">
        <v>4801</v>
      </c>
      <c r="BJ320" s="78">
        <v>23724</v>
      </c>
      <c r="BK320" s="2">
        <v>-191</v>
      </c>
      <c r="BL320" s="78">
        <v>-1080</v>
      </c>
    </row>
    <row r="321" spans="1:65" x14ac:dyDescent="0.25">
      <c r="A321" s="1" t="s">
        <v>316</v>
      </c>
      <c r="B321" t="s">
        <v>762</v>
      </c>
      <c r="C321" t="s">
        <v>973</v>
      </c>
      <c r="D321" s="2">
        <v>-114</v>
      </c>
      <c r="E321" s="2">
        <v>1843</v>
      </c>
      <c r="F321" s="2">
        <f t="shared" si="40"/>
        <v>1729</v>
      </c>
      <c r="G321" s="2">
        <v>32</v>
      </c>
      <c r="H321" s="2">
        <v>239</v>
      </c>
      <c r="I321" s="2">
        <v>64</v>
      </c>
      <c r="J321" s="2">
        <f t="shared" si="41"/>
        <v>303</v>
      </c>
      <c r="K321" s="2">
        <v>1014</v>
      </c>
      <c r="L321" s="2">
        <v>0</v>
      </c>
      <c r="M321" s="2">
        <v>686</v>
      </c>
      <c r="N321" s="2">
        <f t="shared" si="42"/>
        <v>1700</v>
      </c>
      <c r="O321" s="2">
        <v>4247</v>
      </c>
      <c r="P321" s="2">
        <v>532</v>
      </c>
      <c r="Q321" s="2">
        <v>232</v>
      </c>
      <c r="R321" s="2">
        <v>748</v>
      </c>
      <c r="S321" s="2">
        <f t="shared" si="43"/>
        <v>1512</v>
      </c>
      <c r="T321" s="2">
        <v>1553</v>
      </c>
      <c r="U321" s="2">
        <v>1929</v>
      </c>
      <c r="V321" s="2">
        <f t="shared" si="44"/>
        <v>3482</v>
      </c>
      <c r="W321" s="2">
        <v>2847</v>
      </c>
      <c r="X321" s="2">
        <v>23750</v>
      </c>
      <c r="Y321">
        <v>6877.7718653966049</v>
      </c>
      <c r="Z321" s="2">
        <v>21924</v>
      </c>
      <c r="AA321" s="2">
        <v>920</v>
      </c>
      <c r="AB321" s="2">
        <f t="shared" si="45"/>
        <v>22844</v>
      </c>
      <c r="AC321" s="2">
        <v>1010</v>
      </c>
      <c r="AD321" s="2">
        <v>43</v>
      </c>
      <c r="AE321" s="2">
        <v>0</v>
      </c>
      <c r="AF321" s="2">
        <v>0</v>
      </c>
      <c r="AG321" s="2">
        <f t="shared" si="46"/>
        <v>63499</v>
      </c>
      <c r="AH321" s="2">
        <f t="shared" si="47"/>
        <v>70376.7718653966</v>
      </c>
      <c r="AI321" s="78">
        <v>257031</v>
      </c>
      <c r="AJ321" s="2">
        <v>280169</v>
      </c>
      <c r="AK321" s="2">
        <v>15583</v>
      </c>
      <c r="AL321" s="2">
        <v>229</v>
      </c>
      <c r="AM321" s="2">
        <v>0</v>
      </c>
      <c r="AN321" s="2">
        <v>0</v>
      </c>
      <c r="AO321" s="2">
        <v>0</v>
      </c>
      <c r="AP321" s="2">
        <v>115</v>
      </c>
      <c r="AQ321" s="2">
        <v>2289</v>
      </c>
      <c r="AR321" s="2">
        <v>0</v>
      </c>
      <c r="AS321" s="2">
        <v>0</v>
      </c>
      <c r="AT321" s="2">
        <v>0</v>
      </c>
      <c r="AU321" s="2">
        <v>-173</v>
      </c>
      <c r="AV321" s="78">
        <v>-654</v>
      </c>
      <c r="AW321" s="2">
        <v>-132</v>
      </c>
      <c r="AX321" s="2">
        <v>-526</v>
      </c>
      <c r="AY321" s="2">
        <v>0</v>
      </c>
      <c r="AZ321" s="2">
        <v>0</v>
      </c>
      <c r="BA321" s="2">
        <f t="shared" si="48"/>
        <v>81410</v>
      </c>
      <c r="BB321" s="2">
        <f t="shared" si="49"/>
        <v>88287.7718653966</v>
      </c>
      <c r="BC321" s="2">
        <v>337130</v>
      </c>
      <c r="BD321" s="2">
        <v>360268</v>
      </c>
      <c r="BE321" s="2">
        <v>1</v>
      </c>
      <c r="BF321" s="78">
        <v>-373</v>
      </c>
      <c r="BG321" s="2">
        <v>23</v>
      </c>
      <c r="BH321" s="78">
        <v>94</v>
      </c>
      <c r="BI321" s="2">
        <v>893</v>
      </c>
      <c r="BJ321" s="78">
        <v>3572</v>
      </c>
      <c r="BK321" s="2">
        <v>-104</v>
      </c>
      <c r="BL321" s="78">
        <v>-420</v>
      </c>
    </row>
    <row r="322" spans="1:65" x14ac:dyDescent="0.25">
      <c r="A322" s="1" t="s">
        <v>317</v>
      </c>
      <c r="B322" t="s">
        <v>763</v>
      </c>
      <c r="C322" t="s">
        <v>973</v>
      </c>
      <c r="D322" s="2">
        <v>-645</v>
      </c>
      <c r="E322" s="2">
        <v>1568</v>
      </c>
      <c r="F322" s="2">
        <f t="shared" si="40"/>
        <v>923</v>
      </c>
      <c r="G322" s="2">
        <v>118</v>
      </c>
      <c r="H322" s="2">
        <v>447</v>
      </c>
      <c r="I322" s="2">
        <v>128</v>
      </c>
      <c r="J322" s="2">
        <f t="shared" si="41"/>
        <v>575</v>
      </c>
      <c r="K322" s="2">
        <v>2344</v>
      </c>
      <c r="L322" s="2">
        <v>0</v>
      </c>
      <c r="M322" s="2">
        <v>633</v>
      </c>
      <c r="N322" s="2">
        <f t="shared" si="42"/>
        <v>2977</v>
      </c>
      <c r="O322" s="2">
        <v>6507</v>
      </c>
      <c r="P322" s="2">
        <v>1104</v>
      </c>
      <c r="Q322" s="2">
        <v>324</v>
      </c>
      <c r="R322" s="2">
        <v>1657</v>
      </c>
      <c r="S322" s="2">
        <f t="shared" si="43"/>
        <v>3085</v>
      </c>
      <c r="T322" s="2">
        <v>1308</v>
      </c>
      <c r="U322" s="2">
        <v>2868</v>
      </c>
      <c r="V322" s="2">
        <f t="shared" si="44"/>
        <v>4176</v>
      </c>
      <c r="W322" s="2">
        <v>5580</v>
      </c>
      <c r="X322" s="2">
        <v>58374</v>
      </c>
      <c r="Y322">
        <v>16904.549678764692</v>
      </c>
      <c r="Z322" s="2">
        <v>41720</v>
      </c>
      <c r="AA322" s="2">
        <v>2746</v>
      </c>
      <c r="AB322" s="2">
        <f t="shared" si="45"/>
        <v>44466</v>
      </c>
      <c r="AC322" s="2">
        <v>501</v>
      </c>
      <c r="AD322" s="2">
        <v>0</v>
      </c>
      <c r="AE322" s="2">
        <v>0</v>
      </c>
      <c r="AF322" s="2">
        <v>-399</v>
      </c>
      <c r="AG322" s="2">
        <f t="shared" si="46"/>
        <v>126883</v>
      </c>
      <c r="AH322" s="2">
        <f t="shared" si="47"/>
        <v>143787.54967876468</v>
      </c>
      <c r="AI322" s="78">
        <v>497800</v>
      </c>
      <c r="AJ322" s="2">
        <v>583800</v>
      </c>
      <c r="AK322" s="2">
        <v>18069</v>
      </c>
      <c r="AL322" s="2">
        <v>0</v>
      </c>
      <c r="AM322" s="2">
        <v>13513</v>
      </c>
      <c r="AN322" s="2">
        <v>0</v>
      </c>
      <c r="AO322" s="2">
        <v>0</v>
      </c>
      <c r="AP322" s="2">
        <v>122</v>
      </c>
      <c r="AQ322" s="2">
        <v>7324</v>
      </c>
      <c r="AR322" s="2">
        <v>0</v>
      </c>
      <c r="AS322" s="2">
        <v>0</v>
      </c>
      <c r="AT322" s="2">
        <v>83</v>
      </c>
      <c r="AU322" s="2">
        <v>-75</v>
      </c>
      <c r="AV322" s="78">
        <v>-1256</v>
      </c>
      <c r="AW322" s="2">
        <v>-1368</v>
      </c>
      <c r="AX322" s="2">
        <v>-5809</v>
      </c>
      <c r="AY322" s="2">
        <v>0</v>
      </c>
      <c r="AZ322" s="2">
        <v>0</v>
      </c>
      <c r="BA322" s="2">
        <f t="shared" si="48"/>
        <v>164551</v>
      </c>
      <c r="BB322" s="2">
        <f t="shared" si="49"/>
        <v>181455.54967876468</v>
      </c>
      <c r="BC322" s="2">
        <v>634887</v>
      </c>
      <c r="BD322" s="2">
        <v>720887</v>
      </c>
      <c r="BE322" s="2">
        <v>0</v>
      </c>
      <c r="BF322" s="78">
        <v>0</v>
      </c>
      <c r="BG322" s="2">
        <v>-63</v>
      </c>
      <c r="BH322" s="78">
        <v>-506</v>
      </c>
      <c r="BI322" s="2">
        <v>5398</v>
      </c>
      <c r="BJ322" s="78">
        <v>21567</v>
      </c>
      <c r="BK322" s="2">
        <v>-327</v>
      </c>
      <c r="BL322" s="78">
        <v>-1334</v>
      </c>
    </row>
    <row r="323" spans="1:65" x14ac:dyDescent="0.25">
      <c r="A323" s="1" t="s">
        <v>318</v>
      </c>
      <c r="B323" t="s">
        <v>764</v>
      </c>
      <c r="C323" t="s">
        <v>973</v>
      </c>
      <c r="D323" s="2">
        <v>-938</v>
      </c>
      <c r="E323" s="2">
        <v>10269</v>
      </c>
      <c r="F323" s="2">
        <f t="shared" si="40"/>
        <v>9331</v>
      </c>
      <c r="G323" s="2">
        <v>74</v>
      </c>
      <c r="H323" s="2">
        <v>939</v>
      </c>
      <c r="I323" s="2">
        <v>289</v>
      </c>
      <c r="J323" s="2">
        <f t="shared" si="41"/>
        <v>1228</v>
      </c>
      <c r="K323" s="2">
        <v>1090</v>
      </c>
      <c r="L323" s="2">
        <v>0</v>
      </c>
      <c r="M323" s="2">
        <v>1527</v>
      </c>
      <c r="N323" s="2">
        <f t="shared" si="42"/>
        <v>2617</v>
      </c>
      <c r="O323" s="2">
        <v>13349</v>
      </c>
      <c r="P323" s="2">
        <v>4470</v>
      </c>
      <c r="Q323" s="2">
        <v>1</v>
      </c>
      <c r="R323" s="2">
        <v>1757</v>
      </c>
      <c r="S323" s="2">
        <f t="shared" si="43"/>
        <v>6228</v>
      </c>
      <c r="T323" s="2">
        <v>3476</v>
      </c>
      <c r="U323" s="2">
        <v>7754</v>
      </c>
      <c r="V323" s="2">
        <f t="shared" si="44"/>
        <v>11230</v>
      </c>
      <c r="W323" s="2">
        <v>10313</v>
      </c>
      <c r="X323" s="2">
        <v>118414</v>
      </c>
      <c r="Y323">
        <v>34291.556954487307</v>
      </c>
      <c r="Z323" s="2">
        <v>83921</v>
      </c>
      <c r="AA323" s="2">
        <v>3242</v>
      </c>
      <c r="AB323" s="2">
        <f t="shared" si="45"/>
        <v>87163</v>
      </c>
      <c r="AC323" s="2">
        <v>1840</v>
      </c>
      <c r="AD323" s="2">
        <v>0</v>
      </c>
      <c r="AE323" s="2">
        <v>0</v>
      </c>
      <c r="AF323" s="2">
        <v>-3112</v>
      </c>
      <c r="AG323" s="2">
        <f t="shared" si="46"/>
        <v>258675</v>
      </c>
      <c r="AH323" s="2">
        <f t="shared" si="47"/>
        <v>292966.55695448729</v>
      </c>
      <c r="AI323" s="78">
        <v>1021051.736</v>
      </c>
      <c r="AJ323" s="2">
        <v>1107271.736</v>
      </c>
      <c r="AK323" s="2">
        <v>37909</v>
      </c>
      <c r="AL323" s="2">
        <v>92</v>
      </c>
      <c r="AM323" s="2">
        <v>31061</v>
      </c>
      <c r="AN323" s="2">
        <v>0</v>
      </c>
      <c r="AO323" s="2">
        <v>0</v>
      </c>
      <c r="AP323" s="2">
        <v>383</v>
      </c>
      <c r="AQ323" s="2">
        <v>8540</v>
      </c>
      <c r="AR323" s="2">
        <v>0</v>
      </c>
      <c r="AS323" s="2">
        <v>0</v>
      </c>
      <c r="AT323" s="2">
        <v>0</v>
      </c>
      <c r="AU323" s="2">
        <v>-563</v>
      </c>
      <c r="AV323" s="78">
        <v>-2223</v>
      </c>
      <c r="AW323" s="2">
        <v>-1115</v>
      </c>
      <c r="AX323" s="2">
        <v>-4368</v>
      </c>
      <c r="AY323" s="2">
        <v>0</v>
      </c>
      <c r="AZ323" s="2">
        <v>0</v>
      </c>
      <c r="BA323" s="2">
        <f t="shared" si="48"/>
        <v>334982</v>
      </c>
      <c r="BB323" s="2">
        <f t="shared" si="49"/>
        <v>369273.55695448729</v>
      </c>
      <c r="BC323" s="2">
        <v>1327025.835</v>
      </c>
      <c r="BD323" s="2">
        <v>1413245.835</v>
      </c>
      <c r="BE323" s="2">
        <v>104</v>
      </c>
      <c r="BF323" s="78">
        <v>0</v>
      </c>
      <c r="BG323" s="2">
        <v>-104</v>
      </c>
      <c r="BH323" s="78">
        <v>-1956</v>
      </c>
      <c r="BI323" s="2">
        <v>14472</v>
      </c>
      <c r="BJ323" s="78">
        <v>57191</v>
      </c>
      <c r="BK323" s="2">
        <v>-228</v>
      </c>
      <c r="BL323" s="78">
        <v>-935</v>
      </c>
    </row>
    <row r="324" spans="1:65" x14ac:dyDescent="0.25">
      <c r="A324" s="1" t="s">
        <v>319</v>
      </c>
      <c r="B324" t="s">
        <v>765</v>
      </c>
      <c r="C324" t="s">
        <v>973</v>
      </c>
      <c r="D324" s="2">
        <v>-141</v>
      </c>
      <c r="E324" s="2">
        <v>1728</v>
      </c>
      <c r="F324" s="2">
        <f t="shared" si="40"/>
        <v>1587</v>
      </c>
      <c r="G324" s="2">
        <v>65</v>
      </c>
      <c r="H324" s="2">
        <v>478</v>
      </c>
      <c r="I324" s="2">
        <v>121</v>
      </c>
      <c r="J324" s="2">
        <f t="shared" si="41"/>
        <v>599</v>
      </c>
      <c r="K324" s="2">
        <v>1210</v>
      </c>
      <c r="L324" s="2">
        <v>0</v>
      </c>
      <c r="M324" s="2">
        <v>1000</v>
      </c>
      <c r="N324" s="2">
        <f t="shared" si="42"/>
        <v>2210</v>
      </c>
      <c r="O324" s="2">
        <v>8016</v>
      </c>
      <c r="P324" s="2">
        <v>1916</v>
      </c>
      <c r="Q324" s="2">
        <v>241</v>
      </c>
      <c r="R324" s="2">
        <v>472</v>
      </c>
      <c r="S324" s="2">
        <f t="shared" si="43"/>
        <v>2629</v>
      </c>
      <c r="T324" s="2">
        <v>827</v>
      </c>
      <c r="U324" s="2">
        <v>4523</v>
      </c>
      <c r="V324" s="2">
        <f t="shared" si="44"/>
        <v>5350</v>
      </c>
      <c r="W324" s="2">
        <v>3990</v>
      </c>
      <c r="X324" s="2">
        <v>24217</v>
      </c>
      <c r="Y324">
        <v>7013.0105795498766</v>
      </c>
      <c r="Z324" s="2">
        <v>28931</v>
      </c>
      <c r="AA324" s="2">
        <v>2711</v>
      </c>
      <c r="AB324" s="2">
        <f t="shared" si="45"/>
        <v>31642</v>
      </c>
      <c r="AC324" s="2">
        <v>1392</v>
      </c>
      <c r="AD324" s="2">
        <v>247</v>
      </c>
      <c r="AE324" s="2">
        <v>28</v>
      </c>
      <c r="AF324" s="2">
        <v>0</v>
      </c>
      <c r="AG324" s="2">
        <f t="shared" si="46"/>
        <v>81972</v>
      </c>
      <c r="AH324" s="2">
        <f t="shared" si="47"/>
        <v>88985.010579549882</v>
      </c>
      <c r="AI324" s="78">
        <v>330887</v>
      </c>
      <c r="AJ324" s="2">
        <v>369530</v>
      </c>
      <c r="AK324" s="2">
        <v>31216</v>
      </c>
      <c r="AL324" s="2">
        <v>302</v>
      </c>
      <c r="AM324" s="2">
        <v>0</v>
      </c>
      <c r="AN324" s="2">
        <v>0</v>
      </c>
      <c r="AO324" s="2">
        <v>0</v>
      </c>
      <c r="AP324" s="2">
        <v>744</v>
      </c>
      <c r="AQ324" s="2">
        <v>3883</v>
      </c>
      <c r="AR324" s="2">
        <v>0</v>
      </c>
      <c r="AS324" s="2">
        <v>0</v>
      </c>
      <c r="AT324" s="2">
        <v>0</v>
      </c>
      <c r="AU324" s="2">
        <v>0</v>
      </c>
      <c r="AV324" s="78">
        <v>0</v>
      </c>
      <c r="AW324" s="2">
        <v>-349</v>
      </c>
      <c r="AX324" s="2">
        <v>-1397</v>
      </c>
      <c r="AY324" s="2">
        <v>0</v>
      </c>
      <c r="AZ324" s="2">
        <v>0</v>
      </c>
      <c r="BA324" s="2">
        <f t="shared" si="48"/>
        <v>117768</v>
      </c>
      <c r="BB324" s="2">
        <f t="shared" si="49"/>
        <v>124781.01057954988</v>
      </c>
      <c r="BC324" s="2">
        <v>474068</v>
      </c>
      <c r="BD324" s="2">
        <v>512711</v>
      </c>
      <c r="BE324" s="2">
        <v>0</v>
      </c>
      <c r="BF324" s="78">
        <v>0</v>
      </c>
      <c r="BG324" s="2">
        <v>0</v>
      </c>
      <c r="BH324" s="78">
        <v>0</v>
      </c>
      <c r="BI324" s="2">
        <v>2423</v>
      </c>
      <c r="BJ324" s="78">
        <v>9692</v>
      </c>
      <c r="BK324" s="2">
        <v>-350</v>
      </c>
      <c r="BL324" s="78">
        <v>-1401</v>
      </c>
    </row>
    <row r="325" spans="1:65" x14ac:dyDescent="0.25">
      <c r="A325" s="1" t="s">
        <v>320</v>
      </c>
      <c r="B325" t="s">
        <v>766</v>
      </c>
      <c r="C325" t="s">
        <v>974</v>
      </c>
      <c r="D325" s="2">
        <v>1245</v>
      </c>
      <c r="E325" s="2">
        <v>1697</v>
      </c>
      <c r="F325" s="2">
        <f t="shared" si="40"/>
        <v>2942</v>
      </c>
      <c r="G325" s="2">
        <v>146</v>
      </c>
      <c r="H325" s="2">
        <v>2</v>
      </c>
      <c r="I325" s="2">
        <v>24004</v>
      </c>
      <c r="J325" s="2">
        <f t="shared" si="41"/>
        <v>24006</v>
      </c>
      <c r="K325" s="2">
        <v>183</v>
      </c>
      <c r="L325" s="2">
        <v>0</v>
      </c>
      <c r="M325" s="2">
        <v>1260</v>
      </c>
      <c r="N325" s="2">
        <f t="shared" si="42"/>
        <v>1443</v>
      </c>
      <c r="O325" s="2">
        <v>2585</v>
      </c>
      <c r="P325" s="2">
        <v>269</v>
      </c>
      <c r="Q325" s="2">
        <v>115</v>
      </c>
      <c r="R325" s="2">
        <v>736</v>
      </c>
      <c r="S325" s="2">
        <f t="shared" si="43"/>
        <v>1120</v>
      </c>
      <c r="T325" s="2">
        <v>14</v>
      </c>
      <c r="U325" s="2">
        <v>609</v>
      </c>
      <c r="V325" s="2">
        <f t="shared" si="44"/>
        <v>623</v>
      </c>
      <c r="W325" s="2">
        <v>6904</v>
      </c>
      <c r="X325" s="2">
        <v>1014</v>
      </c>
      <c r="Y325">
        <v>293.64465985314348</v>
      </c>
      <c r="Z325" s="2">
        <v>2077</v>
      </c>
      <c r="AA325" s="2">
        <v>76</v>
      </c>
      <c r="AB325" s="2">
        <f t="shared" si="45"/>
        <v>2153</v>
      </c>
      <c r="AC325" s="2">
        <v>0</v>
      </c>
      <c r="AD325" s="2">
        <v>66</v>
      </c>
      <c r="AE325" s="2">
        <v>0</v>
      </c>
      <c r="AF325" s="2">
        <v>147</v>
      </c>
      <c r="AG325" s="2">
        <f t="shared" si="46"/>
        <v>43149</v>
      </c>
      <c r="AH325" s="2">
        <f t="shared" si="47"/>
        <v>43442.64465985314</v>
      </c>
      <c r="AI325" s="78">
        <v>168287</v>
      </c>
      <c r="AJ325" s="2">
        <v>170020.89763143507</v>
      </c>
      <c r="AK325" s="2">
        <v>410</v>
      </c>
      <c r="AL325" s="2">
        <v>0</v>
      </c>
      <c r="AM325" s="2">
        <v>1089</v>
      </c>
      <c r="AN325" s="2">
        <v>0</v>
      </c>
      <c r="AO325" s="2">
        <v>0</v>
      </c>
      <c r="AP325" s="2">
        <v>84</v>
      </c>
      <c r="AQ325" s="2">
        <v>0</v>
      </c>
      <c r="AR325" s="2">
        <v>0</v>
      </c>
      <c r="AS325" s="2">
        <v>24</v>
      </c>
      <c r="AT325" s="2">
        <v>0</v>
      </c>
      <c r="AU325" s="2">
        <v>-277</v>
      </c>
      <c r="AV325" s="78">
        <v>-736</v>
      </c>
      <c r="AW325" s="2">
        <v>0</v>
      </c>
      <c r="AX325" s="2">
        <v>0</v>
      </c>
      <c r="AY325" s="2">
        <v>0</v>
      </c>
      <c r="AZ325" s="2">
        <v>0</v>
      </c>
      <c r="BA325" s="2">
        <f t="shared" si="48"/>
        <v>44479</v>
      </c>
      <c r="BB325" s="2">
        <f t="shared" si="49"/>
        <v>44772.64465985314</v>
      </c>
      <c r="BC325" s="2">
        <v>173560</v>
      </c>
      <c r="BD325" s="2">
        <v>175293.89763143507</v>
      </c>
      <c r="BE325" s="2">
        <v>0</v>
      </c>
      <c r="BF325" s="78">
        <v>0</v>
      </c>
      <c r="BG325" s="2">
        <v>0</v>
      </c>
      <c r="BH325" s="78">
        <v>0</v>
      </c>
      <c r="BI325" s="2">
        <v>0</v>
      </c>
      <c r="BJ325" s="78">
        <v>0</v>
      </c>
      <c r="BK325" s="2">
        <v>-11932</v>
      </c>
      <c r="BL325" s="78">
        <v>-41050</v>
      </c>
    </row>
    <row r="326" spans="1:65" x14ac:dyDescent="0.25">
      <c r="A326" s="1" t="s">
        <v>321</v>
      </c>
      <c r="B326" t="s">
        <v>767</v>
      </c>
      <c r="C326" t="s">
        <v>974</v>
      </c>
      <c r="D326" s="2">
        <v>118</v>
      </c>
      <c r="E326" s="2">
        <v>9846</v>
      </c>
      <c r="F326" s="2">
        <f t="shared" ref="F326:F389" si="50">SUM(D326:E326)</f>
        <v>9964</v>
      </c>
      <c r="G326" s="2">
        <v>86</v>
      </c>
      <c r="H326" s="2">
        <v>1140</v>
      </c>
      <c r="I326" s="2">
        <v>348</v>
      </c>
      <c r="J326" s="2">
        <f t="shared" ref="J326:J389" si="51">SUM(H326:I326)</f>
        <v>1488</v>
      </c>
      <c r="K326" s="2">
        <v>-3753</v>
      </c>
      <c r="L326" s="2">
        <v>0</v>
      </c>
      <c r="M326" s="2">
        <v>16</v>
      </c>
      <c r="N326" s="2">
        <f t="shared" ref="N326:N389" si="52">SUM(K326:M326)</f>
        <v>-3737</v>
      </c>
      <c r="O326" s="2">
        <v>4124</v>
      </c>
      <c r="P326" s="2">
        <v>-77</v>
      </c>
      <c r="Q326" s="2">
        <v>417</v>
      </c>
      <c r="R326" s="2">
        <v>1485</v>
      </c>
      <c r="S326" s="2">
        <f t="shared" ref="S326:S389" si="53">SUM(P326:R326)</f>
        <v>1825</v>
      </c>
      <c r="T326" s="2">
        <v>1208</v>
      </c>
      <c r="U326" s="2">
        <v>5533</v>
      </c>
      <c r="V326" s="2">
        <f t="shared" ref="V326:V389" si="54">SUM(T326:U326)</f>
        <v>6741</v>
      </c>
      <c r="W326" s="2">
        <v>1681</v>
      </c>
      <c r="X326" s="2">
        <v>53288</v>
      </c>
      <c r="Y326">
        <v>15431.692933189654</v>
      </c>
      <c r="Z326" s="2">
        <v>24089</v>
      </c>
      <c r="AA326" s="2">
        <v>3760</v>
      </c>
      <c r="AB326" s="2">
        <f t="shared" ref="AB326:AB389" si="55">SUM(Z326:AA326)</f>
        <v>27849</v>
      </c>
      <c r="AC326" s="2">
        <v>3922</v>
      </c>
      <c r="AD326" s="2">
        <v>0</v>
      </c>
      <c r="AE326" s="2">
        <v>0</v>
      </c>
      <c r="AF326" s="2">
        <v>-2</v>
      </c>
      <c r="AG326" s="2">
        <f t="shared" ref="AG326:AG389" si="56">AF326+AE326+AD326+AC326+AB326+X326+W326+V326+S326+O326+N326+J326+G326+F326</f>
        <v>107229</v>
      </c>
      <c r="AH326" s="2">
        <f t="shared" ref="AH326:AH389" si="57">AF326+AE326+AD326+AC326+AB326+X326+W326+V326+S326+O326+N326+J326+G326+F326+Y326</f>
        <v>122660.69293318965</v>
      </c>
      <c r="AI326" s="78">
        <v>527646</v>
      </c>
      <c r="AJ326" s="2">
        <v>611514.21172931546</v>
      </c>
      <c r="AK326" s="2">
        <v>25547</v>
      </c>
      <c r="AL326" s="2">
        <v>0</v>
      </c>
      <c r="AM326" s="2">
        <v>21920</v>
      </c>
      <c r="AN326" s="2">
        <v>0</v>
      </c>
      <c r="AO326" s="2">
        <v>-20</v>
      </c>
      <c r="AP326" s="2">
        <v>0</v>
      </c>
      <c r="AQ326" s="2">
        <v>0</v>
      </c>
      <c r="AR326" s="2">
        <v>1392</v>
      </c>
      <c r="AS326" s="2">
        <v>417</v>
      </c>
      <c r="AT326" s="2">
        <v>76</v>
      </c>
      <c r="AU326" s="2">
        <v>-2817</v>
      </c>
      <c r="AV326" s="78">
        <v>-465</v>
      </c>
      <c r="AW326" s="2">
        <v>125</v>
      </c>
      <c r="AX326" s="2">
        <v>619</v>
      </c>
      <c r="AY326" s="2">
        <v>0</v>
      </c>
      <c r="AZ326" s="2">
        <v>0</v>
      </c>
      <c r="BA326" s="2">
        <f t="shared" ref="BA326:BA389" si="58">AG326+AK326+AL326+AM326+AN326+AO326+AP326+AQ326+AR326+AS326+AT326+AY326+AZ326+AW326+AU326</f>
        <v>153869</v>
      </c>
      <c r="BB326" s="2">
        <f t="shared" ref="BB326:BB389" si="59">AH326+AK326+AL326+AM326+AN326+AO326+AP326+AQ326+AR326+AS326+AT326+AY326+AZ326+AU326+AW326</f>
        <v>169300.69293318965</v>
      </c>
      <c r="BC326" s="2">
        <v>716005</v>
      </c>
      <c r="BD326" s="2">
        <v>799873.21172931546</v>
      </c>
      <c r="BE326" s="2">
        <v>0</v>
      </c>
      <c r="BF326" s="78">
        <v>0</v>
      </c>
      <c r="BG326" s="2">
        <v>0</v>
      </c>
      <c r="BH326" s="78">
        <v>0</v>
      </c>
      <c r="BI326" s="2">
        <v>560</v>
      </c>
      <c r="BJ326" s="78">
        <v>2243</v>
      </c>
      <c r="BK326" s="2">
        <v>-299</v>
      </c>
      <c r="BL326" s="78">
        <v>-1197</v>
      </c>
    </row>
    <row r="327" spans="1:65" x14ac:dyDescent="0.25">
      <c r="A327" s="1" t="s">
        <v>322</v>
      </c>
      <c r="B327" t="s">
        <v>768</v>
      </c>
      <c r="C327" t="s">
        <v>974</v>
      </c>
      <c r="D327" s="2">
        <v>324</v>
      </c>
      <c r="E327" s="2">
        <v>2100</v>
      </c>
      <c r="F327" s="2">
        <f t="shared" si="50"/>
        <v>2424</v>
      </c>
      <c r="G327" s="2">
        <v>57</v>
      </c>
      <c r="H327" s="2">
        <v>341</v>
      </c>
      <c r="I327" s="2">
        <v>0</v>
      </c>
      <c r="J327" s="2">
        <f t="shared" si="51"/>
        <v>341</v>
      </c>
      <c r="K327" s="2">
        <v>4064</v>
      </c>
      <c r="L327" s="2">
        <v>0</v>
      </c>
      <c r="M327" s="2">
        <v>1484</v>
      </c>
      <c r="N327" s="2">
        <f t="shared" si="52"/>
        <v>5548</v>
      </c>
      <c r="O327" s="2">
        <v>6714</v>
      </c>
      <c r="P327" s="2">
        <v>540</v>
      </c>
      <c r="Q327" s="2">
        <v>770</v>
      </c>
      <c r="R327" s="2">
        <v>492</v>
      </c>
      <c r="S327" s="2">
        <f t="shared" si="53"/>
        <v>1802</v>
      </c>
      <c r="T327" s="2">
        <v>1109</v>
      </c>
      <c r="U327" s="2">
        <v>4584</v>
      </c>
      <c r="V327" s="2">
        <f t="shared" si="54"/>
        <v>5693</v>
      </c>
      <c r="W327" s="2">
        <v>3043</v>
      </c>
      <c r="X327" s="2">
        <v>48206</v>
      </c>
      <c r="Y327">
        <v>13959.994549191946</v>
      </c>
      <c r="Z327" s="2">
        <v>38761</v>
      </c>
      <c r="AA327" s="2">
        <v>2941</v>
      </c>
      <c r="AB327" s="2">
        <f t="shared" si="55"/>
        <v>41702</v>
      </c>
      <c r="AC327" s="2">
        <v>595</v>
      </c>
      <c r="AD327" s="2">
        <v>0</v>
      </c>
      <c r="AE327" s="2">
        <v>0</v>
      </c>
      <c r="AF327" s="2">
        <v>1079</v>
      </c>
      <c r="AG327" s="2">
        <f t="shared" si="56"/>
        <v>117204</v>
      </c>
      <c r="AH327" s="2">
        <f t="shared" si="57"/>
        <v>131163.99454919194</v>
      </c>
      <c r="AI327" s="78">
        <v>467605</v>
      </c>
      <c r="AJ327" s="2">
        <v>576593</v>
      </c>
      <c r="AK327" s="2">
        <v>19187</v>
      </c>
      <c r="AL327" s="2">
        <v>596</v>
      </c>
      <c r="AM327" s="2">
        <v>20026</v>
      </c>
      <c r="AN327" s="2">
        <v>0</v>
      </c>
      <c r="AO327" s="2">
        <v>-77</v>
      </c>
      <c r="AP327" s="2">
        <v>0</v>
      </c>
      <c r="AQ327" s="2">
        <v>0</v>
      </c>
      <c r="AR327" s="2">
        <v>0</v>
      </c>
      <c r="AS327" s="2">
        <v>284</v>
      </c>
      <c r="AT327" s="2">
        <v>0</v>
      </c>
      <c r="AU327" s="2">
        <v>-186</v>
      </c>
      <c r="AV327" s="78">
        <v>-744</v>
      </c>
      <c r="AW327" s="2">
        <v>0</v>
      </c>
      <c r="AX327" s="2">
        <v>0</v>
      </c>
      <c r="AY327" s="2">
        <v>0</v>
      </c>
      <c r="AZ327" s="2">
        <v>0</v>
      </c>
      <c r="BA327" s="2">
        <f t="shared" si="58"/>
        <v>157034</v>
      </c>
      <c r="BB327" s="2">
        <f t="shared" si="59"/>
        <v>170993.99454919194</v>
      </c>
      <c r="BC327" s="2">
        <v>626928</v>
      </c>
      <c r="BD327" s="2">
        <v>735916</v>
      </c>
      <c r="BE327" s="2">
        <v>0</v>
      </c>
      <c r="BF327" s="78">
        <v>0</v>
      </c>
      <c r="BG327" s="2">
        <v>1192</v>
      </c>
      <c r="BH327" s="78">
        <v>4769</v>
      </c>
      <c r="BI327" s="2">
        <v>0</v>
      </c>
      <c r="BJ327" s="78">
        <v>0</v>
      </c>
      <c r="BK327" s="2">
        <v>0</v>
      </c>
      <c r="BL327" s="78">
        <v>0</v>
      </c>
    </row>
    <row r="328" spans="1:65" x14ac:dyDescent="0.25">
      <c r="A328" s="1" t="s">
        <v>323</v>
      </c>
      <c r="B328" t="s">
        <v>769</v>
      </c>
      <c r="C328" t="s">
        <v>974</v>
      </c>
      <c r="D328" s="2">
        <v>46</v>
      </c>
      <c r="E328" s="2">
        <v>3168</v>
      </c>
      <c r="F328" s="2">
        <f t="shared" si="50"/>
        <v>3214</v>
      </c>
      <c r="G328" s="2">
        <v>0</v>
      </c>
      <c r="H328" s="2">
        <v>702</v>
      </c>
      <c r="I328" s="2">
        <v>0</v>
      </c>
      <c r="J328" s="2">
        <f t="shared" si="51"/>
        <v>702</v>
      </c>
      <c r="K328" s="2">
        <v>299</v>
      </c>
      <c r="L328" s="2">
        <v>0</v>
      </c>
      <c r="M328" s="2">
        <v>1470</v>
      </c>
      <c r="N328" s="2">
        <f t="shared" si="52"/>
        <v>1769</v>
      </c>
      <c r="O328" s="2">
        <v>5181</v>
      </c>
      <c r="P328" s="2">
        <v>206</v>
      </c>
      <c r="Q328" s="2">
        <v>470</v>
      </c>
      <c r="R328" s="2">
        <v>615</v>
      </c>
      <c r="S328" s="2">
        <f t="shared" si="53"/>
        <v>1291</v>
      </c>
      <c r="T328" s="2">
        <v>3197</v>
      </c>
      <c r="U328" s="2">
        <v>4146</v>
      </c>
      <c r="V328" s="2">
        <f t="shared" si="54"/>
        <v>7343</v>
      </c>
      <c r="W328" s="2">
        <v>3307</v>
      </c>
      <c r="X328" s="2">
        <v>63004</v>
      </c>
      <c r="Y328">
        <v>18245.353204524112</v>
      </c>
      <c r="Z328" s="2">
        <v>29022</v>
      </c>
      <c r="AA328" s="2">
        <v>6640</v>
      </c>
      <c r="AB328" s="2">
        <f t="shared" si="55"/>
        <v>35662</v>
      </c>
      <c r="AC328" s="2">
        <v>4330</v>
      </c>
      <c r="AD328" s="2">
        <v>0</v>
      </c>
      <c r="AE328" s="2">
        <v>0</v>
      </c>
      <c r="AF328" s="2">
        <v>0</v>
      </c>
      <c r="AG328" s="2">
        <f t="shared" si="56"/>
        <v>125803</v>
      </c>
      <c r="AH328" s="2">
        <f t="shared" si="57"/>
        <v>144048.35320452412</v>
      </c>
      <c r="AI328" s="78">
        <v>540930</v>
      </c>
      <c r="AJ328" s="2">
        <v>613888.4622643555</v>
      </c>
      <c r="AK328" s="2">
        <v>50902</v>
      </c>
      <c r="AL328" s="2">
        <v>4572</v>
      </c>
      <c r="AM328" s="2">
        <v>18453</v>
      </c>
      <c r="AN328" s="2">
        <v>0</v>
      </c>
      <c r="AO328" s="2">
        <v>0</v>
      </c>
      <c r="AP328" s="2">
        <v>0</v>
      </c>
      <c r="AQ328" s="2">
        <v>0</v>
      </c>
      <c r="AR328" s="2">
        <v>2063</v>
      </c>
      <c r="AS328" s="2">
        <v>208</v>
      </c>
      <c r="AT328" s="2">
        <v>48</v>
      </c>
      <c r="AU328" s="2">
        <v>0</v>
      </c>
      <c r="AV328" s="78">
        <v>0</v>
      </c>
      <c r="AW328" s="2">
        <v>0</v>
      </c>
      <c r="AX328" s="2">
        <v>0</v>
      </c>
      <c r="AY328" s="2">
        <v>0</v>
      </c>
      <c r="AZ328" s="2">
        <v>0</v>
      </c>
      <c r="BA328" s="2">
        <f t="shared" si="58"/>
        <v>202049</v>
      </c>
      <c r="BB328" s="2">
        <f t="shared" si="59"/>
        <v>220294.35320452412</v>
      </c>
      <c r="BC328" s="2">
        <v>840564</v>
      </c>
      <c r="BD328" s="2">
        <v>913522.4622643555</v>
      </c>
      <c r="BE328" s="2">
        <v>0</v>
      </c>
      <c r="BF328" s="78">
        <v>0</v>
      </c>
      <c r="BG328" s="2">
        <v>0</v>
      </c>
      <c r="BH328" s="78">
        <v>0</v>
      </c>
      <c r="BI328" s="2">
        <v>0</v>
      </c>
      <c r="BJ328" s="78">
        <v>0</v>
      </c>
      <c r="BK328" s="2">
        <v>0</v>
      </c>
      <c r="BL328" s="78">
        <v>0</v>
      </c>
    </row>
    <row r="329" spans="1:65" x14ac:dyDescent="0.25">
      <c r="A329" s="1" t="s">
        <v>324</v>
      </c>
      <c r="B329" t="s">
        <v>770</v>
      </c>
      <c r="C329" t="s">
        <v>974</v>
      </c>
      <c r="D329" s="2">
        <v>84</v>
      </c>
      <c r="E329" s="2">
        <v>2349</v>
      </c>
      <c r="F329" s="2">
        <f t="shared" si="50"/>
        <v>2433</v>
      </c>
      <c r="G329" s="2">
        <v>27</v>
      </c>
      <c r="H329" s="2">
        <v>856</v>
      </c>
      <c r="I329" s="2">
        <v>0</v>
      </c>
      <c r="J329" s="2">
        <f t="shared" si="51"/>
        <v>856</v>
      </c>
      <c r="K329" s="2">
        <v>-3240</v>
      </c>
      <c r="L329" s="2">
        <v>0</v>
      </c>
      <c r="M329" s="2">
        <v>555</v>
      </c>
      <c r="N329" s="2">
        <f t="shared" si="52"/>
        <v>-2685</v>
      </c>
      <c r="O329" s="2">
        <v>4966</v>
      </c>
      <c r="P329" s="2">
        <v>257</v>
      </c>
      <c r="Q329" s="2">
        <v>575</v>
      </c>
      <c r="R329" s="2">
        <v>480</v>
      </c>
      <c r="S329" s="2">
        <f t="shared" si="53"/>
        <v>1312</v>
      </c>
      <c r="T329" s="2">
        <v>1509</v>
      </c>
      <c r="U329" s="2">
        <v>2291</v>
      </c>
      <c r="V329" s="2">
        <f t="shared" si="54"/>
        <v>3800</v>
      </c>
      <c r="W329" s="2">
        <v>1401</v>
      </c>
      <c r="X329" s="2">
        <v>22821</v>
      </c>
      <c r="Y329">
        <v>7646</v>
      </c>
      <c r="Z329" s="2">
        <v>22855</v>
      </c>
      <c r="AA329" s="2">
        <v>3588</v>
      </c>
      <c r="AB329" s="2">
        <f t="shared" si="55"/>
        <v>26443</v>
      </c>
      <c r="AC329" s="2">
        <v>2319</v>
      </c>
      <c r="AD329" s="2">
        <v>182</v>
      </c>
      <c r="AE329" s="2">
        <v>0</v>
      </c>
      <c r="AF329" s="2">
        <v>625</v>
      </c>
      <c r="AG329" s="2">
        <f t="shared" si="56"/>
        <v>64500</v>
      </c>
      <c r="AH329" s="2">
        <f t="shared" si="57"/>
        <v>72146</v>
      </c>
      <c r="AI329" s="78">
        <v>264900</v>
      </c>
      <c r="AJ329" s="2">
        <v>295427</v>
      </c>
      <c r="AK329" s="2">
        <v>25667</v>
      </c>
      <c r="AL329" s="2">
        <v>1825</v>
      </c>
      <c r="AM329" s="2">
        <v>8882</v>
      </c>
      <c r="AN329" s="2">
        <v>0</v>
      </c>
      <c r="AO329" s="2">
        <v>0</v>
      </c>
      <c r="AP329" s="2">
        <v>0</v>
      </c>
      <c r="AQ329" s="2">
        <v>0</v>
      </c>
      <c r="AR329" s="2">
        <v>333</v>
      </c>
      <c r="AS329" s="2">
        <v>292</v>
      </c>
      <c r="AT329" s="2">
        <v>61</v>
      </c>
      <c r="AU329" s="2">
        <v>-490</v>
      </c>
      <c r="AV329" s="78">
        <v>-1960</v>
      </c>
      <c r="AW329" s="2">
        <v>-276</v>
      </c>
      <c r="AX329" s="2">
        <v>-1104</v>
      </c>
      <c r="AY329" s="2">
        <v>0</v>
      </c>
      <c r="AZ329" s="2">
        <v>0</v>
      </c>
      <c r="BA329" s="2">
        <f t="shared" si="58"/>
        <v>100794</v>
      </c>
      <c r="BB329" s="2">
        <f t="shared" si="59"/>
        <v>108440</v>
      </c>
      <c r="BC329" s="2">
        <v>409812</v>
      </c>
      <c r="BD329" s="2">
        <v>440339</v>
      </c>
      <c r="BE329" s="2">
        <v>0</v>
      </c>
      <c r="BF329" s="78">
        <v>0</v>
      </c>
      <c r="BG329" s="2">
        <v>0</v>
      </c>
      <c r="BH329" s="78">
        <v>0</v>
      </c>
      <c r="BI329" s="2">
        <v>496</v>
      </c>
      <c r="BJ329" s="78">
        <v>1984</v>
      </c>
      <c r="BK329" s="2">
        <v>-451</v>
      </c>
      <c r="BL329" s="78">
        <v>-1804</v>
      </c>
    </row>
    <row r="330" spans="1:65" x14ac:dyDescent="0.25">
      <c r="A330" s="1" t="s">
        <v>325</v>
      </c>
      <c r="B330" t="s">
        <v>771</v>
      </c>
      <c r="C330" t="s">
        <v>974</v>
      </c>
      <c r="D330" s="2">
        <v>23</v>
      </c>
      <c r="E330" s="2">
        <v>3106</v>
      </c>
      <c r="F330" s="2">
        <f t="shared" si="50"/>
        <v>3129</v>
      </c>
      <c r="G330" s="2">
        <v>52</v>
      </c>
      <c r="H330" s="2">
        <v>460</v>
      </c>
      <c r="I330" s="2">
        <v>74</v>
      </c>
      <c r="J330" s="2">
        <f t="shared" si="51"/>
        <v>534</v>
      </c>
      <c r="K330" s="2">
        <v>117</v>
      </c>
      <c r="L330" s="2">
        <v>0</v>
      </c>
      <c r="M330" s="2">
        <v>705</v>
      </c>
      <c r="N330" s="2">
        <f t="shared" si="52"/>
        <v>822</v>
      </c>
      <c r="O330" s="2">
        <v>6136</v>
      </c>
      <c r="P330" s="2">
        <v>782</v>
      </c>
      <c r="Q330" s="2">
        <v>580</v>
      </c>
      <c r="R330" s="2">
        <v>1392</v>
      </c>
      <c r="S330" s="2">
        <f t="shared" si="53"/>
        <v>2754</v>
      </c>
      <c r="T330" s="2">
        <v>1902</v>
      </c>
      <c r="U330" s="2">
        <v>4592</v>
      </c>
      <c r="V330" s="2">
        <f t="shared" si="54"/>
        <v>6494</v>
      </c>
      <c r="W330" s="2">
        <v>2643</v>
      </c>
      <c r="X330" s="2">
        <v>40333</v>
      </c>
      <c r="Y330">
        <v>11680.049374612263</v>
      </c>
      <c r="Z330" s="2">
        <v>38268</v>
      </c>
      <c r="AA330" s="2">
        <v>4124</v>
      </c>
      <c r="AB330" s="2">
        <f t="shared" si="55"/>
        <v>42392</v>
      </c>
      <c r="AC330" s="2">
        <v>2879</v>
      </c>
      <c r="AD330" s="2">
        <v>0</v>
      </c>
      <c r="AE330" s="2">
        <v>109</v>
      </c>
      <c r="AF330" s="2">
        <v>989</v>
      </c>
      <c r="AG330" s="2">
        <f t="shared" si="56"/>
        <v>109266</v>
      </c>
      <c r="AH330" s="2">
        <f t="shared" si="57"/>
        <v>120946.04937461227</v>
      </c>
      <c r="AI330" s="78">
        <v>400081</v>
      </c>
      <c r="AJ330" s="2">
        <v>443006.65097146021</v>
      </c>
      <c r="AK330" s="2">
        <v>25831</v>
      </c>
      <c r="AL330" s="2">
        <v>2124</v>
      </c>
      <c r="AM330" s="2">
        <v>22597</v>
      </c>
      <c r="AN330" s="2">
        <v>0</v>
      </c>
      <c r="AO330" s="2">
        <v>204</v>
      </c>
      <c r="AP330" s="2">
        <v>0</v>
      </c>
      <c r="AQ330" s="2">
        <v>0</v>
      </c>
      <c r="AR330" s="2">
        <v>1354</v>
      </c>
      <c r="AS330" s="2">
        <v>301</v>
      </c>
      <c r="AT330" s="2">
        <v>147</v>
      </c>
      <c r="AU330" s="2">
        <v>-48</v>
      </c>
      <c r="AV330" s="78">
        <v>-77</v>
      </c>
      <c r="AW330" s="2">
        <v>512</v>
      </c>
      <c r="AX330" s="2">
        <v>1915</v>
      </c>
      <c r="AY330" s="2">
        <v>0</v>
      </c>
      <c r="AZ330" s="2">
        <v>0</v>
      </c>
      <c r="BA330" s="2">
        <f t="shared" si="58"/>
        <v>162288</v>
      </c>
      <c r="BB330" s="2">
        <f t="shared" si="59"/>
        <v>173968.04937461228</v>
      </c>
      <c r="BC330" s="2">
        <v>612154</v>
      </c>
      <c r="BD330" s="2">
        <v>655079.65097146027</v>
      </c>
      <c r="BE330" s="2">
        <v>-93</v>
      </c>
      <c r="BF330" s="78">
        <v>0</v>
      </c>
      <c r="BG330" s="2">
        <v>-950</v>
      </c>
      <c r="BH330" s="78">
        <v>-3797</v>
      </c>
      <c r="BI330" s="2">
        <v>703</v>
      </c>
      <c r="BJ330" s="78">
        <v>2813</v>
      </c>
      <c r="BK330" s="2">
        <v>-37</v>
      </c>
      <c r="BL330" s="78">
        <v>-148</v>
      </c>
      <c r="BM330" s="219" t="s">
        <v>1058</v>
      </c>
    </row>
    <row r="331" spans="1:65" x14ac:dyDescent="0.25">
      <c r="A331" s="1" t="s">
        <v>326</v>
      </c>
      <c r="B331" t="s">
        <v>772</v>
      </c>
      <c r="C331" t="s">
        <v>974</v>
      </c>
      <c r="D331" s="2">
        <v>56</v>
      </c>
      <c r="E331" s="2">
        <v>1339</v>
      </c>
      <c r="F331" s="2">
        <f t="shared" si="50"/>
        <v>1395</v>
      </c>
      <c r="G331" s="2">
        <v>70</v>
      </c>
      <c r="H331" s="2">
        <v>652</v>
      </c>
      <c r="I331" s="2">
        <v>55</v>
      </c>
      <c r="J331" s="2">
        <f t="shared" si="51"/>
        <v>707</v>
      </c>
      <c r="K331" s="2">
        <v>-2631</v>
      </c>
      <c r="L331" s="2">
        <v>0</v>
      </c>
      <c r="M331" s="2">
        <v>28</v>
      </c>
      <c r="N331" s="2">
        <f t="shared" si="52"/>
        <v>-2603</v>
      </c>
      <c r="O331" s="2">
        <v>5456</v>
      </c>
      <c r="P331" s="2">
        <v>479</v>
      </c>
      <c r="Q331" s="2">
        <v>465</v>
      </c>
      <c r="R331" s="2">
        <v>1337</v>
      </c>
      <c r="S331" s="2">
        <f t="shared" si="53"/>
        <v>2281</v>
      </c>
      <c r="T331" s="2">
        <v>1602</v>
      </c>
      <c r="U331" s="2">
        <v>4397</v>
      </c>
      <c r="V331" s="2">
        <f t="shared" si="54"/>
        <v>5999</v>
      </c>
      <c r="W331" s="2">
        <v>2914</v>
      </c>
      <c r="X331" s="2">
        <v>16313</v>
      </c>
      <c r="Y331">
        <v>4724.0881027458872</v>
      </c>
      <c r="Z331" s="2">
        <v>19947</v>
      </c>
      <c r="AA331" s="2">
        <v>4223</v>
      </c>
      <c r="AB331" s="2">
        <f t="shared" si="55"/>
        <v>24170</v>
      </c>
      <c r="AC331" s="2">
        <v>73</v>
      </c>
      <c r="AD331" s="2">
        <v>11</v>
      </c>
      <c r="AE331" s="2">
        <v>0</v>
      </c>
      <c r="AF331" s="2">
        <v>0</v>
      </c>
      <c r="AG331" s="2">
        <f t="shared" si="56"/>
        <v>56786</v>
      </c>
      <c r="AH331" s="2">
        <f t="shared" si="57"/>
        <v>61510.088102745889</v>
      </c>
      <c r="AI331" s="78">
        <v>228401</v>
      </c>
      <c r="AJ331" s="2">
        <v>249930</v>
      </c>
      <c r="AK331" s="2">
        <v>21801</v>
      </c>
      <c r="AL331" s="2">
        <v>5169</v>
      </c>
      <c r="AM331" s="2">
        <v>7483</v>
      </c>
      <c r="AN331" s="2">
        <v>0</v>
      </c>
      <c r="AO331" s="2">
        <v>0</v>
      </c>
      <c r="AP331" s="2">
        <v>0</v>
      </c>
      <c r="AQ331" s="2">
        <v>0</v>
      </c>
      <c r="AR331" s="2">
        <v>419</v>
      </c>
      <c r="AS331" s="2">
        <v>303</v>
      </c>
      <c r="AT331" s="2">
        <v>172</v>
      </c>
      <c r="AU331" s="2">
        <v>-4</v>
      </c>
      <c r="AV331" s="78">
        <v>-33</v>
      </c>
      <c r="AW331" s="2">
        <v>-11</v>
      </c>
      <c r="AX331" s="2">
        <v>-44</v>
      </c>
      <c r="AY331" s="2">
        <v>0</v>
      </c>
      <c r="AZ331" s="2">
        <v>0</v>
      </c>
      <c r="BA331" s="2">
        <f t="shared" si="58"/>
        <v>92118</v>
      </c>
      <c r="BB331" s="2">
        <f t="shared" si="59"/>
        <v>96842.088102745882</v>
      </c>
      <c r="BC331" s="2">
        <v>371506</v>
      </c>
      <c r="BD331" s="2">
        <v>393035</v>
      </c>
      <c r="BE331" s="2">
        <v>0</v>
      </c>
      <c r="BF331" s="78">
        <v>0</v>
      </c>
      <c r="BG331" s="2">
        <v>0</v>
      </c>
      <c r="BH331" s="78">
        <v>0</v>
      </c>
      <c r="BI331" s="2">
        <v>2497</v>
      </c>
      <c r="BJ331" s="78">
        <v>9980</v>
      </c>
      <c r="BK331" s="2">
        <v>-383</v>
      </c>
      <c r="BL331" s="78">
        <v>-1500</v>
      </c>
      <c r="BM331" s="219" t="s">
        <v>1058</v>
      </c>
    </row>
    <row r="332" spans="1:65" x14ac:dyDescent="0.25">
      <c r="A332" s="1" t="s">
        <v>327</v>
      </c>
      <c r="B332" t="s">
        <v>773</v>
      </c>
      <c r="C332" t="s">
        <v>974</v>
      </c>
      <c r="D332" s="2">
        <v>84</v>
      </c>
      <c r="E332" s="2">
        <v>1370</v>
      </c>
      <c r="F332" s="2">
        <f t="shared" si="50"/>
        <v>1454</v>
      </c>
      <c r="G332" s="2">
        <v>0</v>
      </c>
      <c r="H332" s="2">
        <v>806</v>
      </c>
      <c r="I332" s="2">
        <v>0</v>
      </c>
      <c r="J332" s="2">
        <f t="shared" si="51"/>
        <v>806</v>
      </c>
      <c r="K332" s="2">
        <v>3825</v>
      </c>
      <c r="L332" s="2">
        <v>0</v>
      </c>
      <c r="M332" s="2">
        <v>1210</v>
      </c>
      <c r="N332" s="2">
        <f t="shared" si="52"/>
        <v>5035</v>
      </c>
      <c r="O332" s="2">
        <v>7279</v>
      </c>
      <c r="P332" s="2">
        <v>1054</v>
      </c>
      <c r="Q332" s="2">
        <v>416</v>
      </c>
      <c r="R332" s="2">
        <v>1301</v>
      </c>
      <c r="S332" s="2">
        <f t="shared" si="53"/>
        <v>2771</v>
      </c>
      <c r="T332" s="2">
        <v>3156</v>
      </c>
      <c r="U332" s="2">
        <v>4279</v>
      </c>
      <c r="V332" s="2">
        <f t="shared" si="54"/>
        <v>7435</v>
      </c>
      <c r="W332" s="2">
        <v>4233</v>
      </c>
      <c r="X332" s="2">
        <v>63145</v>
      </c>
      <c r="Y332">
        <v>1966</v>
      </c>
      <c r="Z332" s="2">
        <v>44753</v>
      </c>
      <c r="AA332" s="2">
        <v>8611</v>
      </c>
      <c r="AB332" s="2">
        <f t="shared" si="55"/>
        <v>53364</v>
      </c>
      <c r="AC332" s="2">
        <v>0</v>
      </c>
      <c r="AD332" s="2">
        <v>0</v>
      </c>
      <c r="AE332" s="2">
        <v>0</v>
      </c>
      <c r="AF332" s="2">
        <v>0</v>
      </c>
      <c r="AG332" s="2">
        <f t="shared" si="56"/>
        <v>145522</v>
      </c>
      <c r="AH332" s="2">
        <f t="shared" si="57"/>
        <v>147488</v>
      </c>
      <c r="AI332" s="78">
        <v>568155</v>
      </c>
      <c r="AJ332" s="2">
        <v>576017</v>
      </c>
      <c r="AK332" s="2">
        <v>40869</v>
      </c>
      <c r="AL332" s="2">
        <v>3938</v>
      </c>
      <c r="AM332" s="2">
        <v>17467</v>
      </c>
      <c r="AN332" s="2">
        <v>0</v>
      </c>
      <c r="AO332" s="2">
        <v>0</v>
      </c>
      <c r="AP332" s="2">
        <v>0</v>
      </c>
      <c r="AQ332" s="2">
        <v>0</v>
      </c>
      <c r="AR332" s="2">
        <v>441</v>
      </c>
      <c r="AS332" s="2">
        <v>399</v>
      </c>
      <c r="AT332" s="2">
        <v>56</v>
      </c>
      <c r="AU332" s="2">
        <v>0</v>
      </c>
      <c r="AV332" s="78">
        <v>0</v>
      </c>
      <c r="AW332" s="2">
        <v>0</v>
      </c>
      <c r="AX332" s="2">
        <v>0</v>
      </c>
      <c r="AY332" s="2">
        <v>0</v>
      </c>
      <c r="AZ332" s="2">
        <v>0</v>
      </c>
      <c r="BA332" s="2">
        <f t="shared" si="58"/>
        <v>208692</v>
      </c>
      <c r="BB332" s="2">
        <f t="shared" si="59"/>
        <v>210658</v>
      </c>
      <c r="BC332" s="2">
        <v>839384</v>
      </c>
      <c r="BD332" s="2">
        <v>847246</v>
      </c>
      <c r="BE332" s="2">
        <v>0</v>
      </c>
      <c r="BF332" s="78">
        <v>0</v>
      </c>
      <c r="BG332" s="2">
        <v>0</v>
      </c>
      <c r="BH332" s="78">
        <v>0</v>
      </c>
      <c r="BI332" s="2">
        <v>5780</v>
      </c>
      <c r="BJ332" s="78">
        <v>23120</v>
      </c>
      <c r="BK332" s="2">
        <v>0</v>
      </c>
      <c r="BL332" s="78">
        <v>0</v>
      </c>
    </row>
    <row r="333" spans="1:65" x14ac:dyDescent="0.25">
      <c r="A333" s="1" t="s">
        <v>328</v>
      </c>
      <c r="B333" t="s">
        <v>774</v>
      </c>
      <c r="C333" t="s">
        <v>974</v>
      </c>
      <c r="D333" s="2">
        <v>-260</v>
      </c>
      <c r="E333" s="2">
        <v>1912</v>
      </c>
      <c r="F333" s="2">
        <f t="shared" si="50"/>
        <v>1652</v>
      </c>
      <c r="G333" s="2">
        <v>50</v>
      </c>
      <c r="H333" s="2">
        <v>307</v>
      </c>
      <c r="I333" s="2">
        <v>98</v>
      </c>
      <c r="J333" s="2">
        <f t="shared" si="51"/>
        <v>405</v>
      </c>
      <c r="K333" s="2">
        <v>4099</v>
      </c>
      <c r="L333" s="2">
        <v>0</v>
      </c>
      <c r="M333" s="2">
        <v>236</v>
      </c>
      <c r="N333" s="2">
        <f t="shared" si="52"/>
        <v>4335</v>
      </c>
      <c r="O333" s="2">
        <v>6310</v>
      </c>
      <c r="P333" s="2">
        <v>638</v>
      </c>
      <c r="Q333" s="2">
        <v>1268</v>
      </c>
      <c r="R333" s="2">
        <v>1662</v>
      </c>
      <c r="S333" s="2">
        <f t="shared" si="53"/>
        <v>3568</v>
      </c>
      <c r="T333" s="2">
        <v>3568</v>
      </c>
      <c r="U333" s="2">
        <v>3454</v>
      </c>
      <c r="V333" s="2">
        <f t="shared" si="54"/>
        <v>7022</v>
      </c>
      <c r="W333" s="2">
        <v>3538</v>
      </c>
      <c r="X333" s="2">
        <v>56326</v>
      </c>
      <c r="Y333">
        <v>16311.468551171754</v>
      </c>
      <c r="Z333" s="2">
        <v>37573</v>
      </c>
      <c r="AA333" s="2">
        <v>4566</v>
      </c>
      <c r="AB333" s="2">
        <f t="shared" si="55"/>
        <v>42139</v>
      </c>
      <c r="AC333" s="2">
        <v>1461</v>
      </c>
      <c r="AD333" s="2">
        <v>0</v>
      </c>
      <c r="AE333" s="2">
        <v>0</v>
      </c>
      <c r="AF333" s="2">
        <v>0</v>
      </c>
      <c r="AG333" s="2">
        <f t="shared" si="56"/>
        <v>126806</v>
      </c>
      <c r="AH333" s="2">
        <f t="shared" si="57"/>
        <v>143117.46855117177</v>
      </c>
      <c r="AI333" s="78">
        <v>508620</v>
      </c>
      <c r="AJ333" s="2">
        <v>573152.41122063517</v>
      </c>
      <c r="AK333" s="2">
        <v>44993</v>
      </c>
      <c r="AL333" s="2">
        <v>3080</v>
      </c>
      <c r="AM333" s="2">
        <v>11607</v>
      </c>
      <c r="AN333" s="2">
        <v>0</v>
      </c>
      <c r="AO333" s="2">
        <v>0</v>
      </c>
      <c r="AP333" s="2">
        <v>0</v>
      </c>
      <c r="AQ333" s="2">
        <v>0</v>
      </c>
      <c r="AR333" s="2">
        <v>0</v>
      </c>
      <c r="AS333" s="2">
        <v>308</v>
      </c>
      <c r="AT333" s="2">
        <v>57</v>
      </c>
      <c r="AU333" s="2">
        <v>0</v>
      </c>
      <c r="AV333" s="78">
        <v>0</v>
      </c>
      <c r="AW333" s="2">
        <v>0</v>
      </c>
      <c r="AX333" s="2">
        <v>0</v>
      </c>
      <c r="AY333" s="2">
        <v>0</v>
      </c>
      <c r="AZ333" s="2">
        <v>0</v>
      </c>
      <c r="BA333" s="2">
        <f t="shared" si="58"/>
        <v>186851</v>
      </c>
      <c r="BB333" s="2">
        <f t="shared" si="59"/>
        <v>203162.46855117177</v>
      </c>
      <c r="BC333" s="2">
        <v>748797</v>
      </c>
      <c r="BD333" s="2">
        <v>813329.41122063517</v>
      </c>
      <c r="BE333" s="2">
        <v>0</v>
      </c>
      <c r="BF333" s="78">
        <v>0</v>
      </c>
      <c r="BG333" s="2">
        <v>0</v>
      </c>
      <c r="BH333" s="78">
        <v>0</v>
      </c>
      <c r="BI333" s="2">
        <v>2156</v>
      </c>
      <c r="BJ333" s="78">
        <v>8623</v>
      </c>
      <c r="BK333" s="2">
        <v>-538</v>
      </c>
      <c r="BL333" s="78">
        <v>-2150</v>
      </c>
    </row>
    <row r="334" spans="1:65" x14ac:dyDescent="0.25">
      <c r="A334" s="1" t="s">
        <v>329</v>
      </c>
      <c r="B334" t="s">
        <v>775</v>
      </c>
      <c r="C334" t="s">
        <v>974</v>
      </c>
      <c r="D334" s="2">
        <v>-89</v>
      </c>
      <c r="E334" s="2">
        <v>2778</v>
      </c>
      <c r="F334" s="2">
        <f t="shared" si="50"/>
        <v>2689</v>
      </c>
      <c r="G334" s="2">
        <v>48</v>
      </c>
      <c r="H334" s="2">
        <v>957</v>
      </c>
      <c r="I334" s="2">
        <v>51</v>
      </c>
      <c r="J334" s="2">
        <f t="shared" si="51"/>
        <v>1008</v>
      </c>
      <c r="K334" s="2">
        <v>3309</v>
      </c>
      <c r="L334" s="2">
        <v>0</v>
      </c>
      <c r="M334" s="2">
        <v>803</v>
      </c>
      <c r="N334" s="2">
        <f t="shared" si="52"/>
        <v>4112</v>
      </c>
      <c r="O334" s="2">
        <v>7033</v>
      </c>
      <c r="P334" s="2">
        <v>13</v>
      </c>
      <c r="Q334" s="2">
        <v>223</v>
      </c>
      <c r="R334" s="2">
        <v>1594</v>
      </c>
      <c r="S334" s="2">
        <f t="shared" si="53"/>
        <v>1830</v>
      </c>
      <c r="T334" s="2">
        <v>2112</v>
      </c>
      <c r="U334" s="2">
        <v>2599</v>
      </c>
      <c r="V334" s="2">
        <f t="shared" si="54"/>
        <v>4711</v>
      </c>
      <c r="W334" s="2">
        <v>3569</v>
      </c>
      <c r="X334" s="2">
        <v>52216</v>
      </c>
      <c r="Y334">
        <v>15121.252030465226</v>
      </c>
      <c r="Z334" s="2">
        <v>37958</v>
      </c>
      <c r="AA334" s="2">
        <v>3054</v>
      </c>
      <c r="AB334" s="2">
        <f t="shared" si="55"/>
        <v>41012</v>
      </c>
      <c r="AC334" s="2">
        <v>2216</v>
      </c>
      <c r="AD334" s="2">
        <v>0</v>
      </c>
      <c r="AE334" s="2">
        <v>0</v>
      </c>
      <c r="AF334" s="2">
        <v>0</v>
      </c>
      <c r="AG334" s="2">
        <f t="shared" si="56"/>
        <v>120444</v>
      </c>
      <c r="AH334" s="2">
        <f t="shared" si="57"/>
        <v>135565.25203046523</v>
      </c>
      <c r="AI334" s="78">
        <v>491099</v>
      </c>
      <c r="AJ334" s="2">
        <v>550645.31136800419</v>
      </c>
      <c r="AK334" s="2">
        <v>26551</v>
      </c>
      <c r="AL334" s="2">
        <v>1750</v>
      </c>
      <c r="AM334" s="2">
        <v>27899</v>
      </c>
      <c r="AN334" s="2">
        <v>0</v>
      </c>
      <c r="AO334" s="2">
        <v>0</v>
      </c>
      <c r="AP334" s="2">
        <v>0</v>
      </c>
      <c r="AQ334" s="2">
        <v>0</v>
      </c>
      <c r="AR334" s="2">
        <v>0</v>
      </c>
      <c r="AS334" s="2">
        <v>364</v>
      </c>
      <c r="AT334" s="2">
        <v>68</v>
      </c>
      <c r="AU334" s="2">
        <v>0</v>
      </c>
      <c r="AV334" s="78">
        <v>0</v>
      </c>
      <c r="AW334" s="2">
        <v>0</v>
      </c>
      <c r="AX334" s="2">
        <v>0</v>
      </c>
      <c r="AY334" s="2">
        <v>0</v>
      </c>
      <c r="AZ334" s="2">
        <v>0</v>
      </c>
      <c r="BA334" s="2">
        <f t="shared" si="58"/>
        <v>177076</v>
      </c>
      <c r="BB334" s="2">
        <f t="shared" si="59"/>
        <v>192197.25203046523</v>
      </c>
      <c r="BC334" s="2">
        <v>717621</v>
      </c>
      <c r="BD334" s="2">
        <v>777167.31136800419</v>
      </c>
      <c r="BE334" s="2">
        <v>0</v>
      </c>
      <c r="BF334" s="78">
        <v>0</v>
      </c>
      <c r="BG334" s="2">
        <v>0</v>
      </c>
      <c r="BH334" s="78">
        <v>0</v>
      </c>
      <c r="BI334" s="2">
        <v>1052</v>
      </c>
      <c r="BJ334" s="78">
        <v>4210</v>
      </c>
      <c r="BK334" s="2">
        <v>-175</v>
      </c>
      <c r="BL334" s="78">
        <v>-700</v>
      </c>
    </row>
    <row r="335" spans="1:65" x14ac:dyDescent="0.25">
      <c r="A335" s="1" t="s">
        <v>330</v>
      </c>
      <c r="B335" t="s">
        <v>776</v>
      </c>
      <c r="C335" t="s">
        <v>974</v>
      </c>
      <c r="D335" s="2">
        <v>37</v>
      </c>
      <c r="E335" s="2">
        <v>7055</v>
      </c>
      <c r="F335" s="2">
        <f t="shared" si="50"/>
        <v>7092</v>
      </c>
      <c r="G335" s="2">
        <v>23</v>
      </c>
      <c r="H335" s="2">
        <v>1450</v>
      </c>
      <c r="I335" s="2">
        <v>73</v>
      </c>
      <c r="J335" s="2">
        <f t="shared" si="51"/>
        <v>1523</v>
      </c>
      <c r="K335" s="2">
        <v>785</v>
      </c>
      <c r="L335" s="2">
        <v>0</v>
      </c>
      <c r="M335" s="2">
        <v>1898</v>
      </c>
      <c r="N335" s="2">
        <f t="shared" si="52"/>
        <v>2683</v>
      </c>
      <c r="O335" s="2">
        <v>6533</v>
      </c>
      <c r="P335" s="2">
        <v>656</v>
      </c>
      <c r="Q335" s="2">
        <v>120</v>
      </c>
      <c r="R335" s="2">
        <v>1769</v>
      </c>
      <c r="S335" s="2">
        <f t="shared" si="53"/>
        <v>2545</v>
      </c>
      <c r="T335" s="2">
        <v>2414</v>
      </c>
      <c r="U335" s="2">
        <v>6031</v>
      </c>
      <c r="V335" s="2">
        <f t="shared" si="54"/>
        <v>8445</v>
      </c>
      <c r="W335" s="2">
        <v>4045</v>
      </c>
      <c r="X335" s="2">
        <v>62660</v>
      </c>
      <c r="Y335">
        <v>18145.734108873738</v>
      </c>
      <c r="Z335" s="2">
        <v>33335</v>
      </c>
      <c r="AA335" s="2">
        <v>7298</v>
      </c>
      <c r="AB335" s="2">
        <f t="shared" si="55"/>
        <v>40633</v>
      </c>
      <c r="AC335" s="2">
        <v>5547</v>
      </c>
      <c r="AD335" s="2">
        <v>2</v>
      </c>
      <c r="AE335" s="2">
        <v>0</v>
      </c>
      <c r="AF335" s="2">
        <v>0</v>
      </c>
      <c r="AG335" s="2">
        <f t="shared" si="56"/>
        <v>141731</v>
      </c>
      <c r="AH335" s="2">
        <f t="shared" si="57"/>
        <v>159876.73410887373</v>
      </c>
      <c r="AI335" s="78">
        <v>626512</v>
      </c>
      <c r="AJ335" s="2">
        <v>691707.15402916574</v>
      </c>
      <c r="AK335" s="2">
        <v>47696</v>
      </c>
      <c r="AL335" s="2">
        <v>6750</v>
      </c>
      <c r="AM335" s="2">
        <v>10239</v>
      </c>
      <c r="AN335" s="2">
        <v>0</v>
      </c>
      <c r="AO335" s="2">
        <v>0</v>
      </c>
      <c r="AP335" s="2">
        <v>0</v>
      </c>
      <c r="AQ335" s="2">
        <v>0</v>
      </c>
      <c r="AR335" s="2">
        <v>0</v>
      </c>
      <c r="AS335" s="2">
        <v>322</v>
      </c>
      <c r="AT335" s="2">
        <v>59</v>
      </c>
      <c r="AU335" s="2">
        <v>0</v>
      </c>
      <c r="AV335" s="78">
        <v>0</v>
      </c>
      <c r="AW335" s="2">
        <v>0</v>
      </c>
      <c r="AX335" s="2">
        <v>0</v>
      </c>
      <c r="AY335" s="2">
        <v>0</v>
      </c>
      <c r="AZ335" s="2">
        <v>0</v>
      </c>
      <c r="BA335" s="2">
        <f t="shared" si="58"/>
        <v>206797</v>
      </c>
      <c r="BB335" s="2">
        <f t="shared" si="59"/>
        <v>224942.73410887373</v>
      </c>
      <c r="BC335" s="2">
        <v>874139</v>
      </c>
      <c r="BD335" s="2">
        <v>939334.15402916574</v>
      </c>
      <c r="BE335" s="2">
        <v>0</v>
      </c>
      <c r="BF335" s="78">
        <v>0</v>
      </c>
      <c r="BG335" s="2">
        <v>0</v>
      </c>
      <c r="BH335" s="78">
        <v>0</v>
      </c>
      <c r="BI335" s="2">
        <v>1652</v>
      </c>
      <c r="BJ335" s="78">
        <v>6608</v>
      </c>
      <c r="BK335" s="2">
        <v>-613</v>
      </c>
      <c r="BL335" s="78">
        <v>-2450</v>
      </c>
    </row>
    <row r="336" spans="1:65" x14ac:dyDescent="0.25">
      <c r="A336" s="1" t="s">
        <v>331</v>
      </c>
      <c r="B336" t="s">
        <v>777</v>
      </c>
      <c r="C336" t="s">
        <v>974</v>
      </c>
      <c r="D336" s="2">
        <v>59</v>
      </c>
      <c r="E336" s="2">
        <v>2424</v>
      </c>
      <c r="F336" s="2">
        <f t="shared" si="50"/>
        <v>2483</v>
      </c>
      <c r="G336" s="2">
        <v>0</v>
      </c>
      <c r="H336" s="2">
        <v>111</v>
      </c>
      <c r="I336" s="2">
        <v>100</v>
      </c>
      <c r="J336" s="2">
        <f t="shared" si="51"/>
        <v>211</v>
      </c>
      <c r="K336" s="2">
        <v>-410</v>
      </c>
      <c r="L336" s="2">
        <v>0</v>
      </c>
      <c r="M336" s="2">
        <v>834</v>
      </c>
      <c r="N336" s="2">
        <f t="shared" si="52"/>
        <v>424</v>
      </c>
      <c r="O336" s="2">
        <v>5375</v>
      </c>
      <c r="P336" s="2">
        <v>370</v>
      </c>
      <c r="Q336" s="2">
        <v>125</v>
      </c>
      <c r="R336" s="2">
        <v>296</v>
      </c>
      <c r="S336" s="2">
        <f t="shared" si="53"/>
        <v>791</v>
      </c>
      <c r="T336" s="2">
        <v>2273</v>
      </c>
      <c r="U336" s="2">
        <v>4913</v>
      </c>
      <c r="V336" s="2">
        <f t="shared" si="54"/>
        <v>7186</v>
      </c>
      <c r="W336" s="2">
        <v>1227</v>
      </c>
      <c r="X336" s="2">
        <v>35364</v>
      </c>
      <c r="Y336">
        <v>10241.074705174127</v>
      </c>
      <c r="Z336" s="2">
        <v>37729</v>
      </c>
      <c r="AA336" s="2">
        <v>393</v>
      </c>
      <c r="AB336" s="2">
        <f t="shared" si="55"/>
        <v>38122</v>
      </c>
      <c r="AC336" s="2">
        <v>0</v>
      </c>
      <c r="AD336" s="2">
        <v>0</v>
      </c>
      <c r="AE336" s="2">
        <v>209</v>
      </c>
      <c r="AF336" s="2">
        <v>-154</v>
      </c>
      <c r="AG336" s="2">
        <f t="shared" si="56"/>
        <v>91238</v>
      </c>
      <c r="AH336" s="2">
        <f t="shared" si="57"/>
        <v>101479.07470517413</v>
      </c>
      <c r="AI336" s="78">
        <v>364949</v>
      </c>
      <c r="AJ336" s="2">
        <v>412029.19703117374</v>
      </c>
      <c r="AK336" s="2">
        <v>31072</v>
      </c>
      <c r="AL336" s="2">
        <v>1965</v>
      </c>
      <c r="AM336" s="2">
        <v>18501</v>
      </c>
      <c r="AN336" s="2">
        <v>0</v>
      </c>
      <c r="AO336" s="2">
        <v>0</v>
      </c>
      <c r="AP336" s="2">
        <v>0</v>
      </c>
      <c r="AQ336" s="2">
        <v>0</v>
      </c>
      <c r="AR336" s="2">
        <v>531</v>
      </c>
      <c r="AS336" s="2">
        <v>795</v>
      </c>
      <c r="AT336" s="2">
        <v>265</v>
      </c>
      <c r="AU336" s="2">
        <v>0</v>
      </c>
      <c r="AV336" s="78">
        <v>0</v>
      </c>
      <c r="AW336" s="2">
        <v>-58</v>
      </c>
      <c r="AX336" s="2">
        <v>-232</v>
      </c>
      <c r="AY336" s="2">
        <v>0</v>
      </c>
      <c r="AZ336" s="2">
        <v>0</v>
      </c>
      <c r="BA336" s="2">
        <f t="shared" si="58"/>
        <v>144309</v>
      </c>
      <c r="BB336" s="2">
        <f t="shared" si="59"/>
        <v>154550.07470517413</v>
      </c>
      <c r="BC336" s="2">
        <v>577226</v>
      </c>
      <c r="BD336" s="2">
        <v>624306.19703117374</v>
      </c>
      <c r="BE336" s="2">
        <v>0</v>
      </c>
      <c r="BF336" s="78">
        <v>0</v>
      </c>
      <c r="BG336" s="2">
        <v>24</v>
      </c>
      <c r="BH336" s="78">
        <v>96</v>
      </c>
      <c r="BI336" s="2">
        <v>1543</v>
      </c>
      <c r="BJ336" s="78">
        <v>6171</v>
      </c>
      <c r="BK336" s="2">
        <v>-1332</v>
      </c>
      <c r="BL336" s="78">
        <v>-5329</v>
      </c>
    </row>
    <row r="337" spans="1:64" x14ac:dyDescent="0.25">
      <c r="A337" s="1" t="s">
        <v>332</v>
      </c>
      <c r="B337" t="s">
        <v>778</v>
      </c>
      <c r="C337" t="s">
        <v>974</v>
      </c>
      <c r="D337" s="2">
        <v>340.57024999999987</v>
      </c>
      <c r="E337" s="2">
        <v>3781.5877500000006</v>
      </c>
      <c r="F337" s="2">
        <f t="shared" si="50"/>
        <v>4122.1580000000004</v>
      </c>
      <c r="G337" s="2">
        <v>110.24249999999999</v>
      </c>
      <c r="H337" s="2">
        <v>2079.633499999999</v>
      </c>
      <c r="I337" s="2">
        <v>89.795500000000104</v>
      </c>
      <c r="J337" s="2">
        <f t="shared" si="51"/>
        <v>2169.4289999999992</v>
      </c>
      <c r="K337" s="2">
        <v>-7953.7985000000035</v>
      </c>
      <c r="L337" s="2">
        <v>0</v>
      </c>
      <c r="M337" s="2">
        <v>1545.5392499999998</v>
      </c>
      <c r="N337" s="2">
        <f t="shared" si="52"/>
        <v>-6408.2592500000037</v>
      </c>
      <c r="O337" s="2">
        <v>10289.421999999999</v>
      </c>
      <c r="P337" s="2">
        <v>744.26199999999983</v>
      </c>
      <c r="Q337" s="2">
        <v>948.31399999999985</v>
      </c>
      <c r="R337" s="2">
        <v>2085.9322499999998</v>
      </c>
      <c r="S337" s="2">
        <f t="shared" si="53"/>
        <v>3778.5082499999994</v>
      </c>
      <c r="T337" s="2">
        <v>2111.2835</v>
      </c>
      <c r="U337" s="2">
        <v>5662.8924999999972</v>
      </c>
      <c r="V337" s="2">
        <f t="shared" si="54"/>
        <v>7774.1759999999977</v>
      </c>
      <c r="W337" s="2">
        <v>2764.5907499999994</v>
      </c>
      <c r="X337" s="2">
        <v>14697.023749999989</v>
      </c>
      <c r="Y337">
        <v>4256.1169032764474</v>
      </c>
      <c r="Z337" s="2">
        <v>25459.769750000021</v>
      </c>
      <c r="AA337" s="2">
        <v>7659.946750000001</v>
      </c>
      <c r="AB337" s="2">
        <f t="shared" si="55"/>
        <v>33119.716500000024</v>
      </c>
      <c r="AC337" s="2">
        <v>355.35</v>
      </c>
      <c r="AD337" s="2">
        <v>0</v>
      </c>
      <c r="AE337" s="2">
        <v>0</v>
      </c>
      <c r="AF337" s="2">
        <v>-834.31725000000017</v>
      </c>
      <c r="AG337" s="2">
        <f t="shared" si="56"/>
        <v>71938.040250000005</v>
      </c>
      <c r="AH337" s="2">
        <f t="shared" si="57"/>
        <v>76194.15715327645</v>
      </c>
      <c r="AI337" s="78">
        <v>287752.16100000002</v>
      </c>
      <c r="AJ337" s="2">
        <v>302952.16100000002</v>
      </c>
      <c r="AK337" s="2">
        <v>34988.5</v>
      </c>
      <c r="AL337" s="2">
        <v>8332.625</v>
      </c>
      <c r="AM337" s="2">
        <v>12998.5</v>
      </c>
      <c r="AN337" s="2">
        <v>0</v>
      </c>
      <c r="AO337" s="2">
        <v>0</v>
      </c>
      <c r="AP337" s="2">
        <v>0</v>
      </c>
      <c r="AQ337" s="2">
        <v>0</v>
      </c>
      <c r="AR337" s="2">
        <v>0</v>
      </c>
      <c r="AS337" s="2">
        <v>507</v>
      </c>
      <c r="AT337" s="2">
        <v>106.875</v>
      </c>
      <c r="AU337" s="2">
        <v>0</v>
      </c>
      <c r="AV337" s="78">
        <v>0</v>
      </c>
      <c r="AW337" s="2">
        <v>0</v>
      </c>
      <c r="AX337" s="2">
        <v>0</v>
      </c>
      <c r="AY337" s="2">
        <v>0</v>
      </c>
      <c r="AZ337" s="2">
        <v>0</v>
      </c>
      <c r="BA337" s="2">
        <f t="shared" si="58"/>
        <v>128871.54025000001</v>
      </c>
      <c r="BB337" s="2">
        <f t="shared" si="59"/>
        <v>133127.65715327644</v>
      </c>
      <c r="BC337" s="2">
        <v>515486.16100000002</v>
      </c>
      <c r="BD337" s="2">
        <v>530686.16100000008</v>
      </c>
      <c r="BE337" s="2">
        <v>0</v>
      </c>
      <c r="BF337" s="78">
        <v>0</v>
      </c>
      <c r="BG337" s="2">
        <v>0</v>
      </c>
      <c r="BH337" s="78">
        <v>0</v>
      </c>
      <c r="BI337" s="2">
        <v>4518.5</v>
      </c>
      <c r="BJ337" s="78">
        <v>18074</v>
      </c>
      <c r="BK337" s="2">
        <v>0</v>
      </c>
      <c r="BL337" s="78">
        <v>0</v>
      </c>
    </row>
    <row r="338" spans="1:64" x14ac:dyDescent="0.25">
      <c r="A338" s="1" t="s">
        <v>333</v>
      </c>
      <c r="B338" t="s">
        <v>779</v>
      </c>
      <c r="C338" t="s">
        <v>974</v>
      </c>
      <c r="D338" s="2">
        <v>38</v>
      </c>
      <c r="E338" s="2">
        <v>1040</v>
      </c>
      <c r="F338" s="2">
        <f t="shared" si="50"/>
        <v>1078</v>
      </c>
      <c r="G338" s="2">
        <v>0</v>
      </c>
      <c r="H338" s="2">
        <v>266</v>
      </c>
      <c r="I338" s="2">
        <v>0</v>
      </c>
      <c r="J338" s="2">
        <f t="shared" si="51"/>
        <v>266</v>
      </c>
      <c r="K338" s="2">
        <v>1088</v>
      </c>
      <c r="L338" s="2">
        <v>0</v>
      </c>
      <c r="M338" s="2">
        <v>378</v>
      </c>
      <c r="N338" s="2">
        <f t="shared" si="52"/>
        <v>1466</v>
      </c>
      <c r="O338" s="2">
        <v>1175</v>
      </c>
      <c r="P338" s="2">
        <v>379</v>
      </c>
      <c r="Q338" s="2">
        <v>61</v>
      </c>
      <c r="R338" s="2">
        <v>95</v>
      </c>
      <c r="S338" s="2">
        <f t="shared" si="53"/>
        <v>535</v>
      </c>
      <c r="T338" s="2">
        <v>623</v>
      </c>
      <c r="U338" s="2">
        <v>2267</v>
      </c>
      <c r="V338" s="2">
        <f t="shared" si="54"/>
        <v>2890</v>
      </c>
      <c r="W338" s="2">
        <v>1362</v>
      </c>
      <c r="X338" s="2">
        <v>61821</v>
      </c>
      <c r="Y338">
        <v>17902.767768028778</v>
      </c>
      <c r="Z338" s="2">
        <v>22454</v>
      </c>
      <c r="AA338" s="2">
        <v>1789</v>
      </c>
      <c r="AB338" s="2">
        <f t="shared" si="55"/>
        <v>24243</v>
      </c>
      <c r="AC338" s="2">
        <v>0</v>
      </c>
      <c r="AD338" s="2">
        <v>0</v>
      </c>
      <c r="AE338" s="2">
        <v>0</v>
      </c>
      <c r="AF338" s="2">
        <v>2547</v>
      </c>
      <c r="AG338" s="2">
        <f t="shared" si="56"/>
        <v>97383</v>
      </c>
      <c r="AH338" s="2">
        <f t="shared" si="57"/>
        <v>115285.76776802877</v>
      </c>
      <c r="AI338" s="78">
        <v>389355</v>
      </c>
      <c r="AJ338" s="2">
        <v>460510.48584406904</v>
      </c>
      <c r="AK338" s="2">
        <v>18832</v>
      </c>
      <c r="AL338" s="2">
        <v>2862</v>
      </c>
      <c r="AM338" s="2">
        <v>14866</v>
      </c>
      <c r="AN338" s="2">
        <v>0</v>
      </c>
      <c r="AO338" s="2">
        <v>0</v>
      </c>
      <c r="AP338" s="2">
        <v>0</v>
      </c>
      <c r="AQ338" s="2">
        <v>0</v>
      </c>
      <c r="AR338" s="2">
        <v>2598</v>
      </c>
      <c r="AS338" s="2">
        <v>32</v>
      </c>
      <c r="AT338" s="2">
        <v>65</v>
      </c>
      <c r="AU338" s="2">
        <v>-243</v>
      </c>
      <c r="AV338" s="78">
        <v>-972</v>
      </c>
      <c r="AW338" s="2">
        <v>-160</v>
      </c>
      <c r="AX338" s="2">
        <v>-640</v>
      </c>
      <c r="AY338" s="2">
        <v>0</v>
      </c>
      <c r="AZ338" s="2">
        <v>0</v>
      </c>
      <c r="BA338" s="2">
        <f t="shared" si="58"/>
        <v>136235</v>
      </c>
      <c r="BB338" s="2">
        <f t="shared" si="59"/>
        <v>154137.76776802877</v>
      </c>
      <c r="BC338" s="2">
        <v>544767</v>
      </c>
      <c r="BD338" s="2">
        <v>615922.48584406904</v>
      </c>
      <c r="BE338" s="2">
        <v>0</v>
      </c>
      <c r="BF338" s="78">
        <v>0</v>
      </c>
      <c r="BG338" s="2">
        <v>0</v>
      </c>
      <c r="BH338" s="78">
        <v>0</v>
      </c>
      <c r="BI338" s="2">
        <v>563</v>
      </c>
      <c r="BJ338" s="78">
        <v>2252</v>
      </c>
      <c r="BK338" s="2">
        <v>-460</v>
      </c>
      <c r="BL338" s="78">
        <v>-1840</v>
      </c>
    </row>
    <row r="339" spans="1:64" x14ac:dyDescent="0.25">
      <c r="A339" s="1" t="s">
        <v>334</v>
      </c>
      <c r="B339" t="s">
        <v>780</v>
      </c>
      <c r="C339" t="s">
        <v>974</v>
      </c>
      <c r="D339" s="2">
        <v>30</v>
      </c>
      <c r="E339" s="2">
        <v>4170</v>
      </c>
      <c r="F339" s="2">
        <f t="shared" si="50"/>
        <v>4200</v>
      </c>
      <c r="G339" s="2">
        <v>65</v>
      </c>
      <c r="H339" s="2">
        <v>303</v>
      </c>
      <c r="I339" s="2">
        <v>75</v>
      </c>
      <c r="J339" s="2">
        <f t="shared" si="51"/>
        <v>378</v>
      </c>
      <c r="K339" s="2">
        <v>4583</v>
      </c>
      <c r="L339" s="2">
        <v>0</v>
      </c>
      <c r="M339" s="2">
        <v>10</v>
      </c>
      <c r="N339" s="2">
        <f t="shared" si="52"/>
        <v>4593</v>
      </c>
      <c r="O339" s="2">
        <v>3469</v>
      </c>
      <c r="P339" s="2">
        <v>1962</v>
      </c>
      <c r="Q339" s="2">
        <v>642</v>
      </c>
      <c r="R339" s="2">
        <v>16</v>
      </c>
      <c r="S339" s="2">
        <f t="shared" si="53"/>
        <v>2620</v>
      </c>
      <c r="T339" s="2">
        <v>2767</v>
      </c>
      <c r="U339" s="2">
        <v>1563</v>
      </c>
      <c r="V339" s="2">
        <f t="shared" si="54"/>
        <v>4330</v>
      </c>
      <c r="W339" s="2">
        <v>2767</v>
      </c>
      <c r="X339" s="2">
        <v>42267</v>
      </c>
      <c r="Y339">
        <v>35559</v>
      </c>
      <c r="Z339" s="2">
        <v>30272</v>
      </c>
      <c r="AA339" s="2">
        <v>965</v>
      </c>
      <c r="AB339" s="2">
        <f t="shared" si="55"/>
        <v>31237</v>
      </c>
      <c r="AC339" s="2">
        <v>1737</v>
      </c>
      <c r="AD339" s="2">
        <v>0</v>
      </c>
      <c r="AE339" s="2">
        <v>0</v>
      </c>
      <c r="AF339" s="2">
        <v>0</v>
      </c>
      <c r="AG339" s="2">
        <f t="shared" si="56"/>
        <v>97663</v>
      </c>
      <c r="AH339" s="2">
        <f t="shared" si="57"/>
        <v>133222</v>
      </c>
      <c r="AI339" s="78">
        <v>485753</v>
      </c>
      <c r="AJ339" s="2">
        <v>608593</v>
      </c>
      <c r="AK339" s="2">
        <v>50645</v>
      </c>
      <c r="AL339" s="2">
        <v>2646</v>
      </c>
      <c r="AM339" s="2">
        <v>6804</v>
      </c>
      <c r="AN339" s="2">
        <v>0</v>
      </c>
      <c r="AO339" s="2">
        <v>0</v>
      </c>
      <c r="AP339" s="2">
        <v>0</v>
      </c>
      <c r="AQ339" s="2">
        <v>0</v>
      </c>
      <c r="AR339" s="2">
        <v>2684</v>
      </c>
      <c r="AS339" s="2">
        <v>200</v>
      </c>
      <c r="AT339" s="2">
        <v>466</v>
      </c>
      <c r="AU339" s="2">
        <v>0</v>
      </c>
      <c r="AV339" s="78">
        <v>0</v>
      </c>
      <c r="AW339" s="2">
        <v>-130</v>
      </c>
      <c r="AX339" s="2">
        <v>-661</v>
      </c>
      <c r="AY339" s="2">
        <v>0</v>
      </c>
      <c r="AZ339" s="2">
        <v>0</v>
      </c>
      <c r="BA339" s="2">
        <f t="shared" si="58"/>
        <v>160978</v>
      </c>
      <c r="BB339" s="2">
        <f t="shared" si="59"/>
        <v>196537</v>
      </c>
      <c r="BC339" s="2">
        <v>708520</v>
      </c>
      <c r="BD339" s="2">
        <v>831360</v>
      </c>
      <c r="BE339" s="2">
        <v>0</v>
      </c>
      <c r="BF339" s="78">
        <v>0</v>
      </c>
      <c r="BG339" s="2">
        <v>0</v>
      </c>
      <c r="BH339" s="78">
        <v>0</v>
      </c>
      <c r="BI339" s="2">
        <v>1356</v>
      </c>
      <c r="BJ339" s="78">
        <v>5008</v>
      </c>
      <c r="BK339" s="2">
        <v>-423</v>
      </c>
      <c r="BL339" s="78">
        <v>-1692</v>
      </c>
    </row>
    <row r="340" spans="1:64" x14ac:dyDescent="0.25">
      <c r="A340" s="1" t="s">
        <v>335</v>
      </c>
      <c r="B340" t="s">
        <v>781</v>
      </c>
      <c r="C340" t="s">
        <v>974</v>
      </c>
      <c r="D340" s="2">
        <v>7</v>
      </c>
      <c r="E340" s="2">
        <v>2952</v>
      </c>
      <c r="F340" s="2">
        <f t="shared" si="50"/>
        <v>2959</v>
      </c>
      <c r="G340" s="2">
        <v>54</v>
      </c>
      <c r="H340" s="2">
        <v>339</v>
      </c>
      <c r="I340" s="2">
        <v>0</v>
      </c>
      <c r="J340" s="2">
        <f t="shared" si="51"/>
        <v>339</v>
      </c>
      <c r="K340" s="2">
        <v>2458</v>
      </c>
      <c r="L340" s="2">
        <v>0</v>
      </c>
      <c r="M340" s="2">
        <v>96</v>
      </c>
      <c r="N340" s="2">
        <f t="shared" si="52"/>
        <v>2554</v>
      </c>
      <c r="O340" s="2">
        <v>5209</v>
      </c>
      <c r="P340" s="2">
        <v>224</v>
      </c>
      <c r="Q340" s="2">
        <v>1036</v>
      </c>
      <c r="R340" s="2">
        <v>665</v>
      </c>
      <c r="S340" s="2">
        <f t="shared" si="53"/>
        <v>1925</v>
      </c>
      <c r="T340" s="2">
        <v>1667</v>
      </c>
      <c r="U340" s="2">
        <v>1199</v>
      </c>
      <c r="V340" s="2">
        <f t="shared" si="54"/>
        <v>2866</v>
      </c>
      <c r="W340" s="2">
        <v>2764</v>
      </c>
      <c r="X340" s="2">
        <v>24904</v>
      </c>
      <c r="Y340">
        <v>7211.959180456297</v>
      </c>
      <c r="Z340" s="2">
        <v>22154</v>
      </c>
      <c r="AA340" s="2">
        <v>1444</v>
      </c>
      <c r="AB340" s="2">
        <f t="shared" si="55"/>
        <v>23598</v>
      </c>
      <c r="AC340" s="2">
        <v>0</v>
      </c>
      <c r="AD340" s="2">
        <v>0</v>
      </c>
      <c r="AE340" s="2">
        <v>0</v>
      </c>
      <c r="AF340" s="2">
        <v>0</v>
      </c>
      <c r="AG340" s="2">
        <f t="shared" si="56"/>
        <v>67172</v>
      </c>
      <c r="AH340" s="2">
        <f t="shared" si="57"/>
        <v>74383.959180456295</v>
      </c>
      <c r="AI340" s="78">
        <v>263263</v>
      </c>
      <c r="AJ340" s="2">
        <v>291430.44208641385</v>
      </c>
      <c r="AK340" s="2">
        <v>23593</v>
      </c>
      <c r="AL340" s="2">
        <v>1426</v>
      </c>
      <c r="AM340" s="2">
        <v>0</v>
      </c>
      <c r="AN340" s="2">
        <v>0</v>
      </c>
      <c r="AO340" s="2">
        <v>0</v>
      </c>
      <c r="AP340" s="2">
        <v>0</v>
      </c>
      <c r="AQ340" s="2">
        <v>0</v>
      </c>
      <c r="AR340" s="2">
        <v>0</v>
      </c>
      <c r="AS340" s="2">
        <v>0</v>
      </c>
      <c r="AT340" s="2">
        <v>-301</v>
      </c>
      <c r="AU340" s="2">
        <v>0</v>
      </c>
      <c r="AV340" s="78">
        <v>0</v>
      </c>
      <c r="AW340" s="2">
        <v>0</v>
      </c>
      <c r="AX340" s="2">
        <v>0</v>
      </c>
      <c r="AY340" s="2">
        <v>0</v>
      </c>
      <c r="AZ340" s="2">
        <v>0</v>
      </c>
      <c r="BA340" s="2">
        <f t="shared" si="58"/>
        <v>91890</v>
      </c>
      <c r="BB340" s="2">
        <f t="shared" si="59"/>
        <v>99101.959180456295</v>
      </c>
      <c r="BC340" s="2">
        <v>362661</v>
      </c>
      <c r="BD340" s="2">
        <v>390828.44208641385</v>
      </c>
      <c r="BE340" s="2">
        <v>0</v>
      </c>
      <c r="BF340" s="78">
        <v>0</v>
      </c>
      <c r="BG340" s="2">
        <v>0</v>
      </c>
      <c r="BH340" s="78">
        <v>0</v>
      </c>
      <c r="BI340" s="2">
        <v>192</v>
      </c>
      <c r="BJ340" s="78">
        <v>4771</v>
      </c>
      <c r="BK340" s="2">
        <v>-110</v>
      </c>
      <c r="BL340" s="78">
        <v>-1889</v>
      </c>
    </row>
    <row r="341" spans="1:64" x14ac:dyDescent="0.25">
      <c r="A341" s="1" t="s">
        <v>336</v>
      </c>
      <c r="B341" t="s">
        <v>782</v>
      </c>
      <c r="C341" t="s">
        <v>974</v>
      </c>
      <c r="D341" s="2">
        <v>-19</v>
      </c>
      <c r="E341" s="2">
        <v>2800</v>
      </c>
      <c r="F341" s="2">
        <f t="shared" si="50"/>
        <v>2781</v>
      </c>
      <c r="G341" s="2">
        <v>73</v>
      </c>
      <c r="H341" s="2">
        <v>479</v>
      </c>
      <c r="I341" s="2">
        <v>67</v>
      </c>
      <c r="J341" s="2">
        <f t="shared" si="51"/>
        <v>546</v>
      </c>
      <c r="K341" s="2">
        <v>3274</v>
      </c>
      <c r="L341" s="2">
        <v>0</v>
      </c>
      <c r="M341" s="2">
        <v>2422</v>
      </c>
      <c r="N341" s="2">
        <f t="shared" si="52"/>
        <v>5696</v>
      </c>
      <c r="O341" s="2">
        <v>3973</v>
      </c>
      <c r="P341" s="2">
        <v>1380</v>
      </c>
      <c r="Q341" s="2">
        <v>584</v>
      </c>
      <c r="R341" s="2">
        <v>56</v>
      </c>
      <c r="S341" s="2">
        <f t="shared" si="53"/>
        <v>2020</v>
      </c>
      <c r="T341" s="2">
        <v>3114</v>
      </c>
      <c r="U341" s="2">
        <v>2761</v>
      </c>
      <c r="V341" s="2">
        <f t="shared" si="54"/>
        <v>5875</v>
      </c>
      <c r="W341" s="2">
        <v>2989</v>
      </c>
      <c r="X341" s="2">
        <v>36223</v>
      </c>
      <c r="Y341">
        <v>10489.832853905735</v>
      </c>
      <c r="Z341" s="2">
        <v>32530</v>
      </c>
      <c r="AA341" s="2">
        <v>5832</v>
      </c>
      <c r="AB341" s="2">
        <f t="shared" si="55"/>
        <v>38362</v>
      </c>
      <c r="AC341" s="2">
        <v>1583</v>
      </c>
      <c r="AD341" s="2">
        <v>0</v>
      </c>
      <c r="AE341" s="2">
        <v>0</v>
      </c>
      <c r="AF341" s="2">
        <v>0</v>
      </c>
      <c r="AG341" s="2">
        <f t="shared" si="56"/>
        <v>100121</v>
      </c>
      <c r="AH341" s="2">
        <f t="shared" si="57"/>
        <v>110610.83285390574</v>
      </c>
      <c r="AI341" s="78">
        <v>398212</v>
      </c>
      <c r="AJ341" s="2">
        <v>439981.32530197204</v>
      </c>
      <c r="AK341" s="2">
        <v>76880</v>
      </c>
      <c r="AL341" s="2">
        <v>6333</v>
      </c>
      <c r="AM341" s="2">
        <v>7862</v>
      </c>
      <c r="AN341" s="2">
        <v>0</v>
      </c>
      <c r="AO341" s="2">
        <v>74</v>
      </c>
      <c r="AP341" s="2">
        <v>0</v>
      </c>
      <c r="AQ341" s="2">
        <v>0</v>
      </c>
      <c r="AR341" s="2">
        <v>2606</v>
      </c>
      <c r="AS341" s="2">
        <v>79</v>
      </c>
      <c r="AT341" s="2">
        <v>62</v>
      </c>
      <c r="AU341" s="2">
        <v>0</v>
      </c>
      <c r="AV341" s="78">
        <v>0</v>
      </c>
      <c r="AW341" s="2">
        <v>0</v>
      </c>
      <c r="AX341" s="2">
        <v>0</v>
      </c>
      <c r="AY341" s="2">
        <v>0</v>
      </c>
      <c r="AZ341" s="2">
        <v>0</v>
      </c>
      <c r="BA341" s="2">
        <f t="shared" si="58"/>
        <v>194017</v>
      </c>
      <c r="BB341" s="2">
        <f t="shared" si="59"/>
        <v>204506.83285390574</v>
      </c>
      <c r="BC341" s="2">
        <v>773793</v>
      </c>
      <c r="BD341" s="2">
        <v>815562.3253019721</v>
      </c>
      <c r="BE341" s="2">
        <v>0</v>
      </c>
      <c r="BF341" s="78">
        <v>0</v>
      </c>
      <c r="BG341" s="2">
        <v>0</v>
      </c>
      <c r="BH341" s="78">
        <v>0</v>
      </c>
      <c r="BI341" s="2">
        <v>3877</v>
      </c>
      <c r="BJ341" s="78">
        <v>16605</v>
      </c>
      <c r="BK341" s="2">
        <v>-884</v>
      </c>
      <c r="BL341" s="78">
        <v>-4537</v>
      </c>
    </row>
    <row r="342" spans="1:64" x14ac:dyDescent="0.25">
      <c r="A342" s="1" t="s">
        <v>337</v>
      </c>
      <c r="B342" t="s">
        <v>783</v>
      </c>
      <c r="C342" t="s">
        <v>974</v>
      </c>
      <c r="D342" s="2">
        <v>187</v>
      </c>
      <c r="E342" s="2">
        <v>2471</v>
      </c>
      <c r="F342" s="2">
        <f t="shared" si="50"/>
        <v>2658</v>
      </c>
      <c r="G342" s="2">
        <v>32</v>
      </c>
      <c r="H342" s="2">
        <v>271</v>
      </c>
      <c r="I342" s="2">
        <v>58</v>
      </c>
      <c r="J342" s="2">
        <f t="shared" si="51"/>
        <v>329</v>
      </c>
      <c r="K342" s="2">
        <v>3718</v>
      </c>
      <c r="L342" s="2">
        <v>0</v>
      </c>
      <c r="M342" s="2">
        <v>404</v>
      </c>
      <c r="N342" s="2">
        <f t="shared" si="52"/>
        <v>4122</v>
      </c>
      <c r="O342" s="2">
        <v>5811</v>
      </c>
      <c r="P342" s="2">
        <v>990</v>
      </c>
      <c r="Q342" s="2">
        <v>169</v>
      </c>
      <c r="R342" s="2">
        <v>754</v>
      </c>
      <c r="S342" s="2">
        <f t="shared" si="53"/>
        <v>1913</v>
      </c>
      <c r="T342" s="2">
        <v>1737</v>
      </c>
      <c r="U342" s="2">
        <v>2028</v>
      </c>
      <c r="V342" s="2">
        <f t="shared" si="54"/>
        <v>3765</v>
      </c>
      <c r="W342" s="2">
        <v>3359</v>
      </c>
      <c r="X342" s="2">
        <v>16874</v>
      </c>
      <c r="Y342">
        <v>4886.5483139664129</v>
      </c>
      <c r="Z342" s="2">
        <v>26841</v>
      </c>
      <c r="AA342" s="2">
        <v>2454</v>
      </c>
      <c r="AB342" s="2">
        <f t="shared" si="55"/>
        <v>29295</v>
      </c>
      <c r="AC342" s="2">
        <v>1886</v>
      </c>
      <c r="AD342" s="2">
        <v>0</v>
      </c>
      <c r="AE342" s="2">
        <v>0</v>
      </c>
      <c r="AF342" s="2">
        <v>623</v>
      </c>
      <c r="AG342" s="2">
        <f t="shared" si="56"/>
        <v>70667</v>
      </c>
      <c r="AH342" s="2">
        <f t="shared" si="57"/>
        <v>75553.548313966414</v>
      </c>
      <c r="AI342" s="78">
        <v>311306</v>
      </c>
      <c r="AJ342" s="2">
        <v>330695.92522362713</v>
      </c>
      <c r="AK342" s="2">
        <v>30452</v>
      </c>
      <c r="AL342" s="2">
        <v>1462</v>
      </c>
      <c r="AM342" s="2">
        <v>0</v>
      </c>
      <c r="AN342" s="2">
        <v>0</v>
      </c>
      <c r="AO342" s="2">
        <v>0</v>
      </c>
      <c r="AP342" s="2">
        <v>0</v>
      </c>
      <c r="AQ342" s="2">
        <v>0</v>
      </c>
      <c r="AR342" s="2">
        <v>0</v>
      </c>
      <c r="AS342" s="2">
        <v>118</v>
      </c>
      <c r="AT342" s="2">
        <v>179</v>
      </c>
      <c r="AU342" s="2">
        <v>0</v>
      </c>
      <c r="AV342" s="78">
        <v>0</v>
      </c>
      <c r="AW342" s="2">
        <v>0</v>
      </c>
      <c r="AX342" s="2">
        <v>0</v>
      </c>
      <c r="AY342" s="2">
        <v>0</v>
      </c>
      <c r="AZ342" s="2">
        <v>0</v>
      </c>
      <c r="BA342" s="2">
        <f t="shared" si="58"/>
        <v>102878</v>
      </c>
      <c r="BB342" s="2">
        <f t="shared" si="59"/>
        <v>107764.54831396641</v>
      </c>
      <c r="BC342" s="2">
        <v>440154</v>
      </c>
      <c r="BD342" s="2">
        <v>459543.92522362713</v>
      </c>
      <c r="BE342" s="2">
        <v>0</v>
      </c>
      <c r="BF342" s="78">
        <v>0</v>
      </c>
      <c r="BG342" s="2">
        <v>0</v>
      </c>
      <c r="BH342" s="78">
        <v>0</v>
      </c>
      <c r="BI342" s="2">
        <v>0</v>
      </c>
      <c r="BJ342" s="78">
        <v>0</v>
      </c>
      <c r="BK342" s="2">
        <v>-1185</v>
      </c>
      <c r="BL342" s="78">
        <v>-3811</v>
      </c>
    </row>
    <row r="343" spans="1:64" x14ac:dyDescent="0.25">
      <c r="A343" s="1" t="s">
        <v>338</v>
      </c>
      <c r="B343" t="s">
        <v>784</v>
      </c>
      <c r="C343" t="s">
        <v>974</v>
      </c>
      <c r="D343" s="2">
        <v>-4</v>
      </c>
      <c r="E343" s="2">
        <v>2601</v>
      </c>
      <c r="F343" s="2">
        <f t="shared" si="50"/>
        <v>2597</v>
      </c>
      <c r="G343" s="2">
        <v>0</v>
      </c>
      <c r="H343" s="2">
        <v>618</v>
      </c>
      <c r="I343" s="2">
        <v>93</v>
      </c>
      <c r="J343" s="2">
        <f t="shared" si="51"/>
        <v>711</v>
      </c>
      <c r="K343" s="2">
        <v>3564</v>
      </c>
      <c r="L343" s="2">
        <v>0</v>
      </c>
      <c r="M343" s="2">
        <v>464</v>
      </c>
      <c r="N343" s="2">
        <f t="shared" si="52"/>
        <v>4028</v>
      </c>
      <c r="O343" s="2">
        <v>7366</v>
      </c>
      <c r="P343" s="2">
        <v>853</v>
      </c>
      <c r="Q343" s="2">
        <v>112</v>
      </c>
      <c r="R343" s="2">
        <v>964</v>
      </c>
      <c r="S343" s="2">
        <f t="shared" si="53"/>
        <v>1929</v>
      </c>
      <c r="T343" s="2">
        <v>1883</v>
      </c>
      <c r="U343" s="2">
        <v>3442</v>
      </c>
      <c r="V343" s="2">
        <f t="shared" si="54"/>
        <v>5325</v>
      </c>
      <c r="W343" s="2">
        <v>2840</v>
      </c>
      <c r="X343" s="2">
        <v>38888</v>
      </c>
      <c r="Y343">
        <v>11261.591254801817</v>
      </c>
      <c r="Z343" s="2">
        <v>42855</v>
      </c>
      <c r="AA343" s="2">
        <v>3526</v>
      </c>
      <c r="AB343" s="2">
        <f t="shared" si="55"/>
        <v>46381</v>
      </c>
      <c r="AC343" s="2">
        <v>2358</v>
      </c>
      <c r="AD343" s="2">
        <v>0</v>
      </c>
      <c r="AE343" s="2">
        <v>116</v>
      </c>
      <c r="AF343" s="2">
        <v>0</v>
      </c>
      <c r="AG343" s="2">
        <f t="shared" si="56"/>
        <v>112539</v>
      </c>
      <c r="AH343" s="2">
        <f t="shared" si="57"/>
        <v>123800.59125480181</v>
      </c>
      <c r="AI343" s="78">
        <v>425567</v>
      </c>
      <c r="AJ343" s="2">
        <v>473711.87565638608</v>
      </c>
      <c r="AK343" s="2">
        <v>53753</v>
      </c>
      <c r="AL343" s="2">
        <v>2775</v>
      </c>
      <c r="AM343" s="2">
        <v>12812</v>
      </c>
      <c r="AN343" s="2">
        <v>0</v>
      </c>
      <c r="AO343" s="2">
        <v>0</v>
      </c>
      <c r="AP343" s="2">
        <v>0</v>
      </c>
      <c r="AQ343" s="2">
        <v>0</v>
      </c>
      <c r="AR343" s="2">
        <v>0</v>
      </c>
      <c r="AS343" s="2">
        <v>130</v>
      </c>
      <c r="AT343" s="2">
        <v>250</v>
      </c>
      <c r="AU343" s="2">
        <v>30</v>
      </c>
      <c r="AV343" s="78">
        <v>121</v>
      </c>
      <c r="AW343" s="2">
        <v>0</v>
      </c>
      <c r="AX343" s="2">
        <v>0</v>
      </c>
      <c r="AY343" s="2">
        <v>0</v>
      </c>
      <c r="AZ343" s="2">
        <v>179</v>
      </c>
      <c r="BA343" s="2">
        <f t="shared" si="58"/>
        <v>182468</v>
      </c>
      <c r="BB343" s="2">
        <f t="shared" si="59"/>
        <v>193729.59125480181</v>
      </c>
      <c r="BC343" s="2">
        <v>706671</v>
      </c>
      <c r="BD343" s="2">
        <v>754815.87565638614</v>
      </c>
      <c r="BE343" s="2">
        <v>0</v>
      </c>
      <c r="BF343" s="78">
        <v>0</v>
      </c>
      <c r="BG343" s="2">
        <v>0</v>
      </c>
      <c r="BH343" s="78">
        <v>0</v>
      </c>
      <c r="BI343" s="2">
        <v>3902</v>
      </c>
      <c r="BJ343" s="78">
        <v>15608</v>
      </c>
      <c r="BK343" s="2">
        <v>-243</v>
      </c>
      <c r="BL343" s="78">
        <v>-971</v>
      </c>
    </row>
    <row r="344" spans="1:64" x14ac:dyDescent="0.25">
      <c r="A344" s="1" t="s">
        <v>339</v>
      </c>
      <c r="B344" t="s">
        <v>785</v>
      </c>
      <c r="C344" t="s">
        <v>974</v>
      </c>
      <c r="D344" s="2">
        <v>-44</v>
      </c>
      <c r="E344" s="2">
        <v>2925</v>
      </c>
      <c r="F344" s="2">
        <f t="shared" si="50"/>
        <v>2881</v>
      </c>
      <c r="G344" s="2">
        <v>64</v>
      </c>
      <c r="H344" s="2">
        <v>333</v>
      </c>
      <c r="I344" s="2">
        <v>0</v>
      </c>
      <c r="J344" s="2">
        <f t="shared" si="51"/>
        <v>333</v>
      </c>
      <c r="K344" s="2">
        <v>3492</v>
      </c>
      <c r="L344" s="2">
        <v>0</v>
      </c>
      <c r="M344" s="2">
        <v>903</v>
      </c>
      <c r="N344" s="2">
        <f t="shared" si="52"/>
        <v>4395</v>
      </c>
      <c r="O344" s="2">
        <v>2645</v>
      </c>
      <c r="P344" s="2">
        <v>1235</v>
      </c>
      <c r="Q344" s="2">
        <v>328</v>
      </c>
      <c r="R344" s="2">
        <v>626</v>
      </c>
      <c r="S344" s="2">
        <f t="shared" si="53"/>
        <v>2189</v>
      </c>
      <c r="T344" s="2">
        <v>1357</v>
      </c>
      <c r="U344" s="2">
        <v>4739</v>
      </c>
      <c r="V344" s="2">
        <f t="shared" si="54"/>
        <v>6096</v>
      </c>
      <c r="W344" s="2">
        <v>3027</v>
      </c>
      <c r="X344" s="2">
        <v>50714</v>
      </c>
      <c r="Y344">
        <v>14686.287258177828</v>
      </c>
      <c r="Z344" s="2">
        <v>28818.5</v>
      </c>
      <c r="AA344" s="2">
        <v>3305</v>
      </c>
      <c r="AB344" s="2">
        <f t="shared" si="55"/>
        <v>32123.5</v>
      </c>
      <c r="AC344" s="2">
        <v>273</v>
      </c>
      <c r="AD344" s="2">
        <v>0</v>
      </c>
      <c r="AE344" s="2">
        <v>0</v>
      </c>
      <c r="AF344" s="2">
        <v>6789</v>
      </c>
      <c r="AG344" s="2">
        <f t="shared" si="56"/>
        <v>111529.5</v>
      </c>
      <c r="AH344" s="2">
        <f t="shared" si="57"/>
        <v>126215.78725817782</v>
      </c>
      <c r="AI344" s="78">
        <v>446797</v>
      </c>
      <c r="AJ344" s="2">
        <v>505169.04347104131</v>
      </c>
      <c r="AK344" s="2">
        <v>52645</v>
      </c>
      <c r="AL344" s="2">
        <v>8359</v>
      </c>
      <c r="AM344" s="2">
        <v>9426</v>
      </c>
      <c r="AN344" s="2">
        <v>0</v>
      </c>
      <c r="AO344" s="2">
        <v>0</v>
      </c>
      <c r="AP344" s="2">
        <v>0</v>
      </c>
      <c r="AQ344" s="2">
        <v>0</v>
      </c>
      <c r="AR344" s="2">
        <v>3384</v>
      </c>
      <c r="AS344" s="2">
        <v>99</v>
      </c>
      <c r="AT344" s="2">
        <v>152</v>
      </c>
      <c r="AU344" s="2">
        <v>0</v>
      </c>
      <c r="AV344" s="78">
        <v>0</v>
      </c>
      <c r="AW344" s="2">
        <v>-773</v>
      </c>
      <c r="AX344" s="2">
        <v>-3092</v>
      </c>
      <c r="AY344" s="2">
        <v>0</v>
      </c>
      <c r="AZ344" s="2">
        <v>0</v>
      </c>
      <c r="BA344" s="2">
        <f t="shared" si="58"/>
        <v>184821.5</v>
      </c>
      <c r="BB344" s="2">
        <f t="shared" si="59"/>
        <v>199507.78725817782</v>
      </c>
      <c r="BC344" s="2">
        <v>739965</v>
      </c>
      <c r="BD344" s="2">
        <v>798337.04347104137</v>
      </c>
      <c r="BE344" s="2">
        <v>0</v>
      </c>
      <c r="BF344" s="78">
        <v>0</v>
      </c>
      <c r="BG344" s="2">
        <v>0</v>
      </c>
      <c r="BH344" s="78">
        <v>0</v>
      </c>
      <c r="BI344" s="2">
        <v>8706</v>
      </c>
      <c r="BJ344" s="78">
        <v>34824</v>
      </c>
      <c r="BK344" s="2">
        <v>-268</v>
      </c>
      <c r="BL344" s="78">
        <v>-1072</v>
      </c>
    </row>
    <row r="345" spans="1:64" x14ac:dyDescent="0.25">
      <c r="A345" s="1" t="s">
        <v>340</v>
      </c>
      <c r="B345" t="s">
        <v>786</v>
      </c>
      <c r="C345" t="s">
        <v>974</v>
      </c>
      <c r="D345" s="2">
        <v>-110</v>
      </c>
      <c r="E345" s="2">
        <v>2478</v>
      </c>
      <c r="F345" s="2">
        <f t="shared" si="50"/>
        <v>2368</v>
      </c>
      <c r="G345" s="2">
        <v>49</v>
      </c>
      <c r="H345" s="2">
        <v>114</v>
      </c>
      <c r="I345" s="2">
        <v>56</v>
      </c>
      <c r="J345" s="2">
        <f t="shared" si="51"/>
        <v>170</v>
      </c>
      <c r="K345" s="2">
        <v>2995</v>
      </c>
      <c r="L345" s="2">
        <v>0</v>
      </c>
      <c r="M345" s="2">
        <v>738</v>
      </c>
      <c r="N345" s="2">
        <f t="shared" si="52"/>
        <v>3733</v>
      </c>
      <c r="O345" s="2">
        <v>4316</v>
      </c>
      <c r="P345" s="2">
        <v>1111</v>
      </c>
      <c r="Q345" s="2">
        <v>58</v>
      </c>
      <c r="R345" s="2">
        <v>740</v>
      </c>
      <c r="S345" s="2">
        <f t="shared" si="53"/>
        <v>1909</v>
      </c>
      <c r="T345" s="2">
        <v>920</v>
      </c>
      <c r="U345" s="2">
        <v>1956</v>
      </c>
      <c r="V345" s="2">
        <f t="shared" si="54"/>
        <v>2876</v>
      </c>
      <c r="W345" s="2">
        <v>1903</v>
      </c>
      <c r="X345" s="2">
        <v>63569</v>
      </c>
      <c r="Y345">
        <v>18408.971777321971</v>
      </c>
      <c r="Z345" s="2">
        <v>32526</v>
      </c>
      <c r="AA345" s="2">
        <v>4395</v>
      </c>
      <c r="AB345" s="2">
        <f t="shared" si="55"/>
        <v>36921</v>
      </c>
      <c r="AC345" s="2">
        <v>963</v>
      </c>
      <c r="AD345" s="2">
        <v>0</v>
      </c>
      <c r="AE345" s="2">
        <v>0</v>
      </c>
      <c r="AF345" s="2">
        <v>-1000</v>
      </c>
      <c r="AG345" s="2">
        <f t="shared" si="56"/>
        <v>117777</v>
      </c>
      <c r="AH345" s="2">
        <f t="shared" si="57"/>
        <v>136185.97177732197</v>
      </c>
      <c r="AI345" s="78">
        <v>467023</v>
      </c>
      <c r="AJ345" s="2">
        <v>542305.34601074876</v>
      </c>
      <c r="AK345" s="2">
        <v>60627</v>
      </c>
      <c r="AL345" s="2">
        <v>7513</v>
      </c>
      <c r="AM345" s="2">
        <v>6000</v>
      </c>
      <c r="AN345" s="2">
        <v>0</v>
      </c>
      <c r="AO345" s="2">
        <v>0</v>
      </c>
      <c r="AP345" s="2">
        <v>0</v>
      </c>
      <c r="AQ345" s="2">
        <v>0</v>
      </c>
      <c r="AR345" s="2">
        <v>1298</v>
      </c>
      <c r="AS345" s="2">
        <v>104</v>
      </c>
      <c r="AT345" s="2">
        <v>121</v>
      </c>
      <c r="AU345" s="2">
        <v>-231</v>
      </c>
      <c r="AV345" s="78">
        <v>-2364</v>
      </c>
      <c r="AW345" s="2">
        <v>-154</v>
      </c>
      <c r="AX345" s="2">
        <v>-255</v>
      </c>
      <c r="AY345" s="2">
        <v>0</v>
      </c>
      <c r="AZ345" s="2">
        <v>0</v>
      </c>
      <c r="BA345" s="2">
        <f t="shared" si="58"/>
        <v>193055</v>
      </c>
      <c r="BB345" s="2">
        <f t="shared" si="59"/>
        <v>211463.97177732197</v>
      </c>
      <c r="BC345" s="2">
        <v>754254</v>
      </c>
      <c r="BD345" s="2">
        <v>829536.34601074876</v>
      </c>
      <c r="BE345" s="2">
        <v>0</v>
      </c>
      <c r="BF345" s="78">
        <v>0</v>
      </c>
      <c r="BG345" s="2">
        <v>0</v>
      </c>
      <c r="BH345" s="78">
        <v>0</v>
      </c>
      <c r="BI345" s="2">
        <v>1850</v>
      </c>
      <c r="BJ345" s="78">
        <v>9275</v>
      </c>
      <c r="BK345" s="2">
        <v>-180</v>
      </c>
      <c r="BL345" s="78">
        <v>-300</v>
      </c>
    </row>
    <row r="346" spans="1:64" x14ac:dyDescent="0.25">
      <c r="A346" s="1" t="s">
        <v>341</v>
      </c>
      <c r="B346" t="s">
        <v>787</v>
      </c>
      <c r="C346" t="s">
        <v>974</v>
      </c>
      <c r="D346" s="2">
        <v>-181</v>
      </c>
      <c r="E346" s="2">
        <v>4793</v>
      </c>
      <c r="F346" s="2">
        <f t="shared" si="50"/>
        <v>4612</v>
      </c>
      <c r="G346" s="2">
        <v>59</v>
      </c>
      <c r="H346" s="2">
        <v>362</v>
      </c>
      <c r="I346" s="2">
        <v>44</v>
      </c>
      <c r="J346" s="2">
        <f t="shared" si="51"/>
        <v>406</v>
      </c>
      <c r="K346" s="2">
        <v>2320</v>
      </c>
      <c r="L346" s="2">
        <v>0</v>
      </c>
      <c r="M346" s="2">
        <v>1282</v>
      </c>
      <c r="N346" s="2">
        <f t="shared" si="52"/>
        <v>3602</v>
      </c>
      <c r="O346" s="2">
        <v>6138</v>
      </c>
      <c r="P346" s="2">
        <v>67</v>
      </c>
      <c r="Q346" s="2">
        <v>334</v>
      </c>
      <c r="R346" s="2">
        <v>1629</v>
      </c>
      <c r="S346" s="2">
        <f t="shared" si="53"/>
        <v>2030</v>
      </c>
      <c r="T346" s="2">
        <v>1735</v>
      </c>
      <c r="U346" s="2">
        <v>2427</v>
      </c>
      <c r="V346" s="2">
        <f t="shared" si="54"/>
        <v>4162</v>
      </c>
      <c r="W346" s="2">
        <v>1068</v>
      </c>
      <c r="X346" s="2">
        <v>29021</v>
      </c>
      <c r="Y346">
        <v>2994</v>
      </c>
      <c r="Z346" s="2">
        <v>37120</v>
      </c>
      <c r="AA346" s="2">
        <v>5413</v>
      </c>
      <c r="AB346" s="2">
        <f t="shared" si="55"/>
        <v>42533</v>
      </c>
      <c r="AC346" s="2">
        <v>655</v>
      </c>
      <c r="AD346" s="2">
        <v>0</v>
      </c>
      <c r="AE346" s="2">
        <v>0</v>
      </c>
      <c r="AF346" s="2">
        <v>0</v>
      </c>
      <c r="AG346" s="2">
        <f t="shared" si="56"/>
        <v>94286</v>
      </c>
      <c r="AH346" s="2">
        <f t="shared" si="57"/>
        <v>97280</v>
      </c>
      <c r="AI346" s="78">
        <v>452555</v>
      </c>
      <c r="AJ346" s="2">
        <v>490584</v>
      </c>
      <c r="AK346" s="2">
        <v>50534</v>
      </c>
      <c r="AL346" s="2">
        <v>8102</v>
      </c>
      <c r="AM346" s="2">
        <v>14674</v>
      </c>
      <c r="AN346" s="2">
        <v>0</v>
      </c>
      <c r="AO346" s="2">
        <v>0</v>
      </c>
      <c r="AP346" s="2">
        <v>0</v>
      </c>
      <c r="AQ346" s="2">
        <v>0</v>
      </c>
      <c r="AR346" s="2">
        <v>1796</v>
      </c>
      <c r="AS346" s="2">
        <v>54</v>
      </c>
      <c r="AT346" s="2">
        <v>56</v>
      </c>
      <c r="AU346" s="2">
        <v>0</v>
      </c>
      <c r="AV346" s="78">
        <v>0</v>
      </c>
      <c r="AW346" s="2">
        <v>-647</v>
      </c>
      <c r="AX346" s="2">
        <v>-2402</v>
      </c>
      <c r="AY346" s="2">
        <v>0</v>
      </c>
      <c r="AZ346" s="2">
        <v>0</v>
      </c>
      <c r="BA346" s="2">
        <f t="shared" si="58"/>
        <v>168855</v>
      </c>
      <c r="BB346" s="2">
        <f t="shared" si="59"/>
        <v>171849</v>
      </c>
      <c r="BC346" s="2">
        <v>723571</v>
      </c>
      <c r="BD346" s="2">
        <v>761600</v>
      </c>
      <c r="BE346" s="2">
        <v>0</v>
      </c>
      <c r="BF346" s="78">
        <v>0</v>
      </c>
      <c r="BG346" s="2">
        <v>0</v>
      </c>
      <c r="BH346" s="78">
        <v>0</v>
      </c>
      <c r="BI346" s="2">
        <v>1195</v>
      </c>
      <c r="BJ346" s="78">
        <v>5079</v>
      </c>
      <c r="BK346" s="2">
        <v>-21</v>
      </c>
      <c r="BL346" s="78">
        <v>-80</v>
      </c>
    </row>
    <row r="347" spans="1:64" x14ac:dyDescent="0.25">
      <c r="A347" s="1" t="s">
        <v>342</v>
      </c>
      <c r="B347" t="s">
        <v>788</v>
      </c>
      <c r="C347" t="s">
        <v>974</v>
      </c>
      <c r="D347" s="2">
        <v>72</v>
      </c>
      <c r="E347" s="2">
        <v>2769</v>
      </c>
      <c r="F347" s="2">
        <f t="shared" si="50"/>
        <v>2841</v>
      </c>
      <c r="G347" s="2">
        <v>55</v>
      </c>
      <c r="H347" s="2">
        <v>228</v>
      </c>
      <c r="I347" s="2">
        <v>46</v>
      </c>
      <c r="J347" s="2">
        <f t="shared" si="51"/>
        <v>274</v>
      </c>
      <c r="K347" s="2">
        <v>-762</v>
      </c>
      <c r="L347" s="2">
        <v>0</v>
      </c>
      <c r="M347" s="2">
        <v>832</v>
      </c>
      <c r="N347" s="2">
        <f t="shared" si="52"/>
        <v>70</v>
      </c>
      <c r="O347" s="2">
        <v>2491</v>
      </c>
      <c r="P347" s="2">
        <v>319</v>
      </c>
      <c r="Q347" s="2">
        <v>290</v>
      </c>
      <c r="R347" s="2">
        <v>509</v>
      </c>
      <c r="S347" s="2">
        <f t="shared" si="53"/>
        <v>1118</v>
      </c>
      <c r="T347" s="2">
        <v>646</v>
      </c>
      <c r="U347" s="2">
        <v>856</v>
      </c>
      <c r="V347" s="2">
        <f t="shared" si="54"/>
        <v>1502</v>
      </c>
      <c r="W347" s="2">
        <v>842</v>
      </c>
      <c r="X347" s="2">
        <v>25866</v>
      </c>
      <c r="Y347">
        <v>7490.5451398041505</v>
      </c>
      <c r="Z347" s="2">
        <v>24362</v>
      </c>
      <c r="AA347" s="2">
        <v>1687</v>
      </c>
      <c r="AB347" s="2">
        <f t="shared" si="55"/>
        <v>26049</v>
      </c>
      <c r="AC347" s="2">
        <v>738</v>
      </c>
      <c r="AD347" s="2">
        <v>0</v>
      </c>
      <c r="AE347" s="2">
        <v>0</v>
      </c>
      <c r="AF347" s="2">
        <v>0</v>
      </c>
      <c r="AG347" s="2">
        <f t="shared" si="56"/>
        <v>61846</v>
      </c>
      <c r="AH347" s="2">
        <f t="shared" si="57"/>
        <v>69336.545139804148</v>
      </c>
      <c r="AI347" s="78">
        <v>247384</v>
      </c>
      <c r="AJ347" s="2">
        <v>276192.89408386854</v>
      </c>
      <c r="AK347" s="2">
        <v>37030</v>
      </c>
      <c r="AL347" s="2">
        <v>1859</v>
      </c>
      <c r="AM347" s="2">
        <v>4631</v>
      </c>
      <c r="AN347" s="2">
        <v>0</v>
      </c>
      <c r="AO347" s="2">
        <v>0</v>
      </c>
      <c r="AP347" s="2">
        <v>0</v>
      </c>
      <c r="AQ347" s="2">
        <v>0</v>
      </c>
      <c r="AR347" s="2">
        <v>2093</v>
      </c>
      <c r="AS347" s="2">
        <v>76</v>
      </c>
      <c r="AT347" s="2">
        <v>319</v>
      </c>
      <c r="AU347" s="2">
        <v>0</v>
      </c>
      <c r="AV347" s="78">
        <v>0</v>
      </c>
      <c r="AW347" s="2">
        <v>0</v>
      </c>
      <c r="AX347" s="2">
        <v>0</v>
      </c>
      <c r="AY347" s="2">
        <v>0</v>
      </c>
      <c r="AZ347" s="2">
        <v>0</v>
      </c>
      <c r="BA347" s="2">
        <f t="shared" si="58"/>
        <v>107854</v>
      </c>
      <c r="BB347" s="2">
        <f t="shared" si="59"/>
        <v>115344.54513980415</v>
      </c>
      <c r="BC347" s="2">
        <v>395000</v>
      </c>
      <c r="BD347" s="2">
        <v>423808.89408386854</v>
      </c>
      <c r="BE347" s="2">
        <v>0</v>
      </c>
      <c r="BF347" s="78">
        <v>0</v>
      </c>
      <c r="BG347" s="2">
        <v>0</v>
      </c>
      <c r="BH347" s="78">
        <v>0</v>
      </c>
      <c r="BI347" s="2">
        <v>2147</v>
      </c>
      <c r="BJ347" s="78">
        <v>11387</v>
      </c>
      <c r="BK347" s="2">
        <v>-51</v>
      </c>
      <c r="BL347" s="78">
        <v>-204</v>
      </c>
    </row>
    <row r="348" spans="1:64" x14ac:dyDescent="0.25">
      <c r="A348" s="1" t="s">
        <v>343</v>
      </c>
      <c r="B348" t="s">
        <v>789</v>
      </c>
      <c r="C348" t="s">
        <v>974</v>
      </c>
      <c r="D348" s="2">
        <v>-262</v>
      </c>
      <c r="E348" s="2">
        <v>2595</v>
      </c>
      <c r="F348" s="2">
        <f t="shared" si="50"/>
        <v>2333</v>
      </c>
      <c r="G348" s="2">
        <v>40</v>
      </c>
      <c r="H348" s="2">
        <v>281</v>
      </c>
      <c r="I348" s="2">
        <v>49</v>
      </c>
      <c r="J348" s="2">
        <f t="shared" si="51"/>
        <v>330</v>
      </c>
      <c r="K348" s="2">
        <v>3452</v>
      </c>
      <c r="L348" s="2">
        <v>0</v>
      </c>
      <c r="M348" s="2">
        <v>463</v>
      </c>
      <c r="N348" s="2">
        <f t="shared" si="52"/>
        <v>3915</v>
      </c>
      <c r="O348" s="2">
        <v>2668</v>
      </c>
      <c r="P348" s="2">
        <v>394</v>
      </c>
      <c r="Q348" s="2">
        <v>-121</v>
      </c>
      <c r="R348" s="2">
        <v>686</v>
      </c>
      <c r="S348" s="2">
        <f t="shared" si="53"/>
        <v>959</v>
      </c>
      <c r="T348" s="2">
        <v>786</v>
      </c>
      <c r="U348" s="2">
        <v>2311</v>
      </c>
      <c r="V348" s="2">
        <f t="shared" si="54"/>
        <v>3097</v>
      </c>
      <c r="W348" s="2">
        <v>2241</v>
      </c>
      <c r="X348" s="2">
        <v>25605</v>
      </c>
      <c r="Y348">
        <v>4424</v>
      </c>
      <c r="Z348" s="2">
        <v>24296</v>
      </c>
      <c r="AA348" s="2">
        <v>1384</v>
      </c>
      <c r="AB348" s="2">
        <f t="shared" si="55"/>
        <v>25680</v>
      </c>
      <c r="AC348" s="2">
        <v>0</v>
      </c>
      <c r="AD348" s="2">
        <v>0</v>
      </c>
      <c r="AE348" s="2">
        <v>0</v>
      </c>
      <c r="AF348" s="2">
        <v>500</v>
      </c>
      <c r="AG348" s="2">
        <f t="shared" si="56"/>
        <v>67368</v>
      </c>
      <c r="AH348" s="2">
        <f t="shared" si="57"/>
        <v>71792</v>
      </c>
      <c r="AI348" s="78">
        <v>266242</v>
      </c>
      <c r="AJ348" s="2">
        <v>291255.11780242482</v>
      </c>
      <c r="AK348" s="2">
        <v>11193</v>
      </c>
      <c r="AL348" s="2">
        <v>0</v>
      </c>
      <c r="AM348" s="2">
        <v>7798</v>
      </c>
      <c r="AN348" s="2">
        <v>0</v>
      </c>
      <c r="AO348" s="2">
        <v>0</v>
      </c>
      <c r="AP348" s="2">
        <v>0</v>
      </c>
      <c r="AQ348" s="2">
        <v>0</v>
      </c>
      <c r="AR348" s="2">
        <v>3256</v>
      </c>
      <c r="AS348" s="2">
        <v>79</v>
      </c>
      <c r="AT348" s="2">
        <v>62</v>
      </c>
      <c r="AU348" s="2">
        <v>-15</v>
      </c>
      <c r="AV348" s="78">
        <v>-62</v>
      </c>
      <c r="AW348" s="2">
        <v>163</v>
      </c>
      <c r="AX348" s="2">
        <v>651</v>
      </c>
      <c r="AY348" s="2">
        <v>0</v>
      </c>
      <c r="AZ348" s="2">
        <v>0</v>
      </c>
      <c r="BA348" s="2">
        <f t="shared" si="58"/>
        <v>89904</v>
      </c>
      <c r="BB348" s="2">
        <f t="shared" si="59"/>
        <v>94328</v>
      </c>
      <c r="BC348" s="2">
        <v>356384</v>
      </c>
      <c r="BD348" s="2">
        <v>381397.11780242482</v>
      </c>
      <c r="BE348" s="2">
        <v>0</v>
      </c>
      <c r="BF348" s="78">
        <v>0</v>
      </c>
      <c r="BG348" s="2">
        <v>0</v>
      </c>
      <c r="BH348" s="78">
        <v>0</v>
      </c>
      <c r="BI348" s="2">
        <v>1902</v>
      </c>
      <c r="BJ348" s="78">
        <v>7607</v>
      </c>
      <c r="BK348" s="2">
        <v>-264</v>
      </c>
      <c r="BL348" s="78">
        <v>-1056</v>
      </c>
    </row>
    <row r="349" spans="1:64" x14ac:dyDescent="0.25">
      <c r="A349" s="1" t="s">
        <v>344</v>
      </c>
      <c r="B349" t="s">
        <v>790</v>
      </c>
      <c r="C349" t="s">
        <v>974</v>
      </c>
      <c r="D349" s="2">
        <v>-22.25</v>
      </c>
      <c r="E349" s="2">
        <v>3797.25</v>
      </c>
      <c r="F349" s="2">
        <f t="shared" si="50"/>
        <v>3775</v>
      </c>
      <c r="G349" s="2">
        <v>68</v>
      </c>
      <c r="H349" s="2">
        <v>591.25</v>
      </c>
      <c r="I349" s="2">
        <v>51.75</v>
      </c>
      <c r="J349" s="2">
        <f t="shared" si="51"/>
        <v>643</v>
      </c>
      <c r="K349" s="2">
        <v>2852.5</v>
      </c>
      <c r="L349" s="2">
        <v>0</v>
      </c>
      <c r="M349" s="2">
        <v>-280.25</v>
      </c>
      <c r="N349" s="2">
        <f t="shared" si="52"/>
        <v>2572.25</v>
      </c>
      <c r="O349" s="2">
        <v>2699.25</v>
      </c>
      <c r="P349" s="2">
        <v>577.75</v>
      </c>
      <c r="Q349" s="2">
        <v>457.75</v>
      </c>
      <c r="R349" s="2">
        <v>612.75</v>
      </c>
      <c r="S349" s="2">
        <f t="shared" si="53"/>
        <v>1648.25</v>
      </c>
      <c r="T349" s="2">
        <v>1892</v>
      </c>
      <c r="U349" s="2">
        <v>1379</v>
      </c>
      <c r="V349" s="2">
        <f t="shared" si="54"/>
        <v>3271</v>
      </c>
      <c r="W349" s="2">
        <v>3487</v>
      </c>
      <c r="X349" s="2">
        <v>33251</v>
      </c>
      <c r="Y349">
        <v>9629.1702019495788</v>
      </c>
      <c r="Z349" s="2">
        <v>28778.25</v>
      </c>
      <c r="AA349" s="2">
        <v>2736</v>
      </c>
      <c r="AB349" s="2">
        <f t="shared" si="55"/>
        <v>31514.25</v>
      </c>
      <c r="AC349" s="2">
        <v>514.75</v>
      </c>
      <c r="AD349" s="2">
        <v>0</v>
      </c>
      <c r="AE349" s="2">
        <v>0</v>
      </c>
      <c r="AF349" s="2">
        <v>0</v>
      </c>
      <c r="AG349" s="2">
        <f t="shared" si="56"/>
        <v>83443.75</v>
      </c>
      <c r="AH349" s="2">
        <f t="shared" si="57"/>
        <v>93072.920201949571</v>
      </c>
      <c r="AI349" s="78">
        <v>283824</v>
      </c>
      <c r="AJ349" s="2">
        <v>343599.28138687921</v>
      </c>
      <c r="AK349" s="2">
        <v>28088.75</v>
      </c>
      <c r="AL349" s="2">
        <v>1290.75</v>
      </c>
      <c r="AM349" s="2">
        <v>8406</v>
      </c>
      <c r="AN349" s="2">
        <v>0</v>
      </c>
      <c r="AO349" s="2">
        <v>0</v>
      </c>
      <c r="AP349" s="2">
        <v>0</v>
      </c>
      <c r="AQ349" s="2">
        <v>0</v>
      </c>
      <c r="AR349" s="2">
        <v>3066</v>
      </c>
      <c r="AS349" s="2">
        <v>87.25</v>
      </c>
      <c r="AT349" s="2">
        <v>70.25</v>
      </c>
      <c r="AU349" s="2">
        <v>0</v>
      </c>
      <c r="AV349" s="78">
        <v>0</v>
      </c>
      <c r="AW349" s="2">
        <v>10</v>
      </c>
      <c r="AX349" s="2">
        <v>40</v>
      </c>
      <c r="AY349" s="2">
        <v>0</v>
      </c>
      <c r="AZ349" s="2">
        <v>0</v>
      </c>
      <c r="BA349" s="2">
        <f t="shared" si="58"/>
        <v>124462.75</v>
      </c>
      <c r="BB349" s="2">
        <f t="shared" si="59"/>
        <v>134091.92020194957</v>
      </c>
      <c r="BC349" s="2">
        <v>497850</v>
      </c>
      <c r="BD349" s="2">
        <v>557625.28138687927</v>
      </c>
      <c r="BE349" s="2">
        <v>0</v>
      </c>
      <c r="BF349" s="78">
        <v>0</v>
      </c>
      <c r="BG349" s="2">
        <v>0</v>
      </c>
      <c r="BH349" s="78">
        <v>0</v>
      </c>
      <c r="BI349" s="2">
        <v>1275.75</v>
      </c>
      <c r="BJ349" s="78">
        <v>5103</v>
      </c>
      <c r="BK349" s="2">
        <v>-103.75</v>
      </c>
      <c r="BL349" s="78">
        <v>415</v>
      </c>
    </row>
    <row r="350" spans="1:64" x14ac:dyDescent="0.25">
      <c r="A350" s="1" t="s">
        <v>345</v>
      </c>
      <c r="B350" t="s">
        <v>791</v>
      </c>
      <c r="C350" t="s">
        <v>974</v>
      </c>
      <c r="D350" s="2">
        <v>150</v>
      </c>
      <c r="E350" s="2">
        <v>3100</v>
      </c>
      <c r="F350" s="2">
        <f t="shared" si="50"/>
        <v>3250</v>
      </c>
      <c r="G350" s="2">
        <v>100</v>
      </c>
      <c r="H350" s="2">
        <v>300</v>
      </c>
      <c r="I350" s="2">
        <v>0</v>
      </c>
      <c r="J350" s="2">
        <f t="shared" si="51"/>
        <v>300</v>
      </c>
      <c r="K350" s="2">
        <v>6500</v>
      </c>
      <c r="L350" s="2">
        <v>0</v>
      </c>
      <c r="M350" s="2">
        <v>100</v>
      </c>
      <c r="N350" s="2">
        <f t="shared" si="52"/>
        <v>6600</v>
      </c>
      <c r="O350" s="2">
        <v>1700</v>
      </c>
      <c r="P350" s="2">
        <v>100</v>
      </c>
      <c r="Q350" s="2">
        <v>100</v>
      </c>
      <c r="R350" s="2">
        <v>150</v>
      </c>
      <c r="S350" s="2">
        <f t="shared" si="53"/>
        <v>350</v>
      </c>
      <c r="T350" s="2">
        <v>2400</v>
      </c>
      <c r="U350" s="2">
        <v>2500</v>
      </c>
      <c r="V350" s="2">
        <f t="shared" si="54"/>
        <v>4900</v>
      </c>
      <c r="W350" s="2">
        <v>3400</v>
      </c>
      <c r="X350" s="2">
        <v>25000</v>
      </c>
      <c r="Y350">
        <v>7239.7598583122153</v>
      </c>
      <c r="Z350" s="2">
        <v>27200</v>
      </c>
      <c r="AA350" s="2">
        <v>2800</v>
      </c>
      <c r="AB350" s="2">
        <f t="shared" si="55"/>
        <v>30000</v>
      </c>
      <c r="AC350" s="2">
        <v>400</v>
      </c>
      <c r="AD350" s="2">
        <v>0</v>
      </c>
      <c r="AE350" s="2">
        <v>0</v>
      </c>
      <c r="AF350" s="2">
        <v>300</v>
      </c>
      <c r="AG350" s="2">
        <f t="shared" si="56"/>
        <v>76300</v>
      </c>
      <c r="AH350" s="2">
        <f t="shared" si="57"/>
        <v>83539.759858312216</v>
      </c>
      <c r="AI350" s="78">
        <v>315121.45629317354</v>
      </c>
      <c r="AJ350" s="2">
        <v>346420.68661013705</v>
      </c>
      <c r="AK350" s="2">
        <v>23600</v>
      </c>
      <c r="AL350" s="2">
        <v>2000</v>
      </c>
      <c r="AM350" s="2">
        <v>10500</v>
      </c>
      <c r="AN350" s="2">
        <v>0</v>
      </c>
      <c r="AO350" s="2">
        <v>0</v>
      </c>
      <c r="AP350" s="2">
        <v>0</v>
      </c>
      <c r="AQ350" s="2">
        <v>0</v>
      </c>
      <c r="AR350" s="2">
        <v>2900</v>
      </c>
      <c r="AS350" s="2">
        <v>100</v>
      </c>
      <c r="AT350" s="2">
        <v>29</v>
      </c>
      <c r="AU350" s="2">
        <v>0</v>
      </c>
      <c r="AV350" s="78">
        <v>0</v>
      </c>
      <c r="AW350" s="2">
        <v>0</v>
      </c>
      <c r="AX350" s="2">
        <v>0</v>
      </c>
      <c r="AY350" s="2">
        <v>0</v>
      </c>
      <c r="AZ350" s="2">
        <v>0</v>
      </c>
      <c r="BA350" s="2">
        <f t="shared" si="58"/>
        <v>115429</v>
      </c>
      <c r="BB350" s="2">
        <f t="shared" si="59"/>
        <v>122668.75985831222</v>
      </c>
      <c r="BC350" s="2">
        <v>470407.46289317351</v>
      </c>
      <c r="BD350" s="2">
        <v>501706.69321013702</v>
      </c>
      <c r="BE350" s="2">
        <v>0</v>
      </c>
      <c r="BF350" s="78">
        <v>0</v>
      </c>
      <c r="BG350" s="2">
        <v>0</v>
      </c>
      <c r="BH350" s="78">
        <v>0</v>
      </c>
      <c r="BI350" s="2">
        <v>2400</v>
      </c>
      <c r="BJ350" s="78">
        <v>9422</v>
      </c>
      <c r="BK350" s="2">
        <v>-500</v>
      </c>
      <c r="BL350" s="78">
        <v>-1800</v>
      </c>
    </row>
    <row r="351" spans="1:64" x14ac:dyDescent="0.25">
      <c r="A351" s="1" t="s">
        <v>346</v>
      </c>
      <c r="B351" t="s">
        <v>792</v>
      </c>
      <c r="C351" t="s">
        <v>974</v>
      </c>
      <c r="D351" s="2">
        <v>10</v>
      </c>
      <c r="E351" s="2">
        <v>1855</v>
      </c>
      <c r="F351" s="2">
        <f t="shared" si="50"/>
        <v>1865</v>
      </c>
      <c r="G351" s="2">
        <v>41</v>
      </c>
      <c r="H351" s="2">
        <v>247</v>
      </c>
      <c r="I351" s="2">
        <v>35</v>
      </c>
      <c r="J351" s="2">
        <f t="shared" si="51"/>
        <v>282</v>
      </c>
      <c r="K351" s="2">
        <v>1254</v>
      </c>
      <c r="L351" s="2">
        <v>0</v>
      </c>
      <c r="M351" s="2">
        <v>314</v>
      </c>
      <c r="N351" s="2">
        <f t="shared" si="52"/>
        <v>1568</v>
      </c>
      <c r="O351" s="2">
        <v>3315</v>
      </c>
      <c r="P351" s="2">
        <v>254</v>
      </c>
      <c r="Q351" s="2">
        <v>280</v>
      </c>
      <c r="R351" s="2">
        <v>576</v>
      </c>
      <c r="S351" s="2">
        <f t="shared" si="53"/>
        <v>1110</v>
      </c>
      <c r="T351" s="2">
        <v>946</v>
      </c>
      <c r="U351" s="2">
        <v>2042</v>
      </c>
      <c r="V351" s="2">
        <f t="shared" si="54"/>
        <v>2988</v>
      </c>
      <c r="W351" s="2">
        <v>1670</v>
      </c>
      <c r="X351" s="2">
        <v>16845</v>
      </c>
      <c r="Y351">
        <v>4878.1501925307712</v>
      </c>
      <c r="Z351" s="2">
        <v>16972</v>
      </c>
      <c r="AA351" s="2">
        <v>864</v>
      </c>
      <c r="AB351" s="2">
        <f t="shared" si="55"/>
        <v>17836</v>
      </c>
      <c r="AC351" s="2">
        <v>1000</v>
      </c>
      <c r="AD351" s="2">
        <v>0</v>
      </c>
      <c r="AE351" s="2">
        <v>0</v>
      </c>
      <c r="AF351" s="2">
        <v>23</v>
      </c>
      <c r="AG351" s="2">
        <f t="shared" si="56"/>
        <v>48543</v>
      </c>
      <c r="AH351" s="2">
        <f t="shared" si="57"/>
        <v>53421.150192530768</v>
      </c>
      <c r="AI351" s="78">
        <v>188230</v>
      </c>
      <c r="AJ351" s="2">
        <v>206512.64895776971</v>
      </c>
      <c r="AK351" s="2">
        <v>14446</v>
      </c>
      <c r="AL351" s="2">
        <v>1099</v>
      </c>
      <c r="AM351" s="2">
        <v>4434</v>
      </c>
      <c r="AN351" s="2">
        <v>0</v>
      </c>
      <c r="AO351" s="2">
        <v>-10</v>
      </c>
      <c r="AP351" s="2">
        <v>0</v>
      </c>
      <c r="AQ351" s="2">
        <v>0</v>
      </c>
      <c r="AR351" s="2">
        <v>0</v>
      </c>
      <c r="AS351" s="2">
        <v>56</v>
      </c>
      <c r="AT351" s="2">
        <v>50</v>
      </c>
      <c r="AU351" s="2">
        <v>0</v>
      </c>
      <c r="AV351" s="78">
        <v>0</v>
      </c>
      <c r="AW351" s="2">
        <v>0</v>
      </c>
      <c r="AX351" s="2">
        <v>0</v>
      </c>
      <c r="AY351" s="2">
        <v>-27</v>
      </c>
      <c r="AZ351" s="2">
        <v>0</v>
      </c>
      <c r="BA351" s="2">
        <f t="shared" si="58"/>
        <v>68591</v>
      </c>
      <c r="BB351" s="2">
        <f t="shared" si="59"/>
        <v>73469.150192530768</v>
      </c>
      <c r="BC351" s="2">
        <v>268425</v>
      </c>
      <c r="BD351" s="2">
        <v>286707.64895776968</v>
      </c>
      <c r="BE351" s="2">
        <v>0</v>
      </c>
      <c r="BF351" s="78">
        <v>0</v>
      </c>
      <c r="BG351" s="2">
        <v>0</v>
      </c>
      <c r="BH351" s="78">
        <v>0</v>
      </c>
      <c r="BI351" s="2">
        <v>2440</v>
      </c>
      <c r="BJ351" s="78">
        <v>0</v>
      </c>
      <c r="BK351" s="2">
        <v>-732</v>
      </c>
      <c r="BL351" s="78">
        <v>0</v>
      </c>
    </row>
    <row r="352" spans="1:64" x14ac:dyDescent="0.25">
      <c r="A352" s="1" t="s">
        <v>347</v>
      </c>
      <c r="B352" t="s">
        <v>793</v>
      </c>
      <c r="C352" t="s">
        <v>974</v>
      </c>
      <c r="D352" s="2">
        <v>0</v>
      </c>
      <c r="E352" s="2">
        <v>1515</v>
      </c>
      <c r="F352" s="2">
        <f t="shared" si="50"/>
        <v>1515</v>
      </c>
      <c r="G352" s="2">
        <v>28</v>
      </c>
      <c r="H352" s="2">
        <v>275</v>
      </c>
      <c r="I352" s="2">
        <v>60</v>
      </c>
      <c r="J352" s="2">
        <f t="shared" si="51"/>
        <v>335</v>
      </c>
      <c r="K352" s="2">
        <v>550</v>
      </c>
      <c r="L352" s="2">
        <v>0</v>
      </c>
      <c r="M352" s="2">
        <v>-646</v>
      </c>
      <c r="N352" s="2">
        <f t="shared" si="52"/>
        <v>-96</v>
      </c>
      <c r="O352" s="2">
        <v>4995</v>
      </c>
      <c r="P352" s="2">
        <v>219</v>
      </c>
      <c r="Q352" s="2">
        <v>247</v>
      </c>
      <c r="R352" s="2">
        <v>781</v>
      </c>
      <c r="S352" s="2">
        <f t="shared" si="53"/>
        <v>1247</v>
      </c>
      <c r="T352" s="2">
        <v>1112</v>
      </c>
      <c r="U352" s="2">
        <v>1574</v>
      </c>
      <c r="V352" s="2">
        <f t="shared" si="54"/>
        <v>2686</v>
      </c>
      <c r="W352" s="2">
        <v>1349</v>
      </c>
      <c r="X352" s="2">
        <v>26405</v>
      </c>
      <c r="Y352">
        <v>7646.6343623493622</v>
      </c>
      <c r="Z352" s="2">
        <v>19600</v>
      </c>
      <c r="AA352" s="2">
        <v>1595</v>
      </c>
      <c r="AB352" s="2">
        <f t="shared" si="55"/>
        <v>21195</v>
      </c>
      <c r="AC352" s="2">
        <v>1529</v>
      </c>
      <c r="AD352" s="2">
        <v>52</v>
      </c>
      <c r="AE352" s="2">
        <v>0</v>
      </c>
      <c r="AF352" s="2">
        <v>2395</v>
      </c>
      <c r="AG352" s="2">
        <f t="shared" si="56"/>
        <v>63635</v>
      </c>
      <c r="AH352" s="2">
        <f t="shared" si="57"/>
        <v>71281.634362349359</v>
      </c>
      <c r="AI352" s="78">
        <v>254544</v>
      </c>
      <c r="AJ352" s="2">
        <v>320053</v>
      </c>
      <c r="AK352" s="2">
        <v>22937</v>
      </c>
      <c r="AL352" s="2">
        <v>120</v>
      </c>
      <c r="AM352" s="2">
        <v>0</v>
      </c>
      <c r="AN352" s="2">
        <v>0</v>
      </c>
      <c r="AO352" s="2">
        <v>0</v>
      </c>
      <c r="AP352" s="2">
        <v>0</v>
      </c>
      <c r="AQ352" s="2">
        <v>0</v>
      </c>
      <c r="AR352" s="2">
        <v>0</v>
      </c>
      <c r="AS352" s="2">
        <v>66</v>
      </c>
      <c r="AT352" s="2">
        <v>126</v>
      </c>
      <c r="AU352" s="2">
        <v>0</v>
      </c>
      <c r="AV352" s="78">
        <v>0</v>
      </c>
      <c r="AW352" s="2">
        <v>-103</v>
      </c>
      <c r="AX352" s="2">
        <v>-413</v>
      </c>
      <c r="AY352" s="2">
        <v>0</v>
      </c>
      <c r="AZ352" s="2">
        <v>0</v>
      </c>
      <c r="BA352" s="2">
        <f t="shared" si="58"/>
        <v>86781</v>
      </c>
      <c r="BB352" s="2">
        <f t="shared" si="59"/>
        <v>94427.634362349359</v>
      </c>
      <c r="BC352" s="2">
        <v>384214</v>
      </c>
      <c r="BD352" s="2">
        <v>449723</v>
      </c>
      <c r="BE352" s="2">
        <v>0</v>
      </c>
      <c r="BF352" s="78">
        <v>0</v>
      </c>
      <c r="BG352" s="2">
        <v>-97</v>
      </c>
      <c r="BH352" s="78">
        <v>-386</v>
      </c>
      <c r="BI352" s="2">
        <v>1675</v>
      </c>
      <c r="BJ352" s="78">
        <v>6695</v>
      </c>
      <c r="BK352" s="2">
        <v>-140</v>
      </c>
      <c r="BL352" s="78">
        <v>-559</v>
      </c>
    </row>
    <row r="353" spans="1:64" x14ac:dyDescent="0.25">
      <c r="A353" s="1" t="s">
        <v>348</v>
      </c>
      <c r="B353" t="s">
        <v>794</v>
      </c>
      <c r="C353" t="s">
        <v>974</v>
      </c>
      <c r="D353" s="2">
        <v>62</v>
      </c>
      <c r="E353" s="2">
        <v>3480</v>
      </c>
      <c r="F353" s="2">
        <f t="shared" si="50"/>
        <v>3542</v>
      </c>
      <c r="G353" s="2">
        <v>42</v>
      </c>
      <c r="H353" s="2">
        <v>1371</v>
      </c>
      <c r="I353" s="2">
        <v>47</v>
      </c>
      <c r="J353" s="2">
        <f t="shared" si="51"/>
        <v>1418</v>
      </c>
      <c r="K353" s="2">
        <v>3206</v>
      </c>
      <c r="L353" s="2">
        <v>0</v>
      </c>
      <c r="M353" s="2">
        <v>2410</v>
      </c>
      <c r="N353" s="2">
        <f t="shared" si="52"/>
        <v>5616</v>
      </c>
      <c r="O353" s="2">
        <v>5314</v>
      </c>
      <c r="P353" s="2">
        <v>368</v>
      </c>
      <c r="Q353" s="2">
        <v>560</v>
      </c>
      <c r="R353" s="2">
        <v>859</v>
      </c>
      <c r="S353" s="2">
        <f t="shared" si="53"/>
        <v>1787</v>
      </c>
      <c r="T353" s="2">
        <v>2544</v>
      </c>
      <c r="U353" s="2">
        <v>3360</v>
      </c>
      <c r="V353" s="2">
        <f t="shared" si="54"/>
        <v>5904</v>
      </c>
      <c r="W353" s="2">
        <v>3458</v>
      </c>
      <c r="X353" s="2">
        <v>86545</v>
      </c>
      <c r="Y353">
        <v>25062.600677505226</v>
      </c>
      <c r="Z353" s="2">
        <v>31706</v>
      </c>
      <c r="AA353" s="2">
        <v>4276</v>
      </c>
      <c r="AB353" s="2">
        <f t="shared" si="55"/>
        <v>35982</v>
      </c>
      <c r="AC353" s="2">
        <v>14</v>
      </c>
      <c r="AD353" s="2">
        <v>171</v>
      </c>
      <c r="AE353" s="2">
        <v>106</v>
      </c>
      <c r="AF353" s="2">
        <v>0</v>
      </c>
      <c r="AG353" s="2">
        <f t="shared" si="56"/>
        <v>149899</v>
      </c>
      <c r="AH353" s="2">
        <f t="shared" si="57"/>
        <v>174961.60067750522</v>
      </c>
      <c r="AI353" s="78">
        <v>599596</v>
      </c>
      <c r="AJ353" s="2">
        <v>614157</v>
      </c>
      <c r="AK353" s="2">
        <v>49567</v>
      </c>
      <c r="AL353" s="2">
        <v>6909</v>
      </c>
      <c r="AM353" s="2">
        <v>13573</v>
      </c>
      <c r="AN353" s="2">
        <v>0</v>
      </c>
      <c r="AO353" s="2">
        <v>0</v>
      </c>
      <c r="AP353" s="2">
        <v>0</v>
      </c>
      <c r="AQ353" s="2">
        <v>0</v>
      </c>
      <c r="AR353" s="2">
        <v>3849</v>
      </c>
      <c r="AS353" s="2">
        <v>64</v>
      </c>
      <c r="AT353" s="2">
        <v>50</v>
      </c>
      <c r="AU353" s="2">
        <v>26</v>
      </c>
      <c r="AV353" s="78">
        <v>104</v>
      </c>
      <c r="AW353" s="2">
        <v>-3628</v>
      </c>
      <c r="AX353" s="2">
        <v>-14512</v>
      </c>
      <c r="AY353" s="2">
        <v>0</v>
      </c>
      <c r="AZ353" s="2">
        <v>0</v>
      </c>
      <c r="BA353" s="2">
        <f t="shared" si="58"/>
        <v>220309</v>
      </c>
      <c r="BB353" s="2">
        <f t="shared" si="59"/>
        <v>245371.60067750522</v>
      </c>
      <c r="BC353" s="2">
        <v>881300</v>
      </c>
      <c r="BD353" s="2">
        <v>895861</v>
      </c>
      <c r="BE353" s="2">
        <v>0</v>
      </c>
      <c r="BF353" s="78">
        <v>0</v>
      </c>
      <c r="BG353" s="2">
        <v>0</v>
      </c>
      <c r="BH353" s="78">
        <v>0</v>
      </c>
      <c r="BI353" s="2">
        <v>9185</v>
      </c>
      <c r="BJ353" s="78">
        <v>36740</v>
      </c>
      <c r="BK353" s="2">
        <v>-1246</v>
      </c>
      <c r="BL353" s="78">
        <v>-4984</v>
      </c>
    </row>
    <row r="354" spans="1:64" x14ac:dyDescent="0.25">
      <c r="A354" s="1" t="s">
        <v>349</v>
      </c>
      <c r="B354" t="s">
        <v>795</v>
      </c>
      <c r="C354" t="s">
        <v>974</v>
      </c>
      <c r="D354" s="2">
        <v>2</v>
      </c>
      <c r="E354" s="2">
        <v>2351</v>
      </c>
      <c r="F354" s="2">
        <f t="shared" si="50"/>
        <v>2353</v>
      </c>
      <c r="G354" s="2">
        <v>68</v>
      </c>
      <c r="H354" s="2">
        <v>561</v>
      </c>
      <c r="I354" s="2">
        <v>56</v>
      </c>
      <c r="J354" s="2">
        <f t="shared" si="51"/>
        <v>617</v>
      </c>
      <c r="K354" s="2">
        <v>3467</v>
      </c>
      <c r="L354" s="2">
        <v>0</v>
      </c>
      <c r="M354" s="2">
        <v>719</v>
      </c>
      <c r="N354" s="2">
        <f t="shared" si="52"/>
        <v>4186</v>
      </c>
      <c r="O354" s="2">
        <v>3790</v>
      </c>
      <c r="P354" s="2">
        <v>410</v>
      </c>
      <c r="Q354" s="2">
        <v>570</v>
      </c>
      <c r="R354" s="2">
        <v>628</v>
      </c>
      <c r="S354" s="2">
        <f t="shared" si="53"/>
        <v>1608</v>
      </c>
      <c r="T354" s="2">
        <v>1027</v>
      </c>
      <c r="U354" s="2">
        <v>2355</v>
      </c>
      <c r="V354" s="2">
        <f t="shared" si="54"/>
        <v>3382</v>
      </c>
      <c r="W354" s="2">
        <v>2526</v>
      </c>
      <c r="X354" s="2">
        <v>61448</v>
      </c>
      <c r="Y354">
        <v>17794.750550942761</v>
      </c>
      <c r="Z354" s="2">
        <v>23214</v>
      </c>
      <c r="AA354" s="2">
        <v>3297</v>
      </c>
      <c r="AB354" s="2">
        <f t="shared" si="55"/>
        <v>26511</v>
      </c>
      <c r="AC354" s="2">
        <v>341</v>
      </c>
      <c r="AD354" s="2">
        <v>35</v>
      </c>
      <c r="AE354" s="2">
        <v>0</v>
      </c>
      <c r="AF354" s="2">
        <v>427</v>
      </c>
      <c r="AG354" s="2">
        <f t="shared" si="56"/>
        <v>107292</v>
      </c>
      <c r="AH354" s="2">
        <f t="shared" si="57"/>
        <v>125086.75055094276</v>
      </c>
      <c r="AI354" s="78">
        <v>429156</v>
      </c>
      <c r="AJ354" s="2">
        <v>480352.06</v>
      </c>
      <c r="AK354" s="2">
        <v>28905</v>
      </c>
      <c r="AL354" s="2">
        <v>5664</v>
      </c>
      <c r="AM354" s="2">
        <v>4244</v>
      </c>
      <c r="AN354" s="2">
        <v>0</v>
      </c>
      <c r="AO354" s="2">
        <v>0</v>
      </c>
      <c r="AP354" s="2">
        <v>0</v>
      </c>
      <c r="AQ354" s="2">
        <v>0</v>
      </c>
      <c r="AR354" s="2">
        <v>3648</v>
      </c>
      <c r="AS354" s="2">
        <v>77</v>
      </c>
      <c r="AT354" s="2">
        <v>61</v>
      </c>
      <c r="AU354" s="2">
        <v>0</v>
      </c>
      <c r="AV354" s="78">
        <v>0</v>
      </c>
      <c r="AW354" s="2">
        <v>0</v>
      </c>
      <c r="AX354" s="2">
        <v>0</v>
      </c>
      <c r="AY354" s="2">
        <v>0</v>
      </c>
      <c r="AZ354" s="2">
        <v>0</v>
      </c>
      <c r="BA354" s="2">
        <f t="shared" si="58"/>
        <v>149891</v>
      </c>
      <c r="BB354" s="2">
        <f t="shared" si="59"/>
        <v>167685.75055094276</v>
      </c>
      <c r="BC354" s="2">
        <v>471755</v>
      </c>
      <c r="BD354" s="2">
        <v>522951.06</v>
      </c>
      <c r="BE354" s="2">
        <v>0</v>
      </c>
      <c r="BF354" s="78">
        <v>0</v>
      </c>
      <c r="BG354" s="2">
        <v>0</v>
      </c>
      <c r="BH354" s="78">
        <v>0</v>
      </c>
      <c r="BI354" s="2">
        <v>1391</v>
      </c>
      <c r="BJ354" s="78">
        <v>5562</v>
      </c>
      <c r="BK354" s="2">
        <v>-462</v>
      </c>
      <c r="BL354" s="78">
        <v>-1847</v>
      </c>
    </row>
    <row r="355" spans="1:64" x14ac:dyDescent="0.25">
      <c r="A355" s="1" t="s">
        <v>350</v>
      </c>
      <c r="B355" t="s">
        <v>796</v>
      </c>
      <c r="C355" t="s">
        <v>974</v>
      </c>
      <c r="D355" s="2">
        <v>14</v>
      </c>
      <c r="E355" s="2">
        <v>1497</v>
      </c>
      <c r="F355" s="2">
        <f t="shared" si="50"/>
        <v>1511</v>
      </c>
      <c r="G355" s="2">
        <v>7</v>
      </c>
      <c r="H355" s="2">
        <v>68</v>
      </c>
      <c r="I355" s="2">
        <v>0</v>
      </c>
      <c r="J355" s="2">
        <f t="shared" si="51"/>
        <v>68</v>
      </c>
      <c r="K355" s="2">
        <v>1641</v>
      </c>
      <c r="L355" s="2">
        <v>0</v>
      </c>
      <c r="M355" s="2">
        <v>203</v>
      </c>
      <c r="N355" s="2">
        <f t="shared" si="52"/>
        <v>1844</v>
      </c>
      <c r="O355" s="2">
        <v>2800</v>
      </c>
      <c r="P355" s="2">
        <v>306</v>
      </c>
      <c r="Q355" s="2">
        <v>124</v>
      </c>
      <c r="R355" s="2">
        <v>1243</v>
      </c>
      <c r="S355" s="2">
        <f t="shared" si="53"/>
        <v>1673</v>
      </c>
      <c r="T355" s="2">
        <v>1968</v>
      </c>
      <c r="U355" s="2">
        <v>1255</v>
      </c>
      <c r="V355" s="2">
        <f t="shared" si="54"/>
        <v>3223</v>
      </c>
      <c r="W355" s="2">
        <v>2566</v>
      </c>
      <c r="X355" s="2">
        <v>19220</v>
      </c>
      <c r="Y355">
        <v>5565.927379070431</v>
      </c>
      <c r="Z355" s="2">
        <v>18168</v>
      </c>
      <c r="AA355" s="2">
        <v>1373</v>
      </c>
      <c r="AB355" s="2">
        <f t="shared" si="55"/>
        <v>19541</v>
      </c>
      <c r="AC355" s="2">
        <v>1924</v>
      </c>
      <c r="AD355" s="2">
        <v>0</v>
      </c>
      <c r="AE355" s="2">
        <v>0</v>
      </c>
      <c r="AF355" s="2">
        <v>0</v>
      </c>
      <c r="AG355" s="2">
        <f t="shared" si="56"/>
        <v>54377</v>
      </c>
      <c r="AH355" s="2">
        <f t="shared" si="57"/>
        <v>59942.927379070432</v>
      </c>
      <c r="AI355" s="78">
        <v>221237</v>
      </c>
      <c r="AJ355" s="2">
        <v>239508.1160316669</v>
      </c>
      <c r="AK355" s="2">
        <v>18976</v>
      </c>
      <c r="AL355" s="2">
        <v>771</v>
      </c>
      <c r="AM355" s="2">
        <v>0</v>
      </c>
      <c r="AN355" s="2">
        <v>0</v>
      </c>
      <c r="AO355" s="2">
        <v>0</v>
      </c>
      <c r="AP355" s="2">
        <v>0</v>
      </c>
      <c r="AQ355" s="2">
        <v>0</v>
      </c>
      <c r="AR355" s="2">
        <v>1861</v>
      </c>
      <c r="AS355" s="2">
        <v>81</v>
      </c>
      <c r="AT355" s="2">
        <v>143</v>
      </c>
      <c r="AU355" s="2">
        <v>0</v>
      </c>
      <c r="AV355" s="78">
        <v>0</v>
      </c>
      <c r="AW355" s="2">
        <v>0</v>
      </c>
      <c r="AX355" s="2">
        <v>0</v>
      </c>
      <c r="AY355" s="2">
        <v>0</v>
      </c>
      <c r="AZ355" s="2">
        <v>0</v>
      </c>
      <c r="BA355" s="2">
        <f t="shared" si="58"/>
        <v>76209</v>
      </c>
      <c r="BB355" s="2">
        <f t="shared" si="59"/>
        <v>81774.927379070432</v>
      </c>
      <c r="BC355" s="2">
        <v>299045</v>
      </c>
      <c r="BD355" s="2">
        <v>317316.11603166687</v>
      </c>
      <c r="BE355" s="2">
        <v>0</v>
      </c>
      <c r="BF355" s="78">
        <v>0</v>
      </c>
      <c r="BG355" s="2">
        <v>0</v>
      </c>
      <c r="BH355" s="78">
        <v>0</v>
      </c>
      <c r="BI355" s="2">
        <v>786</v>
      </c>
      <c r="BJ355" s="78">
        <v>3200</v>
      </c>
      <c r="BK355" s="2">
        <v>-197</v>
      </c>
      <c r="BL355" s="78">
        <v>-629</v>
      </c>
    </row>
    <row r="356" spans="1:64" x14ac:dyDescent="0.25">
      <c r="A356" s="1" t="s">
        <v>351</v>
      </c>
      <c r="B356" t="s">
        <v>797</v>
      </c>
      <c r="C356" t="s">
        <v>974</v>
      </c>
      <c r="D356" s="2">
        <v>59</v>
      </c>
      <c r="E356" s="2">
        <v>2851</v>
      </c>
      <c r="F356" s="2">
        <f t="shared" si="50"/>
        <v>2910</v>
      </c>
      <c r="G356" s="2">
        <v>30</v>
      </c>
      <c r="H356" s="2">
        <v>271</v>
      </c>
      <c r="I356" s="2">
        <v>0</v>
      </c>
      <c r="J356" s="2">
        <f t="shared" si="51"/>
        <v>271</v>
      </c>
      <c r="K356" s="2">
        <v>2279</v>
      </c>
      <c r="L356" s="2">
        <v>0</v>
      </c>
      <c r="M356" s="2">
        <v>-369</v>
      </c>
      <c r="N356" s="2">
        <f t="shared" si="52"/>
        <v>1910</v>
      </c>
      <c r="O356" s="2">
        <v>3117</v>
      </c>
      <c r="P356" s="2">
        <v>346</v>
      </c>
      <c r="Q356" s="2">
        <v>571</v>
      </c>
      <c r="R356" s="2">
        <v>590</v>
      </c>
      <c r="S356" s="2">
        <f t="shared" si="53"/>
        <v>1507</v>
      </c>
      <c r="T356" s="2">
        <v>1651</v>
      </c>
      <c r="U356" s="2">
        <v>1692</v>
      </c>
      <c r="V356" s="2">
        <f t="shared" si="54"/>
        <v>3343</v>
      </c>
      <c r="W356" s="2">
        <v>1676</v>
      </c>
      <c r="X356" s="2">
        <v>21238</v>
      </c>
      <c r="Y356">
        <v>6150.3207948333929</v>
      </c>
      <c r="Z356" s="2">
        <v>21875</v>
      </c>
      <c r="AA356" s="2">
        <v>1314</v>
      </c>
      <c r="AB356" s="2">
        <f t="shared" si="55"/>
        <v>23189</v>
      </c>
      <c r="AC356" s="2">
        <v>992</v>
      </c>
      <c r="AD356" s="2">
        <v>0</v>
      </c>
      <c r="AE356" s="2">
        <v>0</v>
      </c>
      <c r="AF356" s="2">
        <v>418</v>
      </c>
      <c r="AG356" s="2">
        <f t="shared" si="56"/>
        <v>60601</v>
      </c>
      <c r="AH356" s="2">
        <f t="shared" si="57"/>
        <v>66751.320794833387</v>
      </c>
      <c r="AI356" s="78">
        <v>262686</v>
      </c>
      <c r="AJ356" s="2">
        <v>291649.20388011215</v>
      </c>
      <c r="AK356" s="2">
        <v>15142</v>
      </c>
      <c r="AL356" s="2">
        <v>223</v>
      </c>
      <c r="AM356" s="2">
        <v>4936</v>
      </c>
      <c r="AN356" s="2">
        <v>0</v>
      </c>
      <c r="AO356" s="2">
        <v>0</v>
      </c>
      <c r="AP356" s="2">
        <v>0</v>
      </c>
      <c r="AQ356" s="2">
        <v>0</v>
      </c>
      <c r="AR356" s="2">
        <v>0</v>
      </c>
      <c r="AS356" s="2">
        <v>96</v>
      </c>
      <c r="AT356" s="2">
        <v>53</v>
      </c>
      <c r="AU356" s="2">
        <v>0</v>
      </c>
      <c r="AV356" s="78">
        <v>0</v>
      </c>
      <c r="AW356" s="2">
        <v>0</v>
      </c>
      <c r="AX356" s="2">
        <v>0</v>
      </c>
      <c r="AY356" s="2">
        <v>0</v>
      </c>
      <c r="AZ356" s="2">
        <v>0</v>
      </c>
      <c r="BA356" s="2">
        <f t="shared" si="58"/>
        <v>81051</v>
      </c>
      <c r="BB356" s="2">
        <f t="shared" si="59"/>
        <v>87201.320794833387</v>
      </c>
      <c r="BC356" s="2">
        <v>349211</v>
      </c>
      <c r="BD356" s="2">
        <v>378174.20388011215</v>
      </c>
      <c r="BE356" s="2">
        <v>0</v>
      </c>
      <c r="BF356" s="78">
        <v>0</v>
      </c>
      <c r="BG356" s="2">
        <v>0</v>
      </c>
      <c r="BH356" s="78">
        <v>0</v>
      </c>
      <c r="BI356" s="2">
        <v>761</v>
      </c>
      <c r="BJ356" s="78">
        <v>3534</v>
      </c>
      <c r="BK356" s="2">
        <v>-299</v>
      </c>
      <c r="BL356" s="78">
        <v>-1195</v>
      </c>
    </row>
    <row r="357" spans="1:64" x14ac:dyDescent="0.25">
      <c r="A357" s="1" t="s">
        <v>352</v>
      </c>
      <c r="B357" t="s">
        <v>798</v>
      </c>
      <c r="C357" t="s">
        <v>974</v>
      </c>
      <c r="D357" s="2">
        <v>53</v>
      </c>
      <c r="E357" s="2">
        <v>4305</v>
      </c>
      <c r="F357" s="2">
        <f t="shared" si="50"/>
        <v>4358</v>
      </c>
      <c r="G357" s="2">
        <v>0</v>
      </c>
      <c r="H357" s="2">
        <v>294</v>
      </c>
      <c r="I357" s="2">
        <v>55</v>
      </c>
      <c r="J357" s="2">
        <f t="shared" si="51"/>
        <v>349</v>
      </c>
      <c r="K357" s="2">
        <v>595</v>
      </c>
      <c r="L357" s="2">
        <v>0</v>
      </c>
      <c r="M357" s="2">
        <v>926</v>
      </c>
      <c r="N357" s="2">
        <f t="shared" si="52"/>
        <v>1521</v>
      </c>
      <c r="O357" s="2">
        <v>2571</v>
      </c>
      <c r="P357" s="2">
        <v>396</v>
      </c>
      <c r="Q357" s="2">
        <v>5210</v>
      </c>
      <c r="R357" s="2">
        <v>34</v>
      </c>
      <c r="S357" s="2">
        <f t="shared" si="53"/>
        <v>5640</v>
      </c>
      <c r="T357" s="2">
        <v>1560</v>
      </c>
      <c r="U357" s="2">
        <v>2049</v>
      </c>
      <c r="V357" s="2">
        <f t="shared" si="54"/>
        <v>3609</v>
      </c>
      <c r="W357" s="2">
        <v>1691</v>
      </c>
      <c r="X357" s="2">
        <v>44942</v>
      </c>
      <c r="Y357">
        <v>13014.771502090704</v>
      </c>
      <c r="Z357" s="2">
        <v>25936</v>
      </c>
      <c r="AA357" s="2">
        <v>918</v>
      </c>
      <c r="AB357" s="2">
        <f t="shared" si="55"/>
        <v>26854</v>
      </c>
      <c r="AC357" s="2">
        <v>0</v>
      </c>
      <c r="AD357" s="2">
        <v>0</v>
      </c>
      <c r="AE357" s="2">
        <v>0</v>
      </c>
      <c r="AF357" s="2">
        <v>0</v>
      </c>
      <c r="AG357" s="2">
        <f t="shared" si="56"/>
        <v>91535</v>
      </c>
      <c r="AH357" s="2">
        <f t="shared" si="57"/>
        <v>104549.77150209071</v>
      </c>
      <c r="AI357" s="78">
        <v>336250</v>
      </c>
      <c r="AJ357" s="2">
        <v>423234</v>
      </c>
      <c r="AK357" s="2">
        <v>33352</v>
      </c>
      <c r="AL357" s="2">
        <v>4968</v>
      </c>
      <c r="AM357" s="2">
        <v>7595</v>
      </c>
      <c r="AN357" s="2">
        <v>0</v>
      </c>
      <c r="AO357" s="2">
        <v>0</v>
      </c>
      <c r="AP357" s="2">
        <v>0</v>
      </c>
      <c r="AQ357" s="2">
        <v>0</v>
      </c>
      <c r="AR357" s="2">
        <v>1939</v>
      </c>
      <c r="AS357" s="2">
        <v>52</v>
      </c>
      <c r="AT357" s="2">
        <v>51</v>
      </c>
      <c r="AU357" s="2">
        <v>0</v>
      </c>
      <c r="AV357" s="78">
        <v>0</v>
      </c>
      <c r="AW357" s="2">
        <v>0</v>
      </c>
      <c r="AX357" s="2">
        <v>0</v>
      </c>
      <c r="AY357" s="2">
        <v>0</v>
      </c>
      <c r="AZ357" s="2">
        <v>0</v>
      </c>
      <c r="BA357" s="2">
        <f t="shared" si="58"/>
        <v>139492</v>
      </c>
      <c r="BB357" s="2">
        <f t="shared" si="59"/>
        <v>152506.77150209071</v>
      </c>
      <c r="BC357" s="2">
        <v>526050</v>
      </c>
      <c r="BD357" s="2">
        <v>613034</v>
      </c>
      <c r="BE357" s="2">
        <v>0</v>
      </c>
      <c r="BF357" s="78">
        <v>0</v>
      </c>
      <c r="BG357" s="2">
        <v>0</v>
      </c>
      <c r="BH357" s="78">
        <v>0</v>
      </c>
      <c r="BI357" s="2">
        <v>3040</v>
      </c>
      <c r="BJ357" s="78">
        <v>12110</v>
      </c>
      <c r="BK357" s="2">
        <v>-298</v>
      </c>
      <c r="BL357" s="78">
        <v>-1160</v>
      </c>
    </row>
    <row r="358" spans="1:64" x14ac:dyDescent="0.25">
      <c r="A358" s="1" t="s">
        <v>353</v>
      </c>
      <c r="B358" t="s">
        <v>799</v>
      </c>
      <c r="C358" t="s">
        <v>975</v>
      </c>
      <c r="D358" s="2">
        <v>0</v>
      </c>
      <c r="E358" s="2">
        <v>10573.594000000001</v>
      </c>
      <c r="F358" s="2">
        <f t="shared" si="50"/>
        <v>10573.594000000001</v>
      </c>
      <c r="G358" s="2">
        <v>74.322999999999993</v>
      </c>
      <c r="H358" s="2">
        <v>2978</v>
      </c>
      <c r="I358" s="2">
        <v>807471</v>
      </c>
      <c r="J358" s="2">
        <f t="shared" si="51"/>
        <v>810449</v>
      </c>
      <c r="K358" s="2">
        <v>328935.06099999999</v>
      </c>
      <c r="L358" s="2">
        <v>-42373.767999999996</v>
      </c>
      <c r="M358" s="2">
        <v>13867.625</v>
      </c>
      <c r="N358" s="2">
        <f t="shared" si="52"/>
        <v>300428.91800000001</v>
      </c>
      <c r="O358" s="2">
        <v>894.178</v>
      </c>
      <c r="P358" s="2">
        <v>0</v>
      </c>
      <c r="Q358" s="2">
        <v>2104.2429999999999</v>
      </c>
      <c r="R358" s="2">
        <v>1539.3920000000001</v>
      </c>
      <c r="S358" s="2">
        <f t="shared" si="53"/>
        <v>3643.6350000000002</v>
      </c>
      <c r="T358" s="2">
        <v>0</v>
      </c>
      <c r="U358" s="2">
        <v>194.58600000000001</v>
      </c>
      <c r="V358" s="2">
        <f t="shared" si="54"/>
        <v>194.58600000000001</v>
      </c>
      <c r="W358" s="2">
        <v>5684</v>
      </c>
      <c r="X358" s="2">
        <v>2718.8009999999999</v>
      </c>
      <c r="Y358">
        <v>787.33865370156434</v>
      </c>
      <c r="Z358" s="2">
        <v>0</v>
      </c>
      <c r="AA358" s="2">
        <v>12768.02</v>
      </c>
      <c r="AB358" s="2">
        <f t="shared" si="55"/>
        <v>12768.02</v>
      </c>
      <c r="AC358" s="2">
        <v>3857</v>
      </c>
      <c r="AD358" s="2">
        <v>0</v>
      </c>
      <c r="AE358" s="2">
        <v>0</v>
      </c>
      <c r="AF358" s="2">
        <v>0</v>
      </c>
      <c r="AG358" s="2">
        <f t="shared" si="56"/>
        <v>1151286.0550000002</v>
      </c>
      <c r="AH358" s="2">
        <f t="shared" si="57"/>
        <v>1152073.3936537018</v>
      </c>
      <c r="AI358" s="78">
        <v>5187570</v>
      </c>
      <c r="AJ358" s="2">
        <v>5190552.6467371508</v>
      </c>
      <c r="AK358" s="2">
        <v>0</v>
      </c>
      <c r="AL358" s="2">
        <v>0</v>
      </c>
      <c r="AM358" s="2">
        <v>0</v>
      </c>
      <c r="AN358" s="2">
        <v>0</v>
      </c>
      <c r="AO358" s="2">
        <v>0</v>
      </c>
      <c r="AP358" s="2">
        <v>0</v>
      </c>
      <c r="AQ358" s="2">
        <v>0</v>
      </c>
      <c r="AR358" s="2">
        <v>0</v>
      </c>
      <c r="AS358" s="2">
        <v>0</v>
      </c>
      <c r="AT358" s="2">
        <v>0</v>
      </c>
      <c r="AU358" s="2">
        <v>0</v>
      </c>
      <c r="AV358" s="78">
        <v>0</v>
      </c>
      <c r="AW358" s="2">
        <v>0</v>
      </c>
      <c r="AX358" s="2">
        <v>0</v>
      </c>
      <c r="AY358" s="2">
        <v>0</v>
      </c>
      <c r="AZ358" s="2">
        <v>0</v>
      </c>
      <c r="BA358" s="2">
        <f t="shared" si="58"/>
        <v>1151286.0550000002</v>
      </c>
      <c r="BB358" s="2">
        <f t="shared" si="59"/>
        <v>1152073.3936537018</v>
      </c>
      <c r="BC358" s="2">
        <v>5187570</v>
      </c>
      <c r="BD358" s="2">
        <v>5190552.6467371508</v>
      </c>
      <c r="BE358" s="2">
        <v>0</v>
      </c>
      <c r="BF358" s="78">
        <v>0</v>
      </c>
      <c r="BG358" s="2">
        <v>0</v>
      </c>
      <c r="BH358" s="78">
        <v>0</v>
      </c>
      <c r="BI358" s="2">
        <v>106881.65299999999</v>
      </c>
      <c r="BJ358" s="78">
        <v>511523</v>
      </c>
      <c r="BK358" s="2">
        <v>-85055.629000000001</v>
      </c>
      <c r="BL358" s="78">
        <v>-369910</v>
      </c>
    </row>
    <row r="359" spans="1:64" x14ac:dyDescent="0.25">
      <c r="A359" s="1" t="s">
        <v>354</v>
      </c>
      <c r="B359" t="s">
        <v>800</v>
      </c>
      <c r="C359" t="s">
        <v>976</v>
      </c>
      <c r="D359" s="2">
        <v>0</v>
      </c>
      <c r="E359" s="2">
        <v>209</v>
      </c>
      <c r="F359" s="2">
        <f t="shared" si="50"/>
        <v>209</v>
      </c>
      <c r="G359" s="2">
        <v>17</v>
      </c>
      <c r="H359" s="2">
        <v>0</v>
      </c>
      <c r="I359" s="2">
        <v>9992</v>
      </c>
      <c r="J359" s="2">
        <f t="shared" si="51"/>
        <v>9992</v>
      </c>
      <c r="K359" s="2">
        <v>0</v>
      </c>
      <c r="L359" s="2">
        <v>0</v>
      </c>
      <c r="M359" s="2">
        <v>0</v>
      </c>
      <c r="N359" s="2">
        <f t="shared" si="52"/>
        <v>0</v>
      </c>
      <c r="O359" s="2">
        <v>0</v>
      </c>
      <c r="P359" s="2">
        <v>0</v>
      </c>
      <c r="Q359" s="2">
        <v>0</v>
      </c>
      <c r="R359" s="2">
        <v>0</v>
      </c>
      <c r="S359" s="2">
        <f t="shared" si="53"/>
        <v>0</v>
      </c>
      <c r="T359" s="2">
        <v>0</v>
      </c>
      <c r="U359" s="2">
        <v>0</v>
      </c>
      <c r="V359" s="2">
        <f t="shared" si="54"/>
        <v>0</v>
      </c>
      <c r="W359" s="2">
        <v>0</v>
      </c>
      <c r="X359" s="2">
        <v>0</v>
      </c>
      <c r="Y359">
        <v>0</v>
      </c>
      <c r="Z359" s="2">
        <v>0</v>
      </c>
      <c r="AA359" s="2">
        <v>0</v>
      </c>
      <c r="AB359" s="2">
        <f t="shared" si="55"/>
        <v>0</v>
      </c>
      <c r="AC359" s="2">
        <v>0</v>
      </c>
      <c r="AD359" s="2">
        <v>0</v>
      </c>
      <c r="AE359" s="2">
        <v>0</v>
      </c>
      <c r="AF359" s="2">
        <v>0</v>
      </c>
      <c r="AG359" s="2">
        <f t="shared" si="56"/>
        <v>10218</v>
      </c>
      <c r="AH359" s="2">
        <f t="shared" si="57"/>
        <v>10218</v>
      </c>
      <c r="AI359" s="78">
        <v>42811</v>
      </c>
      <c r="AJ359" s="2">
        <v>42811</v>
      </c>
      <c r="AK359" s="2">
        <v>0</v>
      </c>
      <c r="AL359" s="2">
        <v>0</v>
      </c>
      <c r="AM359" s="2">
        <v>0</v>
      </c>
      <c r="AN359" s="2">
        <v>0</v>
      </c>
      <c r="AO359" s="2">
        <v>0</v>
      </c>
      <c r="AP359" s="2">
        <v>0</v>
      </c>
      <c r="AQ359" s="2">
        <v>0</v>
      </c>
      <c r="AR359" s="2">
        <v>0</v>
      </c>
      <c r="AS359" s="2">
        <v>0</v>
      </c>
      <c r="AT359" s="2">
        <v>0</v>
      </c>
      <c r="AU359" s="2">
        <v>0</v>
      </c>
      <c r="AV359" s="78">
        <v>0</v>
      </c>
      <c r="AW359" s="2">
        <v>0</v>
      </c>
      <c r="AX359" s="2">
        <v>0</v>
      </c>
      <c r="AY359" s="2">
        <v>0</v>
      </c>
      <c r="AZ359" s="2">
        <v>0</v>
      </c>
      <c r="BA359" s="2">
        <f t="shared" si="58"/>
        <v>10218</v>
      </c>
      <c r="BB359" s="2">
        <f t="shared" si="59"/>
        <v>10218</v>
      </c>
      <c r="BC359" s="2">
        <v>42811</v>
      </c>
      <c r="BD359" s="2">
        <v>42811</v>
      </c>
      <c r="BE359" s="2">
        <v>0</v>
      </c>
      <c r="BF359" s="78">
        <v>0</v>
      </c>
      <c r="BG359" s="2">
        <v>0</v>
      </c>
      <c r="BH359" s="78">
        <v>0</v>
      </c>
      <c r="BI359" s="2">
        <v>169</v>
      </c>
      <c r="BJ359" s="78">
        <v>675</v>
      </c>
      <c r="BK359" s="2">
        <v>-22</v>
      </c>
      <c r="BL359" s="78">
        <v>-49</v>
      </c>
    </row>
    <row r="360" spans="1:64" x14ac:dyDescent="0.25">
      <c r="A360" s="1" t="s">
        <v>355</v>
      </c>
      <c r="B360" t="s">
        <v>801</v>
      </c>
      <c r="C360" t="s">
        <v>976</v>
      </c>
      <c r="D360" s="2">
        <v>0</v>
      </c>
      <c r="E360" s="2">
        <v>446</v>
      </c>
      <c r="F360" s="2">
        <f t="shared" si="50"/>
        <v>446</v>
      </c>
      <c r="G360" s="2">
        <v>0</v>
      </c>
      <c r="H360" s="2">
        <v>0</v>
      </c>
      <c r="I360" s="2">
        <v>6013</v>
      </c>
      <c r="J360" s="2">
        <f t="shared" si="51"/>
        <v>6013</v>
      </c>
      <c r="K360" s="2">
        <v>0</v>
      </c>
      <c r="L360" s="2">
        <v>0</v>
      </c>
      <c r="M360" s="2">
        <v>0</v>
      </c>
      <c r="N360" s="2">
        <f t="shared" si="52"/>
        <v>0</v>
      </c>
      <c r="O360" s="2">
        <v>0</v>
      </c>
      <c r="P360" s="2">
        <v>0</v>
      </c>
      <c r="Q360" s="2">
        <v>0</v>
      </c>
      <c r="R360" s="2">
        <v>0</v>
      </c>
      <c r="S360" s="2">
        <f t="shared" si="53"/>
        <v>0</v>
      </c>
      <c r="T360" s="2">
        <v>0</v>
      </c>
      <c r="U360" s="2">
        <v>0</v>
      </c>
      <c r="V360" s="2">
        <f t="shared" si="54"/>
        <v>0</v>
      </c>
      <c r="W360" s="2">
        <v>0</v>
      </c>
      <c r="X360" s="2">
        <v>0</v>
      </c>
      <c r="Y360">
        <v>0</v>
      </c>
      <c r="Z360" s="2">
        <v>0</v>
      </c>
      <c r="AA360" s="2">
        <v>0</v>
      </c>
      <c r="AB360" s="2">
        <f t="shared" si="55"/>
        <v>0</v>
      </c>
      <c r="AC360" s="2">
        <v>0</v>
      </c>
      <c r="AD360" s="2">
        <v>0</v>
      </c>
      <c r="AE360" s="2">
        <v>0</v>
      </c>
      <c r="AF360" s="2">
        <v>0</v>
      </c>
      <c r="AG360" s="2">
        <f t="shared" si="56"/>
        <v>6459</v>
      </c>
      <c r="AH360" s="2">
        <f t="shared" si="57"/>
        <v>6459</v>
      </c>
      <c r="AI360" s="78">
        <v>29073</v>
      </c>
      <c r="AJ360" s="2">
        <v>29073</v>
      </c>
      <c r="AK360" s="2">
        <v>0</v>
      </c>
      <c r="AL360" s="2">
        <v>0</v>
      </c>
      <c r="AM360" s="2">
        <v>0</v>
      </c>
      <c r="AN360" s="2">
        <v>0</v>
      </c>
      <c r="AO360" s="2">
        <v>0</v>
      </c>
      <c r="AP360" s="2">
        <v>0</v>
      </c>
      <c r="AQ360" s="2">
        <v>0</v>
      </c>
      <c r="AR360" s="2">
        <v>0</v>
      </c>
      <c r="AS360" s="2">
        <v>0</v>
      </c>
      <c r="AT360" s="2">
        <v>0</v>
      </c>
      <c r="AU360" s="2">
        <v>0</v>
      </c>
      <c r="AV360" s="78">
        <v>0</v>
      </c>
      <c r="AW360" s="2">
        <v>0</v>
      </c>
      <c r="AX360" s="2">
        <v>0</v>
      </c>
      <c r="AY360" s="2">
        <v>0</v>
      </c>
      <c r="AZ360" s="2">
        <v>0</v>
      </c>
      <c r="BA360" s="2">
        <f t="shared" si="58"/>
        <v>6459</v>
      </c>
      <c r="BB360" s="2">
        <f t="shared" si="59"/>
        <v>6459</v>
      </c>
      <c r="BC360" s="2">
        <v>29073</v>
      </c>
      <c r="BD360" s="2">
        <v>29073</v>
      </c>
      <c r="BE360" s="2">
        <v>0</v>
      </c>
      <c r="BF360" s="78">
        <v>0</v>
      </c>
      <c r="BG360" s="2">
        <v>0</v>
      </c>
      <c r="BH360" s="78">
        <v>0</v>
      </c>
      <c r="BI360" s="2">
        <v>-212</v>
      </c>
      <c r="BJ360" s="78">
        <v>423</v>
      </c>
      <c r="BK360" s="2">
        <v>-27</v>
      </c>
      <c r="BL360" s="78">
        <v>-99</v>
      </c>
    </row>
    <row r="361" spans="1:64" x14ac:dyDescent="0.25">
      <c r="A361" s="1" t="s">
        <v>356</v>
      </c>
      <c r="B361" t="s">
        <v>802</v>
      </c>
      <c r="C361" t="s">
        <v>976</v>
      </c>
      <c r="D361" s="2">
        <v>0</v>
      </c>
      <c r="E361" s="2">
        <v>0</v>
      </c>
      <c r="F361" s="2">
        <f t="shared" si="50"/>
        <v>0</v>
      </c>
      <c r="G361" s="2">
        <v>0</v>
      </c>
      <c r="H361" s="2">
        <v>0</v>
      </c>
      <c r="I361" s="2">
        <v>7759</v>
      </c>
      <c r="J361" s="2">
        <f t="shared" si="51"/>
        <v>7759</v>
      </c>
      <c r="K361" s="2">
        <v>0</v>
      </c>
      <c r="L361" s="2">
        <v>0</v>
      </c>
      <c r="M361" s="2">
        <v>0</v>
      </c>
      <c r="N361" s="2">
        <f t="shared" si="52"/>
        <v>0</v>
      </c>
      <c r="O361" s="2">
        <v>0</v>
      </c>
      <c r="P361" s="2">
        <v>0</v>
      </c>
      <c r="Q361" s="2">
        <v>0</v>
      </c>
      <c r="R361" s="2">
        <v>0</v>
      </c>
      <c r="S361" s="2">
        <f t="shared" si="53"/>
        <v>0</v>
      </c>
      <c r="T361" s="2">
        <v>0</v>
      </c>
      <c r="U361" s="2">
        <v>0</v>
      </c>
      <c r="V361" s="2">
        <f t="shared" si="54"/>
        <v>0</v>
      </c>
      <c r="W361" s="2">
        <v>0</v>
      </c>
      <c r="X361" s="2">
        <v>0</v>
      </c>
      <c r="Y361">
        <v>0</v>
      </c>
      <c r="Z361" s="2">
        <v>0</v>
      </c>
      <c r="AA361" s="2">
        <v>0</v>
      </c>
      <c r="AB361" s="2">
        <f t="shared" si="55"/>
        <v>0</v>
      </c>
      <c r="AC361" s="2">
        <v>0</v>
      </c>
      <c r="AD361" s="2">
        <v>0</v>
      </c>
      <c r="AE361" s="2">
        <v>0</v>
      </c>
      <c r="AF361" s="2">
        <v>0</v>
      </c>
      <c r="AG361" s="2">
        <f t="shared" si="56"/>
        <v>7759</v>
      </c>
      <c r="AH361" s="2">
        <f t="shared" si="57"/>
        <v>7759</v>
      </c>
      <c r="AI361" s="78">
        <v>31608</v>
      </c>
      <c r="AJ361" s="2">
        <v>31608</v>
      </c>
      <c r="AK361" s="2">
        <v>0</v>
      </c>
      <c r="AL361" s="2">
        <v>0</v>
      </c>
      <c r="AM361" s="2">
        <v>0</v>
      </c>
      <c r="AN361" s="2">
        <v>0</v>
      </c>
      <c r="AO361" s="2">
        <v>0</v>
      </c>
      <c r="AP361" s="2">
        <v>0</v>
      </c>
      <c r="AQ361" s="2">
        <v>0</v>
      </c>
      <c r="AR361" s="2">
        <v>0</v>
      </c>
      <c r="AS361" s="2">
        <v>0</v>
      </c>
      <c r="AT361" s="2">
        <v>0</v>
      </c>
      <c r="AU361" s="2">
        <v>0</v>
      </c>
      <c r="AV361" s="78">
        <v>0</v>
      </c>
      <c r="AW361" s="2">
        <v>0</v>
      </c>
      <c r="AX361" s="2">
        <v>0</v>
      </c>
      <c r="AY361" s="2">
        <v>0</v>
      </c>
      <c r="AZ361" s="2">
        <v>0</v>
      </c>
      <c r="BA361" s="2">
        <f t="shared" si="58"/>
        <v>7759</v>
      </c>
      <c r="BB361" s="2">
        <f t="shared" si="59"/>
        <v>7759</v>
      </c>
      <c r="BC361" s="2">
        <v>31608</v>
      </c>
      <c r="BD361" s="2">
        <v>31608</v>
      </c>
      <c r="BE361" s="2">
        <v>0</v>
      </c>
      <c r="BF361" s="78">
        <v>0</v>
      </c>
      <c r="BG361" s="2">
        <v>0</v>
      </c>
      <c r="BH361" s="78">
        <v>0</v>
      </c>
      <c r="BI361" s="2">
        <v>201</v>
      </c>
      <c r="BJ361" s="78">
        <v>392</v>
      </c>
      <c r="BK361" s="2">
        <v>-14</v>
      </c>
      <c r="BL361" s="78">
        <v>-24</v>
      </c>
    </row>
    <row r="362" spans="1:64" x14ac:dyDescent="0.25">
      <c r="A362" s="1" t="s">
        <v>357</v>
      </c>
      <c r="B362" t="s">
        <v>803</v>
      </c>
      <c r="C362" t="s">
        <v>976</v>
      </c>
      <c r="D362" s="2">
        <v>0</v>
      </c>
      <c r="E362" s="2">
        <v>220</v>
      </c>
      <c r="F362" s="2">
        <f t="shared" si="50"/>
        <v>220</v>
      </c>
      <c r="G362" s="2">
        <v>0</v>
      </c>
      <c r="H362" s="2">
        <v>0</v>
      </c>
      <c r="I362" s="2">
        <v>5453</v>
      </c>
      <c r="J362" s="2">
        <f t="shared" si="51"/>
        <v>5453</v>
      </c>
      <c r="K362" s="2">
        <v>0</v>
      </c>
      <c r="L362" s="2">
        <v>0</v>
      </c>
      <c r="M362" s="2">
        <v>0</v>
      </c>
      <c r="N362" s="2">
        <f t="shared" si="52"/>
        <v>0</v>
      </c>
      <c r="O362" s="2">
        <v>0</v>
      </c>
      <c r="P362" s="2">
        <v>0</v>
      </c>
      <c r="Q362" s="2">
        <v>0</v>
      </c>
      <c r="R362" s="2">
        <v>0</v>
      </c>
      <c r="S362" s="2">
        <f t="shared" si="53"/>
        <v>0</v>
      </c>
      <c r="T362" s="2">
        <v>0</v>
      </c>
      <c r="U362" s="2">
        <v>0</v>
      </c>
      <c r="V362" s="2">
        <f t="shared" si="54"/>
        <v>0</v>
      </c>
      <c r="W362" s="2">
        <v>0</v>
      </c>
      <c r="X362" s="2">
        <v>0</v>
      </c>
      <c r="Y362">
        <v>0</v>
      </c>
      <c r="Z362" s="2">
        <v>0</v>
      </c>
      <c r="AA362" s="2">
        <v>0</v>
      </c>
      <c r="AB362" s="2">
        <f t="shared" si="55"/>
        <v>0</v>
      </c>
      <c r="AC362" s="2">
        <v>0</v>
      </c>
      <c r="AD362" s="2">
        <v>0</v>
      </c>
      <c r="AE362" s="2">
        <v>0</v>
      </c>
      <c r="AF362" s="2">
        <v>0</v>
      </c>
      <c r="AG362" s="2">
        <f t="shared" si="56"/>
        <v>5673</v>
      </c>
      <c r="AH362" s="2">
        <f t="shared" si="57"/>
        <v>5673</v>
      </c>
      <c r="AI362" s="78">
        <v>25530</v>
      </c>
      <c r="AJ362" s="2">
        <v>25530</v>
      </c>
      <c r="AK362" s="2">
        <v>0</v>
      </c>
      <c r="AL362" s="2">
        <v>0</v>
      </c>
      <c r="AM362" s="2">
        <v>0</v>
      </c>
      <c r="AN362" s="2">
        <v>0</v>
      </c>
      <c r="AO362" s="2">
        <v>0</v>
      </c>
      <c r="AP362" s="2">
        <v>0</v>
      </c>
      <c r="AQ362" s="2">
        <v>0</v>
      </c>
      <c r="AR362" s="2">
        <v>0</v>
      </c>
      <c r="AS362" s="2">
        <v>0</v>
      </c>
      <c r="AT362" s="2">
        <v>0</v>
      </c>
      <c r="AU362" s="2">
        <v>0</v>
      </c>
      <c r="AV362" s="78">
        <v>0</v>
      </c>
      <c r="AW362" s="2">
        <v>0</v>
      </c>
      <c r="AX362" s="2">
        <v>0</v>
      </c>
      <c r="AY362" s="2">
        <v>0</v>
      </c>
      <c r="AZ362" s="2">
        <v>0</v>
      </c>
      <c r="BA362" s="2">
        <f t="shared" si="58"/>
        <v>5673</v>
      </c>
      <c r="BB362" s="2">
        <f t="shared" si="59"/>
        <v>5673</v>
      </c>
      <c r="BC362" s="2">
        <v>25530</v>
      </c>
      <c r="BD362" s="2">
        <v>25530</v>
      </c>
      <c r="BE362" s="2">
        <v>0</v>
      </c>
      <c r="BF362" s="78">
        <v>0</v>
      </c>
      <c r="BG362" s="2">
        <v>0</v>
      </c>
      <c r="BH362" s="78">
        <v>0</v>
      </c>
      <c r="BI362" s="2">
        <v>97</v>
      </c>
      <c r="BJ362" s="78">
        <v>368</v>
      </c>
      <c r="BK362" s="2">
        <v>-49</v>
      </c>
      <c r="BL362" s="78">
        <v>-160</v>
      </c>
    </row>
    <row r="363" spans="1:64" x14ac:dyDescent="0.25">
      <c r="A363" s="1" t="s">
        <v>358</v>
      </c>
      <c r="B363" t="s">
        <v>804</v>
      </c>
      <c r="C363" t="s">
        <v>976</v>
      </c>
      <c r="D363" s="2">
        <v>0</v>
      </c>
      <c r="E363" s="2">
        <v>364</v>
      </c>
      <c r="F363" s="2">
        <f t="shared" si="50"/>
        <v>364</v>
      </c>
      <c r="G363" s="2">
        <v>0</v>
      </c>
      <c r="H363" s="2">
        <v>0</v>
      </c>
      <c r="I363" s="2">
        <v>6123</v>
      </c>
      <c r="J363" s="2">
        <f t="shared" si="51"/>
        <v>6123</v>
      </c>
      <c r="K363" s="2">
        <v>0</v>
      </c>
      <c r="L363" s="2">
        <v>0</v>
      </c>
      <c r="M363" s="2">
        <v>0</v>
      </c>
      <c r="N363" s="2">
        <f t="shared" si="52"/>
        <v>0</v>
      </c>
      <c r="O363" s="2">
        <v>0</v>
      </c>
      <c r="P363" s="2">
        <v>0</v>
      </c>
      <c r="Q363" s="2">
        <v>0</v>
      </c>
      <c r="R363" s="2">
        <v>0</v>
      </c>
      <c r="S363" s="2">
        <f t="shared" si="53"/>
        <v>0</v>
      </c>
      <c r="T363" s="2">
        <v>0</v>
      </c>
      <c r="U363" s="2">
        <v>0</v>
      </c>
      <c r="V363" s="2">
        <f t="shared" si="54"/>
        <v>0</v>
      </c>
      <c r="W363" s="2">
        <v>0</v>
      </c>
      <c r="X363" s="2">
        <v>0</v>
      </c>
      <c r="Y363">
        <v>0</v>
      </c>
      <c r="Z363" s="2">
        <v>0</v>
      </c>
      <c r="AA363" s="2">
        <v>0</v>
      </c>
      <c r="AB363" s="2">
        <f t="shared" si="55"/>
        <v>0</v>
      </c>
      <c r="AC363" s="2">
        <v>0</v>
      </c>
      <c r="AD363" s="2">
        <v>0</v>
      </c>
      <c r="AE363" s="2">
        <v>0</v>
      </c>
      <c r="AF363" s="2">
        <v>0</v>
      </c>
      <c r="AG363" s="2">
        <f t="shared" si="56"/>
        <v>6487</v>
      </c>
      <c r="AH363" s="2">
        <f t="shared" si="57"/>
        <v>6487</v>
      </c>
      <c r="AI363" s="78">
        <v>25516</v>
      </c>
      <c r="AJ363" s="2">
        <v>25516</v>
      </c>
      <c r="AK363" s="2">
        <v>0</v>
      </c>
      <c r="AL363" s="2">
        <v>0</v>
      </c>
      <c r="AM363" s="2">
        <v>0</v>
      </c>
      <c r="AN363" s="2">
        <v>0</v>
      </c>
      <c r="AO363" s="2">
        <v>0</v>
      </c>
      <c r="AP363" s="2">
        <v>0</v>
      </c>
      <c r="AQ363" s="2">
        <v>0</v>
      </c>
      <c r="AR363" s="2">
        <v>0</v>
      </c>
      <c r="AS363" s="2">
        <v>0</v>
      </c>
      <c r="AT363" s="2">
        <v>0</v>
      </c>
      <c r="AU363" s="2">
        <v>0</v>
      </c>
      <c r="AV363" s="78">
        <v>0</v>
      </c>
      <c r="AW363" s="2">
        <v>0</v>
      </c>
      <c r="AX363" s="2">
        <v>0</v>
      </c>
      <c r="AY363" s="2">
        <v>0</v>
      </c>
      <c r="AZ363" s="2">
        <v>0</v>
      </c>
      <c r="BA363" s="2">
        <f t="shared" si="58"/>
        <v>6487</v>
      </c>
      <c r="BB363" s="2">
        <f t="shared" si="59"/>
        <v>6487</v>
      </c>
      <c r="BC363" s="2">
        <v>25516</v>
      </c>
      <c r="BD363" s="2">
        <v>25516</v>
      </c>
      <c r="BE363" s="2">
        <v>0</v>
      </c>
      <c r="BF363" s="78">
        <v>0</v>
      </c>
      <c r="BG363" s="2">
        <v>0</v>
      </c>
      <c r="BH363" s="78">
        <v>0</v>
      </c>
      <c r="BI363" s="2">
        <v>-6</v>
      </c>
      <c r="BJ363" s="78">
        <v>151</v>
      </c>
      <c r="BK363" s="2">
        <v>-24</v>
      </c>
      <c r="BL363" s="78">
        <v>-90</v>
      </c>
    </row>
    <row r="364" spans="1:64" x14ac:dyDescent="0.25">
      <c r="A364" s="1" t="s">
        <v>359</v>
      </c>
      <c r="B364" t="s">
        <v>805</v>
      </c>
      <c r="C364" t="s">
        <v>976</v>
      </c>
      <c r="D364" s="2">
        <v>0</v>
      </c>
      <c r="E364" s="2">
        <v>275</v>
      </c>
      <c r="F364" s="2">
        <f t="shared" si="50"/>
        <v>275</v>
      </c>
      <c r="G364" s="2">
        <v>0</v>
      </c>
      <c r="H364" s="2">
        <v>0</v>
      </c>
      <c r="I364" s="2">
        <v>9369</v>
      </c>
      <c r="J364" s="2">
        <f t="shared" si="51"/>
        <v>9369</v>
      </c>
      <c r="K364" s="2">
        <v>0</v>
      </c>
      <c r="L364" s="2">
        <v>0</v>
      </c>
      <c r="M364" s="2">
        <v>0</v>
      </c>
      <c r="N364" s="2">
        <f t="shared" si="52"/>
        <v>0</v>
      </c>
      <c r="O364" s="2">
        <v>0</v>
      </c>
      <c r="P364" s="2">
        <v>0</v>
      </c>
      <c r="Q364" s="2">
        <v>0</v>
      </c>
      <c r="R364" s="2">
        <v>0</v>
      </c>
      <c r="S364" s="2">
        <f t="shared" si="53"/>
        <v>0</v>
      </c>
      <c r="T364" s="2">
        <v>0</v>
      </c>
      <c r="U364" s="2">
        <v>0</v>
      </c>
      <c r="V364" s="2">
        <f t="shared" si="54"/>
        <v>0</v>
      </c>
      <c r="W364" s="2">
        <v>0</v>
      </c>
      <c r="X364" s="2">
        <v>0</v>
      </c>
      <c r="Y364">
        <v>0</v>
      </c>
      <c r="Z364" s="2">
        <v>0</v>
      </c>
      <c r="AA364" s="2">
        <v>0</v>
      </c>
      <c r="AB364" s="2">
        <f t="shared" si="55"/>
        <v>0</v>
      </c>
      <c r="AC364" s="2">
        <v>0</v>
      </c>
      <c r="AD364" s="2">
        <v>0</v>
      </c>
      <c r="AE364" s="2">
        <v>0</v>
      </c>
      <c r="AF364" s="2">
        <v>0</v>
      </c>
      <c r="AG364" s="2">
        <f t="shared" si="56"/>
        <v>9644</v>
      </c>
      <c r="AH364" s="2">
        <f t="shared" si="57"/>
        <v>9644</v>
      </c>
      <c r="AI364" s="78">
        <v>38050</v>
      </c>
      <c r="AJ364" s="2">
        <v>38050</v>
      </c>
      <c r="AK364" s="2">
        <v>0</v>
      </c>
      <c r="AL364" s="2">
        <v>0</v>
      </c>
      <c r="AM364" s="2">
        <v>0</v>
      </c>
      <c r="AN364" s="2">
        <v>0</v>
      </c>
      <c r="AO364" s="2">
        <v>0</v>
      </c>
      <c r="AP364" s="2">
        <v>0</v>
      </c>
      <c r="AQ364" s="2">
        <v>0</v>
      </c>
      <c r="AR364" s="2">
        <v>0</v>
      </c>
      <c r="AS364" s="2">
        <v>0</v>
      </c>
      <c r="AT364" s="2">
        <v>0</v>
      </c>
      <c r="AU364" s="2">
        <v>0</v>
      </c>
      <c r="AV364" s="78">
        <v>0</v>
      </c>
      <c r="AW364" s="2">
        <v>0</v>
      </c>
      <c r="AX364" s="2">
        <v>0</v>
      </c>
      <c r="AY364" s="2">
        <v>0</v>
      </c>
      <c r="AZ364" s="2">
        <v>0</v>
      </c>
      <c r="BA364" s="2">
        <f t="shared" si="58"/>
        <v>9644</v>
      </c>
      <c r="BB364" s="2">
        <f t="shared" si="59"/>
        <v>9644</v>
      </c>
      <c r="BC364" s="2">
        <v>37650</v>
      </c>
      <c r="BD364" s="2">
        <v>37650</v>
      </c>
      <c r="BE364" s="2">
        <v>0</v>
      </c>
      <c r="BF364" s="78">
        <v>0</v>
      </c>
      <c r="BG364" s="2">
        <v>0</v>
      </c>
      <c r="BH364" s="78">
        <v>0</v>
      </c>
      <c r="BI364" s="2">
        <v>3</v>
      </c>
      <c r="BJ364" s="78">
        <v>105</v>
      </c>
      <c r="BK364" s="2">
        <v>-73</v>
      </c>
      <c r="BL364" s="78">
        <v>-213</v>
      </c>
    </row>
    <row r="365" spans="1:64" x14ac:dyDescent="0.25">
      <c r="A365" s="1" t="s">
        <v>360</v>
      </c>
      <c r="B365" t="s">
        <v>806</v>
      </c>
      <c r="C365" t="s">
        <v>976</v>
      </c>
      <c r="D365" s="2">
        <v>0</v>
      </c>
      <c r="E365" s="2">
        <v>0</v>
      </c>
      <c r="F365" s="2">
        <f t="shared" si="50"/>
        <v>0</v>
      </c>
      <c r="G365" s="2">
        <v>0</v>
      </c>
      <c r="H365" s="2">
        <v>0</v>
      </c>
      <c r="I365" s="2">
        <v>5750</v>
      </c>
      <c r="J365" s="2">
        <f t="shared" si="51"/>
        <v>5750</v>
      </c>
      <c r="K365" s="2">
        <v>0</v>
      </c>
      <c r="L365" s="2">
        <v>0</v>
      </c>
      <c r="M365" s="2">
        <v>0</v>
      </c>
      <c r="N365" s="2">
        <f t="shared" si="52"/>
        <v>0</v>
      </c>
      <c r="O365" s="2">
        <v>0</v>
      </c>
      <c r="P365" s="2">
        <v>0</v>
      </c>
      <c r="Q365" s="2">
        <v>0</v>
      </c>
      <c r="R365" s="2">
        <v>0</v>
      </c>
      <c r="S365" s="2">
        <f t="shared" si="53"/>
        <v>0</v>
      </c>
      <c r="T365" s="2">
        <v>0</v>
      </c>
      <c r="U365" s="2">
        <v>0</v>
      </c>
      <c r="V365" s="2">
        <f t="shared" si="54"/>
        <v>0</v>
      </c>
      <c r="W365" s="2">
        <v>0</v>
      </c>
      <c r="X365" s="2">
        <v>0</v>
      </c>
      <c r="Y365">
        <v>0</v>
      </c>
      <c r="Z365" s="2">
        <v>0</v>
      </c>
      <c r="AA365" s="2">
        <v>0</v>
      </c>
      <c r="AB365" s="2">
        <f t="shared" si="55"/>
        <v>0</v>
      </c>
      <c r="AC365" s="2">
        <v>0</v>
      </c>
      <c r="AD365" s="2">
        <v>0</v>
      </c>
      <c r="AE365" s="2">
        <v>0</v>
      </c>
      <c r="AF365" s="2">
        <v>0</v>
      </c>
      <c r="AG365" s="2">
        <f t="shared" si="56"/>
        <v>5750</v>
      </c>
      <c r="AH365" s="2">
        <f t="shared" si="57"/>
        <v>5750</v>
      </c>
      <c r="AI365" s="78">
        <v>27519</v>
      </c>
      <c r="AJ365" s="2">
        <v>27519</v>
      </c>
      <c r="AK365" s="2">
        <v>0</v>
      </c>
      <c r="AL365" s="2">
        <v>0</v>
      </c>
      <c r="AM365" s="2">
        <v>0</v>
      </c>
      <c r="AN365" s="2">
        <v>0</v>
      </c>
      <c r="AO365" s="2">
        <v>0</v>
      </c>
      <c r="AP365" s="2">
        <v>0</v>
      </c>
      <c r="AQ365" s="2">
        <v>0</v>
      </c>
      <c r="AR365" s="2">
        <v>0</v>
      </c>
      <c r="AS365" s="2">
        <v>0</v>
      </c>
      <c r="AT365" s="2">
        <v>0</v>
      </c>
      <c r="AU365" s="2">
        <v>0</v>
      </c>
      <c r="AV365" s="78">
        <v>0</v>
      </c>
      <c r="AW365" s="2">
        <v>0</v>
      </c>
      <c r="AX365" s="2">
        <v>0</v>
      </c>
      <c r="AY365" s="2">
        <v>0</v>
      </c>
      <c r="AZ365" s="2">
        <v>0</v>
      </c>
      <c r="BA365" s="2">
        <f t="shared" si="58"/>
        <v>5750</v>
      </c>
      <c r="BB365" s="2">
        <f t="shared" si="59"/>
        <v>5750</v>
      </c>
      <c r="BC365" s="2">
        <v>27519</v>
      </c>
      <c r="BD365" s="2">
        <v>27519</v>
      </c>
      <c r="BE365" s="2">
        <v>0</v>
      </c>
      <c r="BF365" s="78">
        <v>0</v>
      </c>
      <c r="BG365" s="2">
        <v>0</v>
      </c>
      <c r="BH365" s="78">
        <v>0</v>
      </c>
      <c r="BI365" s="2">
        <v>13</v>
      </c>
      <c r="BJ365" s="78">
        <v>624</v>
      </c>
      <c r="BK365" s="2">
        <v>0</v>
      </c>
      <c r="BL365" s="78">
        <v>-200</v>
      </c>
    </row>
    <row r="366" spans="1:64" x14ac:dyDescent="0.25">
      <c r="A366" s="1" t="s">
        <v>361</v>
      </c>
      <c r="B366" t="s">
        <v>807</v>
      </c>
      <c r="C366" t="s">
        <v>976</v>
      </c>
      <c r="D366" s="2">
        <v>0</v>
      </c>
      <c r="E366" s="2">
        <v>252</v>
      </c>
      <c r="F366" s="2">
        <f t="shared" si="50"/>
        <v>252</v>
      </c>
      <c r="G366" s="2">
        <v>0</v>
      </c>
      <c r="H366" s="2">
        <v>0</v>
      </c>
      <c r="I366" s="2">
        <v>6168</v>
      </c>
      <c r="J366" s="2">
        <f t="shared" si="51"/>
        <v>6168</v>
      </c>
      <c r="K366" s="2">
        <v>0</v>
      </c>
      <c r="L366" s="2">
        <v>0</v>
      </c>
      <c r="M366" s="2">
        <v>0</v>
      </c>
      <c r="N366" s="2">
        <f t="shared" si="52"/>
        <v>0</v>
      </c>
      <c r="O366" s="2">
        <v>0</v>
      </c>
      <c r="P366" s="2">
        <v>0</v>
      </c>
      <c r="Q366" s="2">
        <v>0</v>
      </c>
      <c r="R366" s="2">
        <v>0</v>
      </c>
      <c r="S366" s="2">
        <f t="shared" si="53"/>
        <v>0</v>
      </c>
      <c r="T366" s="2">
        <v>0</v>
      </c>
      <c r="U366" s="2">
        <v>0</v>
      </c>
      <c r="V366" s="2">
        <f t="shared" si="54"/>
        <v>0</v>
      </c>
      <c r="W366" s="2">
        <v>0</v>
      </c>
      <c r="X366" s="2">
        <v>0</v>
      </c>
      <c r="Y366">
        <v>0</v>
      </c>
      <c r="Z366" s="2">
        <v>0</v>
      </c>
      <c r="AA366" s="2">
        <v>0</v>
      </c>
      <c r="AB366" s="2">
        <f t="shared" si="55"/>
        <v>0</v>
      </c>
      <c r="AC366" s="2">
        <v>0</v>
      </c>
      <c r="AD366" s="2">
        <v>0</v>
      </c>
      <c r="AE366" s="2">
        <v>0</v>
      </c>
      <c r="AF366" s="2">
        <v>0</v>
      </c>
      <c r="AG366" s="2">
        <f t="shared" si="56"/>
        <v>6420</v>
      </c>
      <c r="AH366" s="2">
        <f t="shared" si="57"/>
        <v>6420</v>
      </c>
      <c r="AI366" s="78">
        <v>31700</v>
      </c>
      <c r="AJ366" s="2">
        <v>31700</v>
      </c>
      <c r="AK366" s="2">
        <v>0</v>
      </c>
      <c r="AL366" s="2">
        <v>0</v>
      </c>
      <c r="AM366" s="2">
        <v>0</v>
      </c>
      <c r="AN366" s="2">
        <v>0</v>
      </c>
      <c r="AO366" s="2">
        <v>0</v>
      </c>
      <c r="AP366" s="2">
        <v>0</v>
      </c>
      <c r="AQ366" s="2">
        <v>0</v>
      </c>
      <c r="AR366" s="2">
        <v>0</v>
      </c>
      <c r="AS366" s="2">
        <v>0</v>
      </c>
      <c r="AT366" s="2">
        <v>0</v>
      </c>
      <c r="AU366" s="2">
        <v>0</v>
      </c>
      <c r="AV366" s="78">
        <v>0</v>
      </c>
      <c r="AW366" s="2">
        <v>0</v>
      </c>
      <c r="AX366" s="2">
        <v>0</v>
      </c>
      <c r="AY366" s="2">
        <v>0</v>
      </c>
      <c r="AZ366" s="2">
        <v>0</v>
      </c>
      <c r="BA366" s="2">
        <f t="shared" si="58"/>
        <v>6420</v>
      </c>
      <c r="BB366" s="2">
        <f t="shared" si="59"/>
        <v>6420</v>
      </c>
      <c r="BC366" s="2">
        <v>31700</v>
      </c>
      <c r="BD366" s="2">
        <v>31700</v>
      </c>
      <c r="BE366" s="2">
        <v>0</v>
      </c>
      <c r="BF366" s="78">
        <v>0</v>
      </c>
      <c r="BG366" s="2">
        <v>0</v>
      </c>
      <c r="BH366" s="78">
        <v>0</v>
      </c>
      <c r="BI366" s="2">
        <v>127</v>
      </c>
      <c r="BJ366" s="78">
        <v>714</v>
      </c>
      <c r="BK366" s="2">
        <v>-41</v>
      </c>
      <c r="BL366" s="78">
        <v>-150</v>
      </c>
    </row>
    <row r="367" spans="1:64" x14ac:dyDescent="0.25">
      <c r="A367" s="1" t="s">
        <v>362</v>
      </c>
      <c r="B367" t="s">
        <v>808</v>
      </c>
      <c r="C367" t="s">
        <v>976</v>
      </c>
      <c r="D367" s="2">
        <v>0</v>
      </c>
      <c r="E367" s="2">
        <v>250</v>
      </c>
      <c r="F367" s="2">
        <f t="shared" si="50"/>
        <v>250</v>
      </c>
      <c r="G367" s="2">
        <v>0</v>
      </c>
      <c r="H367" s="2">
        <v>0</v>
      </c>
      <c r="I367" s="2">
        <v>6900</v>
      </c>
      <c r="J367" s="2">
        <f t="shared" si="51"/>
        <v>6900</v>
      </c>
      <c r="K367" s="2">
        <v>0</v>
      </c>
      <c r="L367" s="2">
        <v>0</v>
      </c>
      <c r="M367" s="2">
        <v>0</v>
      </c>
      <c r="N367" s="2">
        <f t="shared" si="52"/>
        <v>0</v>
      </c>
      <c r="O367" s="2">
        <v>0</v>
      </c>
      <c r="P367" s="2">
        <v>0</v>
      </c>
      <c r="Q367" s="2">
        <v>0</v>
      </c>
      <c r="R367" s="2">
        <v>0</v>
      </c>
      <c r="S367" s="2">
        <f t="shared" si="53"/>
        <v>0</v>
      </c>
      <c r="T367" s="2">
        <v>0</v>
      </c>
      <c r="U367" s="2">
        <v>0</v>
      </c>
      <c r="V367" s="2">
        <f t="shared" si="54"/>
        <v>0</v>
      </c>
      <c r="W367" s="2">
        <v>0</v>
      </c>
      <c r="X367" s="2">
        <v>0</v>
      </c>
      <c r="Y367">
        <v>0</v>
      </c>
      <c r="Z367" s="2">
        <v>0</v>
      </c>
      <c r="AA367" s="2">
        <v>0</v>
      </c>
      <c r="AB367" s="2">
        <f t="shared" si="55"/>
        <v>0</v>
      </c>
      <c r="AC367" s="2">
        <v>240</v>
      </c>
      <c r="AD367" s="2">
        <v>0</v>
      </c>
      <c r="AE367" s="2">
        <v>0</v>
      </c>
      <c r="AF367" s="2">
        <v>0</v>
      </c>
      <c r="AG367" s="2">
        <f t="shared" si="56"/>
        <v>7390</v>
      </c>
      <c r="AH367" s="2">
        <f t="shared" si="57"/>
        <v>7390</v>
      </c>
      <c r="AI367" s="78">
        <v>29500</v>
      </c>
      <c r="AJ367" s="2">
        <v>29500</v>
      </c>
      <c r="AK367" s="2">
        <v>0</v>
      </c>
      <c r="AL367" s="2">
        <v>0</v>
      </c>
      <c r="AM367" s="2">
        <v>0</v>
      </c>
      <c r="AN367" s="2">
        <v>0</v>
      </c>
      <c r="AO367" s="2">
        <v>0</v>
      </c>
      <c r="AP367" s="2">
        <v>0</v>
      </c>
      <c r="AQ367" s="2">
        <v>0</v>
      </c>
      <c r="AR367" s="2">
        <v>0</v>
      </c>
      <c r="AS367" s="2">
        <v>0</v>
      </c>
      <c r="AT367" s="2">
        <v>0</v>
      </c>
      <c r="AU367" s="2">
        <v>0</v>
      </c>
      <c r="AV367" s="78">
        <v>0</v>
      </c>
      <c r="AW367" s="2">
        <v>0</v>
      </c>
      <c r="AX367" s="2">
        <v>0</v>
      </c>
      <c r="AY367" s="2">
        <v>0</v>
      </c>
      <c r="AZ367" s="2">
        <v>0</v>
      </c>
      <c r="BA367" s="2">
        <f t="shared" si="58"/>
        <v>7390</v>
      </c>
      <c r="BB367" s="2">
        <f t="shared" si="59"/>
        <v>7390</v>
      </c>
      <c r="BC367" s="2">
        <v>29500</v>
      </c>
      <c r="BD367" s="2">
        <v>29500</v>
      </c>
      <c r="BE367" s="2">
        <v>0</v>
      </c>
      <c r="BF367" s="78">
        <v>0</v>
      </c>
      <c r="BG367" s="2">
        <v>0</v>
      </c>
      <c r="BH367" s="78">
        <v>0</v>
      </c>
      <c r="BI367" s="2">
        <v>93</v>
      </c>
      <c r="BJ367" s="78">
        <v>372</v>
      </c>
      <c r="BK367" s="2">
        <v>-15</v>
      </c>
      <c r="BL367" s="78">
        <v>-60</v>
      </c>
    </row>
    <row r="368" spans="1:64" x14ac:dyDescent="0.25">
      <c r="A368" s="1" t="s">
        <v>363</v>
      </c>
      <c r="B368" t="s">
        <v>809</v>
      </c>
      <c r="C368" t="s">
        <v>976</v>
      </c>
      <c r="D368" s="2">
        <v>0</v>
      </c>
      <c r="E368" s="2">
        <v>42</v>
      </c>
      <c r="F368" s="2">
        <f t="shared" si="50"/>
        <v>42</v>
      </c>
      <c r="G368" s="2">
        <v>0</v>
      </c>
      <c r="H368" s="2">
        <v>0</v>
      </c>
      <c r="I368" s="2">
        <v>6127</v>
      </c>
      <c r="J368" s="2">
        <f t="shared" si="51"/>
        <v>6127</v>
      </c>
      <c r="K368" s="2">
        <v>0</v>
      </c>
      <c r="L368" s="2">
        <v>0</v>
      </c>
      <c r="M368" s="2">
        <v>0</v>
      </c>
      <c r="N368" s="2">
        <f t="shared" si="52"/>
        <v>0</v>
      </c>
      <c r="O368" s="2">
        <v>0</v>
      </c>
      <c r="P368" s="2">
        <v>0</v>
      </c>
      <c r="Q368" s="2">
        <v>0</v>
      </c>
      <c r="R368" s="2">
        <v>0</v>
      </c>
      <c r="S368" s="2">
        <f t="shared" si="53"/>
        <v>0</v>
      </c>
      <c r="T368" s="2">
        <v>0</v>
      </c>
      <c r="U368" s="2">
        <v>0</v>
      </c>
      <c r="V368" s="2">
        <f t="shared" si="54"/>
        <v>0</v>
      </c>
      <c r="W368" s="2">
        <v>0</v>
      </c>
      <c r="X368" s="2">
        <v>0</v>
      </c>
      <c r="Y368">
        <v>0</v>
      </c>
      <c r="Z368" s="2">
        <v>0</v>
      </c>
      <c r="AA368" s="2">
        <v>0</v>
      </c>
      <c r="AB368" s="2">
        <f t="shared" si="55"/>
        <v>0</v>
      </c>
      <c r="AC368" s="2">
        <v>0</v>
      </c>
      <c r="AD368" s="2">
        <v>0</v>
      </c>
      <c r="AE368" s="2">
        <v>0</v>
      </c>
      <c r="AF368" s="2">
        <v>0</v>
      </c>
      <c r="AG368" s="2">
        <f t="shared" si="56"/>
        <v>6169</v>
      </c>
      <c r="AH368" s="2">
        <f t="shared" si="57"/>
        <v>6169</v>
      </c>
      <c r="AI368" s="78">
        <v>26578</v>
      </c>
      <c r="AJ368" s="2">
        <v>26578</v>
      </c>
      <c r="AK368" s="2">
        <v>0</v>
      </c>
      <c r="AL368" s="2">
        <v>0</v>
      </c>
      <c r="AM368" s="2">
        <v>0</v>
      </c>
      <c r="AN368" s="2">
        <v>0</v>
      </c>
      <c r="AO368" s="2">
        <v>0</v>
      </c>
      <c r="AP368" s="2">
        <v>0</v>
      </c>
      <c r="AQ368" s="2">
        <v>0</v>
      </c>
      <c r="AR368" s="2">
        <v>0</v>
      </c>
      <c r="AS368" s="2">
        <v>0</v>
      </c>
      <c r="AT368" s="2">
        <v>0</v>
      </c>
      <c r="AU368" s="2">
        <v>0</v>
      </c>
      <c r="AV368" s="78">
        <v>0</v>
      </c>
      <c r="AW368" s="2">
        <v>0</v>
      </c>
      <c r="AX368" s="2">
        <v>0</v>
      </c>
      <c r="AY368" s="2">
        <v>0</v>
      </c>
      <c r="AZ368" s="2">
        <v>0</v>
      </c>
      <c r="BA368" s="2">
        <f t="shared" si="58"/>
        <v>6169</v>
      </c>
      <c r="BB368" s="2">
        <f t="shared" si="59"/>
        <v>6169</v>
      </c>
      <c r="BC368" s="2">
        <v>26578</v>
      </c>
      <c r="BD368" s="2">
        <v>26578</v>
      </c>
      <c r="BE368" s="2">
        <v>0</v>
      </c>
      <c r="BF368" s="78">
        <v>0</v>
      </c>
      <c r="BG368" s="2">
        <v>0</v>
      </c>
      <c r="BH368" s="78">
        <v>0</v>
      </c>
      <c r="BI368" s="2">
        <v>14</v>
      </c>
      <c r="BJ368" s="78">
        <v>49</v>
      </c>
      <c r="BK368" s="2">
        <v>-17</v>
      </c>
      <c r="BL368" s="78">
        <v>-34</v>
      </c>
    </row>
    <row r="369" spans="1:64" x14ac:dyDescent="0.25">
      <c r="A369" s="1" t="s">
        <v>364</v>
      </c>
      <c r="B369" t="s">
        <v>810</v>
      </c>
      <c r="C369" t="s">
        <v>976</v>
      </c>
      <c r="D369" s="2">
        <v>0</v>
      </c>
      <c r="E369" s="2">
        <v>121</v>
      </c>
      <c r="F369" s="2">
        <f t="shared" si="50"/>
        <v>121</v>
      </c>
      <c r="G369" s="2">
        <v>0</v>
      </c>
      <c r="H369" s="2">
        <v>0</v>
      </c>
      <c r="I369" s="2">
        <v>7893</v>
      </c>
      <c r="J369" s="2">
        <f t="shared" si="51"/>
        <v>7893</v>
      </c>
      <c r="K369" s="2">
        <v>0</v>
      </c>
      <c r="L369" s="2">
        <v>0</v>
      </c>
      <c r="M369" s="2">
        <v>0</v>
      </c>
      <c r="N369" s="2">
        <f t="shared" si="52"/>
        <v>0</v>
      </c>
      <c r="O369" s="2">
        <v>0</v>
      </c>
      <c r="P369" s="2">
        <v>0</v>
      </c>
      <c r="Q369" s="2">
        <v>0</v>
      </c>
      <c r="R369" s="2">
        <v>0</v>
      </c>
      <c r="S369" s="2">
        <f t="shared" si="53"/>
        <v>0</v>
      </c>
      <c r="T369" s="2">
        <v>0</v>
      </c>
      <c r="U369" s="2">
        <v>0</v>
      </c>
      <c r="V369" s="2">
        <f t="shared" si="54"/>
        <v>0</v>
      </c>
      <c r="W369" s="2">
        <v>0</v>
      </c>
      <c r="X369" s="2">
        <v>0</v>
      </c>
      <c r="Y369">
        <v>0</v>
      </c>
      <c r="Z369" s="2">
        <v>0</v>
      </c>
      <c r="AA369" s="2">
        <v>0</v>
      </c>
      <c r="AB369" s="2">
        <f t="shared" si="55"/>
        <v>0</v>
      </c>
      <c r="AC369" s="2">
        <v>69</v>
      </c>
      <c r="AD369" s="2">
        <v>0</v>
      </c>
      <c r="AE369" s="2">
        <v>0</v>
      </c>
      <c r="AF369" s="2">
        <v>0</v>
      </c>
      <c r="AG369" s="2">
        <f t="shared" si="56"/>
        <v>8083</v>
      </c>
      <c r="AH369" s="2">
        <f t="shared" si="57"/>
        <v>8083</v>
      </c>
      <c r="AI369" s="78">
        <v>36277</v>
      </c>
      <c r="AJ369" s="2">
        <v>36277</v>
      </c>
      <c r="AK369" s="2">
        <v>0</v>
      </c>
      <c r="AL369" s="2">
        <v>0</v>
      </c>
      <c r="AM369" s="2">
        <v>0</v>
      </c>
      <c r="AN369" s="2">
        <v>0</v>
      </c>
      <c r="AO369" s="2">
        <v>0</v>
      </c>
      <c r="AP369" s="2">
        <v>0</v>
      </c>
      <c r="AQ369" s="2">
        <v>0</v>
      </c>
      <c r="AR369" s="2">
        <v>0</v>
      </c>
      <c r="AS369" s="2">
        <v>0</v>
      </c>
      <c r="AT369" s="2">
        <v>0</v>
      </c>
      <c r="AU369" s="2">
        <v>0</v>
      </c>
      <c r="AV369" s="78">
        <v>0</v>
      </c>
      <c r="AW369" s="2">
        <v>0</v>
      </c>
      <c r="AX369" s="2">
        <v>0</v>
      </c>
      <c r="AY369" s="2">
        <v>0</v>
      </c>
      <c r="AZ369" s="2">
        <v>0</v>
      </c>
      <c r="BA369" s="2">
        <f t="shared" si="58"/>
        <v>8083</v>
      </c>
      <c r="BB369" s="2">
        <f t="shared" si="59"/>
        <v>8083</v>
      </c>
      <c r="BC369" s="2">
        <v>36277</v>
      </c>
      <c r="BD369" s="2">
        <v>36277</v>
      </c>
      <c r="BE369" s="2">
        <v>0</v>
      </c>
      <c r="BF369" s="78">
        <v>0</v>
      </c>
      <c r="BG369" s="2">
        <v>0</v>
      </c>
      <c r="BH369" s="78">
        <v>0</v>
      </c>
      <c r="BI369" s="2">
        <v>9</v>
      </c>
      <c r="BJ369" s="78">
        <v>510</v>
      </c>
      <c r="BK369" s="2">
        <v>-35</v>
      </c>
      <c r="BL369" s="78">
        <v>-100</v>
      </c>
    </row>
    <row r="370" spans="1:64" x14ac:dyDescent="0.25">
      <c r="A370" s="1" t="s">
        <v>365</v>
      </c>
      <c r="B370" t="s">
        <v>811</v>
      </c>
      <c r="C370" t="s">
        <v>976</v>
      </c>
      <c r="D370" s="2">
        <v>0</v>
      </c>
      <c r="E370" s="2">
        <v>174</v>
      </c>
      <c r="F370" s="2">
        <f t="shared" si="50"/>
        <v>174</v>
      </c>
      <c r="G370" s="2">
        <v>0</v>
      </c>
      <c r="H370" s="2">
        <v>0</v>
      </c>
      <c r="I370" s="2">
        <v>15671</v>
      </c>
      <c r="J370" s="2">
        <f t="shared" si="51"/>
        <v>15671</v>
      </c>
      <c r="K370" s="2">
        <v>0</v>
      </c>
      <c r="L370" s="2">
        <v>0</v>
      </c>
      <c r="M370" s="2">
        <v>0</v>
      </c>
      <c r="N370" s="2">
        <f t="shared" si="52"/>
        <v>0</v>
      </c>
      <c r="O370" s="2">
        <v>0</v>
      </c>
      <c r="P370" s="2">
        <v>0</v>
      </c>
      <c r="Q370" s="2">
        <v>0</v>
      </c>
      <c r="R370" s="2">
        <v>0</v>
      </c>
      <c r="S370" s="2">
        <f t="shared" si="53"/>
        <v>0</v>
      </c>
      <c r="T370" s="2">
        <v>0</v>
      </c>
      <c r="U370" s="2">
        <v>0</v>
      </c>
      <c r="V370" s="2">
        <f t="shared" si="54"/>
        <v>0</v>
      </c>
      <c r="W370" s="2">
        <v>0</v>
      </c>
      <c r="X370" s="2">
        <v>0</v>
      </c>
      <c r="Y370">
        <v>0</v>
      </c>
      <c r="Z370" s="2">
        <v>0</v>
      </c>
      <c r="AA370" s="2">
        <v>0</v>
      </c>
      <c r="AB370" s="2">
        <f t="shared" si="55"/>
        <v>0</v>
      </c>
      <c r="AC370" s="2">
        <v>0</v>
      </c>
      <c r="AD370" s="2">
        <v>0</v>
      </c>
      <c r="AE370" s="2">
        <v>0</v>
      </c>
      <c r="AF370" s="2">
        <v>0</v>
      </c>
      <c r="AG370" s="2">
        <f t="shared" si="56"/>
        <v>15845</v>
      </c>
      <c r="AH370" s="2">
        <f t="shared" si="57"/>
        <v>15845</v>
      </c>
      <c r="AI370" s="78">
        <v>71827</v>
      </c>
      <c r="AJ370" s="2">
        <v>71827</v>
      </c>
      <c r="AK370" s="2">
        <v>0</v>
      </c>
      <c r="AL370" s="2">
        <v>0</v>
      </c>
      <c r="AM370" s="2">
        <v>0</v>
      </c>
      <c r="AN370" s="2">
        <v>0</v>
      </c>
      <c r="AO370" s="2">
        <v>0</v>
      </c>
      <c r="AP370" s="2">
        <v>0</v>
      </c>
      <c r="AQ370" s="2">
        <v>0</v>
      </c>
      <c r="AR370" s="2">
        <v>0</v>
      </c>
      <c r="AS370" s="2">
        <v>0</v>
      </c>
      <c r="AT370" s="2">
        <v>0</v>
      </c>
      <c r="AU370" s="2">
        <v>0</v>
      </c>
      <c r="AV370" s="78">
        <v>0</v>
      </c>
      <c r="AW370" s="2">
        <v>0</v>
      </c>
      <c r="AX370" s="2">
        <v>0</v>
      </c>
      <c r="AY370" s="2">
        <v>0</v>
      </c>
      <c r="AZ370" s="2">
        <v>0</v>
      </c>
      <c r="BA370" s="2">
        <f t="shared" si="58"/>
        <v>15845</v>
      </c>
      <c r="BB370" s="2">
        <f t="shared" si="59"/>
        <v>15845</v>
      </c>
      <c r="BC370" s="2">
        <v>71827</v>
      </c>
      <c r="BD370" s="2">
        <v>71827</v>
      </c>
      <c r="BE370" s="2">
        <v>0</v>
      </c>
      <c r="BF370" s="78">
        <v>0</v>
      </c>
      <c r="BG370" s="2">
        <v>0</v>
      </c>
      <c r="BH370" s="78">
        <v>0</v>
      </c>
      <c r="BI370" s="2">
        <v>344</v>
      </c>
      <c r="BJ370" s="78">
        <v>1492</v>
      </c>
      <c r="BK370" s="2">
        <v>-22</v>
      </c>
      <c r="BL370" s="78">
        <v>-120</v>
      </c>
    </row>
    <row r="371" spans="1:64" x14ac:dyDescent="0.25">
      <c r="A371" s="1" t="s">
        <v>366</v>
      </c>
      <c r="B371" t="s">
        <v>812</v>
      </c>
      <c r="C371" t="s">
        <v>976</v>
      </c>
      <c r="D371" s="2">
        <v>190</v>
      </c>
      <c r="E371" s="2">
        <v>0</v>
      </c>
      <c r="F371" s="2">
        <f t="shared" si="50"/>
        <v>190</v>
      </c>
      <c r="G371" s="2">
        <v>0</v>
      </c>
      <c r="H371" s="2">
        <v>0</v>
      </c>
      <c r="I371" s="2">
        <v>14575</v>
      </c>
      <c r="J371" s="2">
        <f t="shared" si="51"/>
        <v>14575</v>
      </c>
      <c r="K371" s="2">
        <v>0</v>
      </c>
      <c r="L371" s="2">
        <v>0</v>
      </c>
      <c r="M371" s="2">
        <v>0</v>
      </c>
      <c r="N371" s="2">
        <f t="shared" si="52"/>
        <v>0</v>
      </c>
      <c r="O371" s="2">
        <v>0</v>
      </c>
      <c r="P371" s="2">
        <v>0</v>
      </c>
      <c r="Q371" s="2">
        <v>0</v>
      </c>
      <c r="R371" s="2">
        <v>0</v>
      </c>
      <c r="S371" s="2">
        <f t="shared" si="53"/>
        <v>0</v>
      </c>
      <c r="T371" s="2">
        <v>0</v>
      </c>
      <c r="U371" s="2">
        <v>0</v>
      </c>
      <c r="V371" s="2">
        <f t="shared" si="54"/>
        <v>0</v>
      </c>
      <c r="W371" s="2">
        <v>0</v>
      </c>
      <c r="X371" s="2">
        <v>0</v>
      </c>
      <c r="Y371">
        <v>0</v>
      </c>
      <c r="Z371" s="2">
        <v>0</v>
      </c>
      <c r="AA371" s="2">
        <v>0</v>
      </c>
      <c r="AB371" s="2">
        <f t="shared" si="55"/>
        <v>0</v>
      </c>
      <c r="AC371" s="2">
        <v>0</v>
      </c>
      <c r="AD371" s="2">
        <v>0</v>
      </c>
      <c r="AE371" s="2">
        <v>0</v>
      </c>
      <c r="AF371" s="2">
        <v>0</v>
      </c>
      <c r="AG371" s="2">
        <f t="shared" si="56"/>
        <v>14765</v>
      </c>
      <c r="AH371" s="2">
        <f t="shared" si="57"/>
        <v>14765</v>
      </c>
      <c r="AI371" s="78">
        <v>60348</v>
      </c>
      <c r="AJ371" s="2">
        <v>60348</v>
      </c>
      <c r="AK371" s="2">
        <v>0</v>
      </c>
      <c r="AL371" s="2">
        <v>0</v>
      </c>
      <c r="AM371" s="2">
        <v>0</v>
      </c>
      <c r="AN371" s="2">
        <v>0</v>
      </c>
      <c r="AO371" s="2">
        <v>0</v>
      </c>
      <c r="AP371" s="2">
        <v>0</v>
      </c>
      <c r="AQ371" s="2">
        <v>0</v>
      </c>
      <c r="AR371" s="2">
        <v>0</v>
      </c>
      <c r="AS371" s="2">
        <v>0</v>
      </c>
      <c r="AT371" s="2">
        <v>0</v>
      </c>
      <c r="AU371" s="2">
        <v>0</v>
      </c>
      <c r="AV371" s="78">
        <v>0</v>
      </c>
      <c r="AW371" s="2">
        <v>0</v>
      </c>
      <c r="AX371" s="2">
        <v>0</v>
      </c>
      <c r="AY371" s="2">
        <v>0</v>
      </c>
      <c r="AZ371" s="2">
        <v>0</v>
      </c>
      <c r="BA371" s="2">
        <f t="shared" si="58"/>
        <v>14765</v>
      </c>
      <c r="BB371" s="2">
        <f t="shared" si="59"/>
        <v>14765</v>
      </c>
      <c r="BC371" s="2">
        <v>60348</v>
      </c>
      <c r="BD371" s="2">
        <v>60348</v>
      </c>
      <c r="BE371" s="2">
        <v>0</v>
      </c>
      <c r="BF371" s="78">
        <v>0</v>
      </c>
      <c r="BG371" s="2">
        <v>0</v>
      </c>
      <c r="BH371" s="78">
        <v>0</v>
      </c>
      <c r="BI371" s="2">
        <v>0</v>
      </c>
      <c r="BJ371" s="78">
        <v>0</v>
      </c>
      <c r="BK371" s="2">
        <v>0</v>
      </c>
      <c r="BL371" s="78">
        <v>0</v>
      </c>
    </row>
    <row r="372" spans="1:64" x14ac:dyDescent="0.25">
      <c r="A372" s="1" t="s">
        <v>367</v>
      </c>
      <c r="B372" t="s">
        <v>813</v>
      </c>
      <c r="C372" t="s">
        <v>976</v>
      </c>
      <c r="D372" s="2">
        <v>0</v>
      </c>
      <c r="E372" s="2">
        <v>241</v>
      </c>
      <c r="F372" s="2">
        <f t="shared" si="50"/>
        <v>241</v>
      </c>
      <c r="G372" s="2">
        <v>0</v>
      </c>
      <c r="H372" s="2">
        <v>0</v>
      </c>
      <c r="I372" s="2">
        <v>6290</v>
      </c>
      <c r="J372" s="2">
        <f t="shared" si="51"/>
        <v>6290</v>
      </c>
      <c r="K372" s="2">
        <v>0</v>
      </c>
      <c r="L372" s="2">
        <v>0</v>
      </c>
      <c r="M372" s="2">
        <v>0</v>
      </c>
      <c r="N372" s="2">
        <f t="shared" si="52"/>
        <v>0</v>
      </c>
      <c r="O372" s="2">
        <v>0</v>
      </c>
      <c r="P372" s="2">
        <v>0</v>
      </c>
      <c r="Q372" s="2">
        <v>0</v>
      </c>
      <c r="R372" s="2">
        <v>0</v>
      </c>
      <c r="S372" s="2">
        <f t="shared" si="53"/>
        <v>0</v>
      </c>
      <c r="T372" s="2">
        <v>0</v>
      </c>
      <c r="U372" s="2">
        <v>0</v>
      </c>
      <c r="V372" s="2">
        <f t="shared" si="54"/>
        <v>0</v>
      </c>
      <c r="W372" s="2">
        <v>0</v>
      </c>
      <c r="X372" s="2">
        <v>0</v>
      </c>
      <c r="Y372">
        <v>0</v>
      </c>
      <c r="Z372" s="2">
        <v>0</v>
      </c>
      <c r="AA372" s="2">
        <v>0</v>
      </c>
      <c r="AB372" s="2">
        <f t="shared" si="55"/>
        <v>0</v>
      </c>
      <c r="AC372" s="2">
        <v>0</v>
      </c>
      <c r="AD372" s="2">
        <v>0</v>
      </c>
      <c r="AE372" s="2">
        <v>0</v>
      </c>
      <c r="AF372" s="2">
        <v>0</v>
      </c>
      <c r="AG372" s="2">
        <f t="shared" si="56"/>
        <v>6531</v>
      </c>
      <c r="AH372" s="2">
        <f t="shared" si="57"/>
        <v>6531</v>
      </c>
      <c r="AI372" s="78">
        <v>28288</v>
      </c>
      <c r="AJ372" s="2">
        <v>28288</v>
      </c>
      <c r="AK372" s="2">
        <v>0</v>
      </c>
      <c r="AL372" s="2">
        <v>0</v>
      </c>
      <c r="AM372" s="2">
        <v>0</v>
      </c>
      <c r="AN372" s="2">
        <v>0</v>
      </c>
      <c r="AO372" s="2">
        <v>0</v>
      </c>
      <c r="AP372" s="2">
        <v>0</v>
      </c>
      <c r="AQ372" s="2">
        <v>0</v>
      </c>
      <c r="AR372" s="2">
        <v>0</v>
      </c>
      <c r="AS372" s="2">
        <v>0</v>
      </c>
      <c r="AT372" s="2">
        <v>0</v>
      </c>
      <c r="AU372" s="2">
        <v>0</v>
      </c>
      <c r="AV372" s="78">
        <v>0</v>
      </c>
      <c r="AW372" s="2">
        <v>0</v>
      </c>
      <c r="AX372" s="2">
        <v>0</v>
      </c>
      <c r="AY372" s="2">
        <v>0</v>
      </c>
      <c r="AZ372" s="2">
        <v>0</v>
      </c>
      <c r="BA372" s="2">
        <f t="shared" si="58"/>
        <v>6531</v>
      </c>
      <c r="BB372" s="2">
        <f t="shared" si="59"/>
        <v>6531</v>
      </c>
      <c r="BC372" s="2">
        <v>28288</v>
      </c>
      <c r="BD372" s="2">
        <v>28288</v>
      </c>
      <c r="BE372" s="2">
        <v>0</v>
      </c>
      <c r="BF372" s="78">
        <v>0</v>
      </c>
      <c r="BG372" s="2">
        <v>0</v>
      </c>
      <c r="BH372" s="78">
        <v>0</v>
      </c>
      <c r="BI372" s="2">
        <v>0</v>
      </c>
      <c r="BJ372" s="78">
        <v>700</v>
      </c>
      <c r="BK372" s="2">
        <v>-12</v>
      </c>
      <c r="BL372" s="78">
        <v>-12</v>
      </c>
    </row>
    <row r="373" spans="1:64" x14ac:dyDescent="0.25">
      <c r="A373" s="1" t="s">
        <v>368</v>
      </c>
      <c r="B373" t="s">
        <v>814</v>
      </c>
      <c r="C373" t="s">
        <v>976</v>
      </c>
      <c r="D373" s="2">
        <v>0</v>
      </c>
      <c r="E373" s="2">
        <v>40</v>
      </c>
      <c r="F373" s="2">
        <f t="shared" si="50"/>
        <v>40</v>
      </c>
      <c r="G373" s="2">
        <v>0</v>
      </c>
      <c r="H373" s="2">
        <v>0</v>
      </c>
      <c r="I373" s="2">
        <v>9142</v>
      </c>
      <c r="J373" s="2">
        <f t="shared" si="51"/>
        <v>9142</v>
      </c>
      <c r="K373" s="2">
        <v>0</v>
      </c>
      <c r="L373" s="2">
        <v>0</v>
      </c>
      <c r="M373" s="2">
        <v>0</v>
      </c>
      <c r="N373" s="2">
        <f t="shared" si="52"/>
        <v>0</v>
      </c>
      <c r="O373" s="2">
        <v>0</v>
      </c>
      <c r="P373" s="2">
        <v>0</v>
      </c>
      <c r="Q373" s="2">
        <v>0</v>
      </c>
      <c r="R373" s="2">
        <v>0</v>
      </c>
      <c r="S373" s="2">
        <f t="shared" si="53"/>
        <v>0</v>
      </c>
      <c r="T373" s="2">
        <v>0</v>
      </c>
      <c r="U373" s="2">
        <v>0</v>
      </c>
      <c r="V373" s="2">
        <f t="shared" si="54"/>
        <v>0</v>
      </c>
      <c r="W373" s="2">
        <v>0</v>
      </c>
      <c r="X373" s="2">
        <v>0</v>
      </c>
      <c r="Y373">
        <v>0</v>
      </c>
      <c r="Z373" s="2">
        <v>0</v>
      </c>
      <c r="AA373" s="2">
        <v>0</v>
      </c>
      <c r="AB373" s="2">
        <f t="shared" si="55"/>
        <v>0</v>
      </c>
      <c r="AC373" s="2">
        <v>0</v>
      </c>
      <c r="AD373" s="2">
        <v>0</v>
      </c>
      <c r="AE373" s="2">
        <v>0</v>
      </c>
      <c r="AF373" s="2">
        <v>0</v>
      </c>
      <c r="AG373" s="2">
        <f t="shared" si="56"/>
        <v>9182</v>
      </c>
      <c r="AH373" s="2">
        <f t="shared" si="57"/>
        <v>9182</v>
      </c>
      <c r="AI373" s="78">
        <v>40523</v>
      </c>
      <c r="AJ373" s="2">
        <v>40523</v>
      </c>
      <c r="AK373" s="2">
        <v>0</v>
      </c>
      <c r="AL373" s="2">
        <v>0</v>
      </c>
      <c r="AM373" s="2">
        <v>0</v>
      </c>
      <c r="AN373" s="2">
        <v>0</v>
      </c>
      <c r="AO373" s="2">
        <v>0</v>
      </c>
      <c r="AP373" s="2">
        <v>0</v>
      </c>
      <c r="AQ373" s="2">
        <v>0</v>
      </c>
      <c r="AR373" s="2">
        <v>0</v>
      </c>
      <c r="AS373" s="2">
        <v>0</v>
      </c>
      <c r="AT373" s="2">
        <v>0</v>
      </c>
      <c r="AU373" s="2">
        <v>0</v>
      </c>
      <c r="AV373" s="78">
        <v>0</v>
      </c>
      <c r="AW373" s="2">
        <v>0</v>
      </c>
      <c r="AX373" s="2">
        <v>0</v>
      </c>
      <c r="AY373" s="2">
        <v>0</v>
      </c>
      <c r="AZ373" s="2">
        <v>0</v>
      </c>
      <c r="BA373" s="2">
        <f t="shared" si="58"/>
        <v>9182</v>
      </c>
      <c r="BB373" s="2">
        <f t="shared" si="59"/>
        <v>9182</v>
      </c>
      <c r="BC373" s="2">
        <v>40523</v>
      </c>
      <c r="BD373" s="2">
        <v>40523</v>
      </c>
      <c r="BE373" s="2">
        <v>0</v>
      </c>
      <c r="BF373" s="78">
        <v>0</v>
      </c>
      <c r="BG373" s="2">
        <v>0</v>
      </c>
      <c r="BH373" s="78">
        <v>0</v>
      </c>
      <c r="BI373" s="2">
        <v>108</v>
      </c>
      <c r="BJ373" s="78">
        <v>732</v>
      </c>
      <c r="BK373" s="2">
        <v>-22</v>
      </c>
      <c r="BL373" s="78">
        <v>-80</v>
      </c>
    </row>
    <row r="374" spans="1:64" x14ac:dyDescent="0.25">
      <c r="A374" s="1" t="s">
        <v>369</v>
      </c>
      <c r="B374" t="s">
        <v>815</v>
      </c>
      <c r="C374" t="s">
        <v>976</v>
      </c>
      <c r="D374" s="2">
        <v>0</v>
      </c>
      <c r="E374" s="2">
        <v>438</v>
      </c>
      <c r="F374" s="2">
        <f t="shared" si="50"/>
        <v>438</v>
      </c>
      <c r="G374" s="2">
        <v>0</v>
      </c>
      <c r="H374" s="2">
        <v>0</v>
      </c>
      <c r="I374" s="2">
        <v>14191</v>
      </c>
      <c r="J374" s="2">
        <f t="shared" si="51"/>
        <v>14191</v>
      </c>
      <c r="K374" s="2">
        <v>0</v>
      </c>
      <c r="L374" s="2">
        <v>0</v>
      </c>
      <c r="M374" s="2">
        <v>0</v>
      </c>
      <c r="N374" s="2">
        <f t="shared" si="52"/>
        <v>0</v>
      </c>
      <c r="O374" s="2">
        <v>0</v>
      </c>
      <c r="P374" s="2">
        <v>0</v>
      </c>
      <c r="Q374" s="2">
        <v>0</v>
      </c>
      <c r="R374" s="2">
        <v>0</v>
      </c>
      <c r="S374" s="2">
        <f t="shared" si="53"/>
        <v>0</v>
      </c>
      <c r="T374" s="2">
        <v>0</v>
      </c>
      <c r="U374" s="2">
        <v>0</v>
      </c>
      <c r="V374" s="2">
        <f t="shared" si="54"/>
        <v>0</v>
      </c>
      <c r="W374" s="2">
        <v>0</v>
      </c>
      <c r="X374" s="2">
        <v>0</v>
      </c>
      <c r="Y374">
        <v>0</v>
      </c>
      <c r="Z374" s="2">
        <v>0</v>
      </c>
      <c r="AA374" s="2">
        <v>0</v>
      </c>
      <c r="AB374" s="2">
        <f t="shared" si="55"/>
        <v>0</v>
      </c>
      <c r="AC374" s="2">
        <v>0</v>
      </c>
      <c r="AD374" s="2">
        <v>0</v>
      </c>
      <c r="AE374" s="2">
        <v>0</v>
      </c>
      <c r="AF374" s="2">
        <v>0</v>
      </c>
      <c r="AG374" s="2">
        <f t="shared" si="56"/>
        <v>14629</v>
      </c>
      <c r="AH374" s="2">
        <f t="shared" si="57"/>
        <v>14629</v>
      </c>
      <c r="AI374" s="78">
        <v>62398</v>
      </c>
      <c r="AJ374" s="2">
        <v>62398</v>
      </c>
      <c r="AK374" s="2">
        <v>0</v>
      </c>
      <c r="AL374" s="2">
        <v>0</v>
      </c>
      <c r="AM374" s="2">
        <v>0</v>
      </c>
      <c r="AN374" s="2">
        <v>0</v>
      </c>
      <c r="AO374" s="2">
        <v>0</v>
      </c>
      <c r="AP374" s="2">
        <v>0</v>
      </c>
      <c r="AQ374" s="2">
        <v>0</v>
      </c>
      <c r="AR374" s="2">
        <v>0</v>
      </c>
      <c r="AS374" s="2">
        <v>0</v>
      </c>
      <c r="AT374" s="2">
        <v>0</v>
      </c>
      <c r="AU374" s="2">
        <v>0</v>
      </c>
      <c r="AV374" s="78">
        <v>0</v>
      </c>
      <c r="AW374" s="2">
        <v>0</v>
      </c>
      <c r="AX374" s="2">
        <v>0</v>
      </c>
      <c r="AY374" s="2">
        <v>0</v>
      </c>
      <c r="AZ374" s="2">
        <v>0</v>
      </c>
      <c r="BA374" s="2">
        <f t="shared" si="58"/>
        <v>14629</v>
      </c>
      <c r="BB374" s="2">
        <f t="shared" si="59"/>
        <v>14629</v>
      </c>
      <c r="BC374" s="2">
        <v>62398</v>
      </c>
      <c r="BD374" s="2">
        <v>62398</v>
      </c>
      <c r="BE374" s="2">
        <v>0</v>
      </c>
      <c r="BF374" s="78">
        <v>0</v>
      </c>
      <c r="BG374" s="2">
        <v>0</v>
      </c>
      <c r="BH374" s="78">
        <v>0</v>
      </c>
      <c r="BI374" s="2">
        <v>45</v>
      </c>
      <c r="BJ374" s="78">
        <v>172</v>
      </c>
      <c r="BK374" s="2">
        <v>-39</v>
      </c>
      <c r="BL374" s="78">
        <v>-148</v>
      </c>
    </row>
    <row r="375" spans="1:64" x14ac:dyDescent="0.25">
      <c r="A375" s="1" t="s">
        <v>370</v>
      </c>
      <c r="B375" t="s">
        <v>816</v>
      </c>
      <c r="C375" t="s">
        <v>976</v>
      </c>
      <c r="D375" s="2">
        <v>151</v>
      </c>
      <c r="E375" s="2">
        <v>0</v>
      </c>
      <c r="F375" s="2">
        <f t="shared" si="50"/>
        <v>151</v>
      </c>
      <c r="G375" s="2">
        <v>0</v>
      </c>
      <c r="H375" s="2">
        <v>0</v>
      </c>
      <c r="I375" s="2">
        <v>12197</v>
      </c>
      <c r="J375" s="2">
        <f t="shared" si="51"/>
        <v>12197</v>
      </c>
      <c r="K375" s="2">
        <v>0</v>
      </c>
      <c r="L375" s="2">
        <v>0</v>
      </c>
      <c r="M375" s="2">
        <v>0</v>
      </c>
      <c r="N375" s="2">
        <f t="shared" si="52"/>
        <v>0</v>
      </c>
      <c r="O375" s="2">
        <v>0</v>
      </c>
      <c r="P375" s="2">
        <v>0</v>
      </c>
      <c r="Q375" s="2">
        <v>0</v>
      </c>
      <c r="R375" s="2">
        <v>0</v>
      </c>
      <c r="S375" s="2">
        <f t="shared" si="53"/>
        <v>0</v>
      </c>
      <c r="T375" s="2">
        <v>0</v>
      </c>
      <c r="U375" s="2">
        <v>0</v>
      </c>
      <c r="V375" s="2">
        <f t="shared" si="54"/>
        <v>0</v>
      </c>
      <c r="W375" s="2">
        <v>0</v>
      </c>
      <c r="X375" s="2">
        <v>0</v>
      </c>
      <c r="Y375">
        <v>0</v>
      </c>
      <c r="Z375" s="2">
        <v>0</v>
      </c>
      <c r="AA375" s="2">
        <v>0</v>
      </c>
      <c r="AB375" s="2">
        <f t="shared" si="55"/>
        <v>0</v>
      </c>
      <c r="AC375" s="2">
        <v>0</v>
      </c>
      <c r="AD375" s="2">
        <v>0</v>
      </c>
      <c r="AE375" s="2">
        <v>0</v>
      </c>
      <c r="AF375" s="2">
        <v>0</v>
      </c>
      <c r="AG375" s="2">
        <f t="shared" si="56"/>
        <v>12348</v>
      </c>
      <c r="AH375" s="2">
        <f t="shared" si="57"/>
        <v>12348</v>
      </c>
      <c r="AI375" s="78">
        <v>56738</v>
      </c>
      <c r="AJ375" s="2">
        <v>56738</v>
      </c>
      <c r="AK375" s="2">
        <v>0</v>
      </c>
      <c r="AL375" s="2">
        <v>0</v>
      </c>
      <c r="AM375" s="2">
        <v>0</v>
      </c>
      <c r="AN375" s="2">
        <v>0</v>
      </c>
      <c r="AO375" s="2">
        <v>0</v>
      </c>
      <c r="AP375" s="2">
        <v>0</v>
      </c>
      <c r="AQ375" s="2">
        <v>0</v>
      </c>
      <c r="AR375" s="2">
        <v>0</v>
      </c>
      <c r="AS375" s="2">
        <v>0</v>
      </c>
      <c r="AT375" s="2">
        <v>0</v>
      </c>
      <c r="AU375" s="2">
        <v>0</v>
      </c>
      <c r="AV375" s="78">
        <v>0</v>
      </c>
      <c r="AW375" s="2">
        <v>0</v>
      </c>
      <c r="AX375" s="2">
        <v>0</v>
      </c>
      <c r="AY375" s="2">
        <v>0</v>
      </c>
      <c r="AZ375" s="2">
        <v>0</v>
      </c>
      <c r="BA375" s="2">
        <f t="shared" si="58"/>
        <v>12348</v>
      </c>
      <c r="BB375" s="2">
        <f t="shared" si="59"/>
        <v>12348</v>
      </c>
      <c r="BC375" s="2">
        <v>53738</v>
      </c>
      <c r="BD375" s="2">
        <v>53738</v>
      </c>
      <c r="BE375" s="2">
        <v>0</v>
      </c>
      <c r="BF375" s="78">
        <v>0</v>
      </c>
      <c r="BG375" s="2">
        <v>0</v>
      </c>
      <c r="BH375" s="78">
        <v>0</v>
      </c>
      <c r="BI375" s="2">
        <v>0</v>
      </c>
      <c r="BJ375" s="78">
        <v>275</v>
      </c>
      <c r="BK375" s="2">
        <v>-97</v>
      </c>
      <c r="BL375" s="78">
        <v>-366</v>
      </c>
    </row>
    <row r="376" spans="1:64" x14ac:dyDescent="0.25">
      <c r="A376" s="1" t="s">
        <v>371</v>
      </c>
      <c r="B376" t="s">
        <v>817</v>
      </c>
      <c r="C376" t="s">
        <v>976</v>
      </c>
      <c r="D376" s="2">
        <v>0</v>
      </c>
      <c r="E376" s="2">
        <v>5726</v>
      </c>
      <c r="F376" s="2">
        <f t="shared" si="50"/>
        <v>5726</v>
      </c>
      <c r="G376" s="2">
        <v>0</v>
      </c>
      <c r="H376" s="2">
        <v>0</v>
      </c>
      <c r="I376" s="2">
        <v>2980</v>
      </c>
      <c r="J376" s="2">
        <f t="shared" si="51"/>
        <v>2980</v>
      </c>
      <c r="K376" s="2">
        <v>0</v>
      </c>
      <c r="L376" s="2">
        <v>0</v>
      </c>
      <c r="M376" s="2">
        <v>0</v>
      </c>
      <c r="N376" s="2">
        <f t="shared" si="52"/>
        <v>0</v>
      </c>
      <c r="O376" s="2">
        <v>0</v>
      </c>
      <c r="P376" s="2">
        <v>0</v>
      </c>
      <c r="Q376" s="2">
        <v>0</v>
      </c>
      <c r="R376" s="2">
        <v>0</v>
      </c>
      <c r="S376" s="2">
        <f t="shared" si="53"/>
        <v>0</v>
      </c>
      <c r="T376" s="2">
        <v>0</v>
      </c>
      <c r="U376" s="2">
        <v>0</v>
      </c>
      <c r="V376" s="2">
        <f t="shared" si="54"/>
        <v>0</v>
      </c>
      <c r="W376" s="2">
        <v>0</v>
      </c>
      <c r="X376" s="2">
        <v>0</v>
      </c>
      <c r="Y376">
        <v>0</v>
      </c>
      <c r="Z376" s="2">
        <v>0</v>
      </c>
      <c r="AA376" s="2">
        <v>0</v>
      </c>
      <c r="AB376" s="2">
        <f t="shared" si="55"/>
        <v>0</v>
      </c>
      <c r="AC376" s="2">
        <v>0</v>
      </c>
      <c r="AD376" s="2">
        <v>0</v>
      </c>
      <c r="AE376" s="2">
        <v>0</v>
      </c>
      <c r="AF376" s="2">
        <v>0</v>
      </c>
      <c r="AG376" s="2">
        <f t="shared" si="56"/>
        <v>8706</v>
      </c>
      <c r="AH376" s="2">
        <f t="shared" si="57"/>
        <v>8706</v>
      </c>
      <c r="AI376" s="78">
        <v>34500</v>
      </c>
      <c r="AJ376" s="2">
        <v>34500</v>
      </c>
      <c r="AK376" s="2">
        <v>0</v>
      </c>
      <c r="AL376" s="2">
        <v>0</v>
      </c>
      <c r="AM376" s="2">
        <v>0</v>
      </c>
      <c r="AN376" s="2">
        <v>0</v>
      </c>
      <c r="AO376" s="2">
        <v>0</v>
      </c>
      <c r="AP376" s="2">
        <v>0</v>
      </c>
      <c r="AQ376" s="2">
        <v>0</v>
      </c>
      <c r="AR376" s="2">
        <v>0</v>
      </c>
      <c r="AS376" s="2">
        <v>0</v>
      </c>
      <c r="AT376" s="2">
        <v>0</v>
      </c>
      <c r="AU376" s="2">
        <v>0</v>
      </c>
      <c r="AV376" s="78">
        <v>0</v>
      </c>
      <c r="AW376" s="2">
        <v>0</v>
      </c>
      <c r="AX376" s="2">
        <v>0</v>
      </c>
      <c r="AY376" s="2">
        <v>0</v>
      </c>
      <c r="AZ376" s="2">
        <v>0</v>
      </c>
      <c r="BA376" s="2">
        <f t="shared" si="58"/>
        <v>8706</v>
      </c>
      <c r="BB376" s="2">
        <f t="shared" si="59"/>
        <v>8706</v>
      </c>
      <c r="BC376" s="2">
        <v>34500</v>
      </c>
      <c r="BD376" s="2">
        <v>34500</v>
      </c>
      <c r="BE376" s="2">
        <v>0</v>
      </c>
      <c r="BF376" s="78">
        <v>0</v>
      </c>
      <c r="BG376" s="2">
        <v>0</v>
      </c>
      <c r="BH376" s="78">
        <v>0</v>
      </c>
      <c r="BI376" s="2">
        <v>323</v>
      </c>
      <c r="BJ376" s="78">
        <v>826</v>
      </c>
      <c r="BK376" s="2">
        <v>-3</v>
      </c>
      <c r="BL376" s="78">
        <v>-43</v>
      </c>
    </row>
    <row r="377" spans="1:64" x14ac:dyDescent="0.25">
      <c r="A377" s="1" t="s">
        <v>372</v>
      </c>
      <c r="B377" t="s">
        <v>818</v>
      </c>
      <c r="C377" t="s">
        <v>976</v>
      </c>
      <c r="D377" s="2">
        <v>0</v>
      </c>
      <c r="E377" s="2">
        <v>163</v>
      </c>
      <c r="F377" s="2">
        <f t="shared" si="50"/>
        <v>163</v>
      </c>
      <c r="G377" s="2">
        <v>0</v>
      </c>
      <c r="H377" s="2">
        <v>0</v>
      </c>
      <c r="I377" s="2">
        <v>6112</v>
      </c>
      <c r="J377" s="2">
        <f t="shared" si="51"/>
        <v>6112</v>
      </c>
      <c r="K377" s="2">
        <v>0</v>
      </c>
      <c r="L377" s="2">
        <v>0</v>
      </c>
      <c r="M377" s="2">
        <v>0</v>
      </c>
      <c r="N377" s="2">
        <f t="shared" si="52"/>
        <v>0</v>
      </c>
      <c r="O377" s="2">
        <v>0</v>
      </c>
      <c r="P377" s="2">
        <v>0</v>
      </c>
      <c r="Q377" s="2">
        <v>0</v>
      </c>
      <c r="R377" s="2">
        <v>0</v>
      </c>
      <c r="S377" s="2">
        <f t="shared" si="53"/>
        <v>0</v>
      </c>
      <c r="T377" s="2">
        <v>0</v>
      </c>
      <c r="U377" s="2">
        <v>0</v>
      </c>
      <c r="V377" s="2">
        <f t="shared" si="54"/>
        <v>0</v>
      </c>
      <c r="W377" s="2">
        <v>0</v>
      </c>
      <c r="X377" s="2">
        <v>0</v>
      </c>
      <c r="Y377">
        <v>0</v>
      </c>
      <c r="Z377" s="2">
        <v>0</v>
      </c>
      <c r="AA377" s="2">
        <v>0</v>
      </c>
      <c r="AB377" s="2">
        <f t="shared" si="55"/>
        <v>0</v>
      </c>
      <c r="AC377" s="2">
        <v>0</v>
      </c>
      <c r="AD377" s="2">
        <v>0</v>
      </c>
      <c r="AE377" s="2">
        <v>0</v>
      </c>
      <c r="AF377" s="2">
        <v>0</v>
      </c>
      <c r="AG377" s="2">
        <f t="shared" si="56"/>
        <v>6275</v>
      </c>
      <c r="AH377" s="2">
        <f t="shared" si="57"/>
        <v>6275</v>
      </c>
      <c r="AI377" s="78">
        <v>26182</v>
      </c>
      <c r="AJ377" s="2">
        <v>26182</v>
      </c>
      <c r="AK377" s="2">
        <v>0</v>
      </c>
      <c r="AL377" s="2">
        <v>0</v>
      </c>
      <c r="AM377" s="2">
        <v>0</v>
      </c>
      <c r="AN377" s="2">
        <v>0</v>
      </c>
      <c r="AO377" s="2">
        <v>0</v>
      </c>
      <c r="AP377" s="2">
        <v>0</v>
      </c>
      <c r="AQ377" s="2">
        <v>0</v>
      </c>
      <c r="AR377" s="2">
        <v>0</v>
      </c>
      <c r="AS377" s="2">
        <v>0</v>
      </c>
      <c r="AT377" s="2">
        <v>0</v>
      </c>
      <c r="AU377" s="2">
        <v>0</v>
      </c>
      <c r="AV377" s="78">
        <v>0</v>
      </c>
      <c r="AW377" s="2">
        <v>0</v>
      </c>
      <c r="AX377" s="2">
        <v>0</v>
      </c>
      <c r="AY377" s="2">
        <v>0</v>
      </c>
      <c r="AZ377" s="2">
        <v>0</v>
      </c>
      <c r="BA377" s="2">
        <f t="shared" si="58"/>
        <v>6275</v>
      </c>
      <c r="BB377" s="2">
        <f t="shared" si="59"/>
        <v>6275</v>
      </c>
      <c r="BC377" s="2">
        <v>26182</v>
      </c>
      <c r="BD377" s="2">
        <v>26182</v>
      </c>
      <c r="BE377" s="2">
        <v>0</v>
      </c>
      <c r="BF377" s="78">
        <v>0</v>
      </c>
      <c r="BG377" s="2">
        <v>0</v>
      </c>
      <c r="BH377" s="78">
        <v>0</v>
      </c>
      <c r="BI377" s="2">
        <v>657</v>
      </c>
      <c r="BJ377" s="78">
        <v>2626</v>
      </c>
      <c r="BK377" s="2">
        <v>16</v>
      </c>
      <c r="BL377" s="78">
        <v>65</v>
      </c>
    </row>
    <row r="378" spans="1:64" x14ac:dyDescent="0.25">
      <c r="A378" s="1" t="s">
        <v>373</v>
      </c>
      <c r="B378" t="s">
        <v>819</v>
      </c>
      <c r="C378" t="s">
        <v>976</v>
      </c>
      <c r="D378" s="2">
        <v>0</v>
      </c>
      <c r="E378" s="2">
        <v>2201</v>
      </c>
      <c r="F378" s="2">
        <f t="shared" si="50"/>
        <v>2201</v>
      </c>
      <c r="G378" s="2">
        <v>0</v>
      </c>
      <c r="H378" s="2">
        <v>0</v>
      </c>
      <c r="I378" s="2">
        <v>6760</v>
      </c>
      <c r="J378" s="2">
        <f t="shared" si="51"/>
        <v>6760</v>
      </c>
      <c r="K378" s="2">
        <v>0</v>
      </c>
      <c r="L378" s="2">
        <v>0</v>
      </c>
      <c r="M378" s="2">
        <v>0</v>
      </c>
      <c r="N378" s="2">
        <f t="shared" si="52"/>
        <v>0</v>
      </c>
      <c r="O378" s="2">
        <v>0</v>
      </c>
      <c r="P378" s="2">
        <v>0</v>
      </c>
      <c r="Q378" s="2">
        <v>0</v>
      </c>
      <c r="R378" s="2">
        <v>0</v>
      </c>
      <c r="S378" s="2">
        <f t="shared" si="53"/>
        <v>0</v>
      </c>
      <c r="T378" s="2">
        <v>0</v>
      </c>
      <c r="U378" s="2">
        <v>0</v>
      </c>
      <c r="V378" s="2">
        <f t="shared" si="54"/>
        <v>0</v>
      </c>
      <c r="W378" s="2">
        <v>0</v>
      </c>
      <c r="X378" s="2">
        <v>0</v>
      </c>
      <c r="Y378">
        <v>0</v>
      </c>
      <c r="Z378" s="2">
        <v>0</v>
      </c>
      <c r="AA378" s="2">
        <v>0</v>
      </c>
      <c r="AB378" s="2">
        <f t="shared" si="55"/>
        <v>0</v>
      </c>
      <c r="AC378" s="2">
        <v>0</v>
      </c>
      <c r="AD378" s="2">
        <v>0</v>
      </c>
      <c r="AE378" s="2">
        <v>0</v>
      </c>
      <c r="AF378" s="2">
        <v>0</v>
      </c>
      <c r="AG378" s="2">
        <f t="shared" si="56"/>
        <v>8961</v>
      </c>
      <c r="AH378" s="2">
        <f t="shared" si="57"/>
        <v>8961</v>
      </c>
      <c r="AI378" s="78">
        <v>40450</v>
      </c>
      <c r="AJ378" s="2">
        <v>40450</v>
      </c>
      <c r="AK378" s="2">
        <v>0</v>
      </c>
      <c r="AL378" s="2">
        <v>0</v>
      </c>
      <c r="AM378" s="2">
        <v>0</v>
      </c>
      <c r="AN378" s="2">
        <v>0</v>
      </c>
      <c r="AO378" s="2">
        <v>0</v>
      </c>
      <c r="AP378" s="2">
        <v>0</v>
      </c>
      <c r="AQ378" s="2">
        <v>0</v>
      </c>
      <c r="AR378" s="2">
        <v>0</v>
      </c>
      <c r="AS378" s="2">
        <v>0</v>
      </c>
      <c r="AT378" s="2">
        <v>0</v>
      </c>
      <c r="AU378" s="2">
        <v>0</v>
      </c>
      <c r="AV378" s="78">
        <v>0</v>
      </c>
      <c r="AW378" s="2">
        <v>0</v>
      </c>
      <c r="AX378" s="2">
        <v>0</v>
      </c>
      <c r="AY378" s="2">
        <v>0</v>
      </c>
      <c r="AZ378" s="2">
        <v>0</v>
      </c>
      <c r="BA378" s="2">
        <f t="shared" si="58"/>
        <v>8961</v>
      </c>
      <c r="BB378" s="2">
        <f t="shared" si="59"/>
        <v>8961</v>
      </c>
      <c r="BC378" s="2">
        <v>40450</v>
      </c>
      <c r="BD378" s="2">
        <v>40450</v>
      </c>
      <c r="BE378" s="2">
        <v>0</v>
      </c>
      <c r="BF378" s="78">
        <v>0</v>
      </c>
      <c r="BG378" s="2">
        <v>0</v>
      </c>
      <c r="BH378" s="78">
        <v>0</v>
      </c>
      <c r="BI378" s="2">
        <v>202</v>
      </c>
      <c r="BJ378" s="78">
        <v>803</v>
      </c>
      <c r="BK378" s="2">
        <v>-13</v>
      </c>
      <c r="BL378" s="78">
        <v>-55</v>
      </c>
    </row>
    <row r="379" spans="1:64" x14ac:dyDescent="0.25">
      <c r="A379" s="1" t="s">
        <v>374</v>
      </c>
      <c r="B379" t="s">
        <v>820</v>
      </c>
      <c r="C379" t="s">
        <v>976</v>
      </c>
      <c r="D379" s="2">
        <v>0</v>
      </c>
      <c r="E379" s="2">
        <v>0</v>
      </c>
      <c r="F379" s="2">
        <f t="shared" si="50"/>
        <v>0</v>
      </c>
      <c r="G379" s="2">
        <v>0</v>
      </c>
      <c r="H379" s="2">
        <v>0</v>
      </c>
      <c r="I379" s="2">
        <v>4595</v>
      </c>
      <c r="J379" s="2">
        <f t="shared" si="51"/>
        <v>4595</v>
      </c>
      <c r="K379" s="2">
        <v>0</v>
      </c>
      <c r="L379" s="2">
        <v>0</v>
      </c>
      <c r="M379" s="2">
        <v>0</v>
      </c>
      <c r="N379" s="2">
        <f t="shared" si="52"/>
        <v>0</v>
      </c>
      <c r="O379" s="2">
        <v>0</v>
      </c>
      <c r="P379" s="2">
        <v>0</v>
      </c>
      <c r="Q379" s="2">
        <v>0</v>
      </c>
      <c r="R379" s="2">
        <v>0</v>
      </c>
      <c r="S379" s="2">
        <f t="shared" si="53"/>
        <v>0</v>
      </c>
      <c r="T379" s="2">
        <v>0</v>
      </c>
      <c r="U379" s="2">
        <v>0</v>
      </c>
      <c r="V379" s="2">
        <f t="shared" si="54"/>
        <v>0</v>
      </c>
      <c r="W379" s="2">
        <v>0</v>
      </c>
      <c r="X379" s="2">
        <v>0</v>
      </c>
      <c r="Y379">
        <v>0</v>
      </c>
      <c r="Z379" s="2">
        <v>0</v>
      </c>
      <c r="AA379" s="2">
        <v>0</v>
      </c>
      <c r="AB379" s="2">
        <f t="shared" si="55"/>
        <v>0</v>
      </c>
      <c r="AC379" s="2">
        <v>0</v>
      </c>
      <c r="AD379" s="2">
        <v>0</v>
      </c>
      <c r="AE379" s="2">
        <v>0</v>
      </c>
      <c r="AF379" s="2">
        <v>0</v>
      </c>
      <c r="AG379" s="2">
        <f t="shared" si="56"/>
        <v>4595</v>
      </c>
      <c r="AH379" s="2">
        <f t="shared" si="57"/>
        <v>4595</v>
      </c>
      <c r="AI379" s="78">
        <v>21441</v>
      </c>
      <c r="AJ379" s="2">
        <v>21441</v>
      </c>
      <c r="AK379" s="2">
        <v>0</v>
      </c>
      <c r="AL379" s="2">
        <v>0</v>
      </c>
      <c r="AM379" s="2">
        <v>0</v>
      </c>
      <c r="AN379" s="2">
        <v>0</v>
      </c>
      <c r="AO379" s="2">
        <v>0</v>
      </c>
      <c r="AP379" s="2">
        <v>0</v>
      </c>
      <c r="AQ379" s="2">
        <v>0</v>
      </c>
      <c r="AR379" s="2">
        <v>0</v>
      </c>
      <c r="AS379" s="2">
        <v>0</v>
      </c>
      <c r="AT379" s="2">
        <v>0</v>
      </c>
      <c r="AU379" s="2">
        <v>0</v>
      </c>
      <c r="AV379" s="78">
        <v>0</v>
      </c>
      <c r="AW379" s="2">
        <v>0</v>
      </c>
      <c r="AX379" s="2">
        <v>0</v>
      </c>
      <c r="AY379" s="2">
        <v>0</v>
      </c>
      <c r="AZ379" s="2">
        <v>0</v>
      </c>
      <c r="BA379" s="2">
        <f t="shared" si="58"/>
        <v>4595</v>
      </c>
      <c r="BB379" s="2">
        <f t="shared" si="59"/>
        <v>4595</v>
      </c>
      <c r="BC379" s="2">
        <v>21441</v>
      </c>
      <c r="BD379" s="2">
        <v>21441</v>
      </c>
      <c r="BE379" s="2">
        <v>0</v>
      </c>
      <c r="BF379" s="78">
        <v>0</v>
      </c>
      <c r="BG379" s="2">
        <v>0</v>
      </c>
      <c r="BH379" s="78">
        <v>0</v>
      </c>
      <c r="BI379" s="2">
        <v>39</v>
      </c>
      <c r="BJ379" s="78">
        <v>0</v>
      </c>
      <c r="BK379" s="2">
        <v>15</v>
      </c>
      <c r="BL379" s="78">
        <v>0</v>
      </c>
    </row>
    <row r="380" spans="1:64" x14ac:dyDescent="0.25">
      <c r="A380" s="1" t="s">
        <v>375</v>
      </c>
      <c r="B380" t="s">
        <v>821</v>
      </c>
      <c r="C380" t="s">
        <v>976</v>
      </c>
      <c r="D380" s="2">
        <v>0</v>
      </c>
      <c r="E380" s="2">
        <v>1664</v>
      </c>
      <c r="F380" s="2">
        <f t="shared" si="50"/>
        <v>1664</v>
      </c>
      <c r="G380" s="2">
        <v>0</v>
      </c>
      <c r="H380" s="2">
        <v>0</v>
      </c>
      <c r="I380" s="2">
        <v>7060</v>
      </c>
      <c r="J380" s="2">
        <f t="shared" si="51"/>
        <v>7060</v>
      </c>
      <c r="K380" s="2">
        <v>0</v>
      </c>
      <c r="L380" s="2">
        <v>0</v>
      </c>
      <c r="M380" s="2">
        <v>0</v>
      </c>
      <c r="N380" s="2">
        <f t="shared" si="52"/>
        <v>0</v>
      </c>
      <c r="O380" s="2">
        <v>0</v>
      </c>
      <c r="P380" s="2">
        <v>0</v>
      </c>
      <c r="Q380" s="2">
        <v>0</v>
      </c>
      <c r="R380" s="2">
        <v>0</v>
      </c>
      <c r="S380" s="2">
        <f t="shared" si="53"/>
        <v>0</v>
      </c>
      <c r="T380" s="2">
        <v>0</v>
      </c>
      <c r="U380" s="2">
        <v>0</v>
      </c>
      <c r="V380" s="2">
        <f t="shared" si="54"/>
        <v>0</v>
      </c>
      <c r="W380" s="2">
        <v>0</v>
      </c>
      <c r="X380" s="2">
        <v>0</v>
      </c>
      <c r="Y380">
        <v>0</v>
      </c>
      <c r="Z380" s="2">
        <v>0</v>
      </c>
      <c r="AA380" s="2">
        <v>0</v>
      </c>
      <c r="AB380" s="2">
        <f t="shared" si="55"/>
        <v>0</v>
      </c>
      <c r="AC380" s="2">
        <v>0</v>
      </c>
      <c r="AD380" s="2">
        <v>0</v>
      </c>
      <c r="AE380" s="2">
        <v>0</v>
      </c>
      <c r="AF380" s="2">
        <v>0</v>
      </c>
      <c r="AG380" s="2">
        <f t="shared" si="56"/>
        <v>8724</v>
      </c>
      <c r="AH380" s="2">
        <f t="shared" si="57"/>
        <v>8724</v>
      </c>
      <c r="AI380" s="78">
        <v>41028</v>
      </c>
      <c r="AJ380" s="2">
        <v>41028</v>
      </c>
      <c r="AK380" s="2">
        <v>0</v>
      </c>
      <c r="AL380" s="2">
        <v>0</v>
      </c>
      <c r="AM380" s="2">
        <v>0</v>
      </c>
      <c r="AN380" s="2">
        <v>0</v>
      </c>
      <c r="AO380" s="2">
        <v>0</v>
      </c>
      <c r="AP380" s="2">
        <v>0</v>
      </c>
      <c r="AQ380" s="2">
        <v>0</v>
      </c>
      <c r="AR380" s="2">
        <v>0</v>
      </c>
      <c r="AS380" s="2">
        <v>0</v>
      </c>
      <c r="AT380" s="2">
        <v>0</v>
      </c>
      <c r="AU380" s="2">
        <v>0</v>
      </c>
      <c r="AV380" s="78">
        <v>0</v>
      </c>
      <c r="AW380" s="2">
        <v>0</v>
      </c>
      <c r="AX380" s="2">
        <v>0</v>
      </c>
      <c r="AY380" s="2">
        <v>0</v>
      </c>
      <c r="AZ380" s="2">
        <v>0</v>
      </c>
      <c r="BA380" s="2">
        <f t="shared" si="58"/>
        <v>8724</v>
      </c>
      <c r="BB380" s="2">
        <f t="shared" si="59"/>
        <v>8724</v>
      </c>
      <c r="BC380" s="2">
        <v>41028</v>
      </c>
      <c r="BD380" s="2">
        <v>41028</v>
      </c>
      <c r="BE380" s="2">
        <v>0</v>
      </c>
      <c r="BF380" s="78">
        <v>0</v>
      </c>
      <c r="BG380" s="2">
        <v>0</v>
      </c>
      <c r="BH380" s="78">
        <v>0</v>
      </c>
      <c r="BI380" s="2">
        <v>0</v>
      </c>
      <c r="BJ380" s="78">
        <v>0</v>
      </c>
      <c r="BK380" s="2">
        <v>0</v>
      </c>
      <c r="BL380" s="78">
        <v>0</v>
      </c>
    </row>
    <row r="381" spans="1:64" x14ac:dyDescent="0.25">
      <c r="A381" s="1" t="s">
        <v>376</v>
      </c>
      <c r="B381" t="s">
        <v>822</v>
      </c>
      <c r="C381" t="s">
        <v>976</v>
      </c>
      <c r="D381" s="2">
        <v>0</v>
      </c>
      <c r="E381" s="2">
        <v>161</v>
      </c>
      <c r="F381" s="2">
        <f t="shared" si="50"/>
        <v>161</v>
      </c>
      <c r="G381" s="2">
        <v>0</v>
      </c>
      <c r="H381" s="2">
        <v>0</v>
      </c>
      <c r="I381" s="2">
        <v>5601</v>
      </c>
      <c r="J381" s="2">
        <f t="shared" si="51"/>
        <v>5601</v>
      </c>
      <c r="K381" s="2">
        <v>0</v>
      </c>
      <c r="L381" s="2">
        <v>0</v>
      </c>
      <c r="M381" s="2">
        <v>0</v>
      </c>
      <c r="N381" s="2">
        <f t="shared" si="52"/>
        <v>0</v>
      </c>
      <c r="O381" s="2">
        <v>0</v>
      </c>
      <c r="P381" s="2">
        <v>0</v>
      </c>
      <c r="Q381" s="2">
        <v>0</v>
      </c>
      <c r="R381" s="2">
        <v>0</v>
      </c>
      <c r="S381" s="2">
        <f t="shared" si="53"/>
        <v>0</v>
      </c>
      <c r="T381" s="2">
        <v>0</v>
      </c>
      <c r="U381" s="2">
        <v>0</v>
      </c>
      <c r="V381" s="2">
        <f t="shared" si="54"/>
        <v>0</v>
      </c>
      <c r="W381" s="2">
        <v>0</v>
      </c>
      <c r="X381" s="2">
        <v>0</v>
      </c>
      <c r="Y381">
        <v>0</v>
      </c>
      <c r="Z381" s="2">
        <v>0</v>
      </c>
      <c r="AA381" s="2">
        <v>0</v>
      </c>
      <c r="AB381" s="2">
        <f t="shared" si="55"/>
        <v>0</v>
      </c>
      <c r="AC381" s="2">
        <v>0</v>
      </c>
      <c r="AD381" s="2">
        <v>0</v>
      </c>
      <c r="AE381" s="2">
        <v>0</v>
      </c>
      <c r="AF381" s="2">
        <v>0</v>
      </c>
      <c r="AG381" s="2">
        <f t="shared" si="56"/>
        <v>5762</v>
      </c>
      <c r="AH381" s="2">
        <f t="shared" si="57"/>
        <v>5762</v>
      </c>
      <c r="AI381" s="78">
        <v>23233</v>
      </c>
      <c r="AJ381" s="2">
        <v>23233</v>
      </c>
      <c r="AK381" s="2">
        <v>0</v>
      </c>
      <c r="AL381" s="2">
        <v>0</v>
      </c>
      <c r="AM381" s="2">
        <v>0</v>
      </c>
      <c r="AN381" s="2">
        <v>0</v>
      </c>
      <c r="AO381" s="2">
        <v>0</v>
      </c>
      <c r="AP381" s="2">
        <v>0</v>
      </c>
      <c r="AQ381" s="2">
        <v>0</v>
      </c>
      <c r="AR381" s="2">
        <v>0</v>
      </c>
      <c r="AS381" s="2">
        <v>0</v>
      </c>
      <c r="AT381" s="2">
        <v>0</v>
      </c>
      <c r="AU381" s="2">
        <v>0</v>
      </c>
      <c r="AV381" s="78">
        <v>0</v>
      </c>
      <c r="AW381" s="2">
        <v>0</v>
      </c>
      <c r="AX381" s="2">
        <v>0</v>
      </c>
      <c r="AY381" s="2">
        <v>0</v>
      </c>
      <c r="AZ381" s="2">
        <v>0</v>
      </c>
      <c r="BA381" s="2">
        <f t="shared" si="58"/>
        <v>5762</v>
      </c>
      <c r="BB381" s="2">
        <f t="shared" si="59"/>
        <v>5762</v>
      </c>
      <c r="BC381" s="2">
        <v>23233</v>
      </c>
      <c r="BD381" s="2">
        <v>23233</v>
      </c>
      <c r="BE381" s="2">
        <v>0</v>
      </c>
      <c r="BF381" s="78">
        <v>0</v>
      </c>
      <c r="BG381" s="2">
        <v>0</v>
      </c>
      <c r="BH381" s="78">
        <v>0</v>
      </c>
      <c r="BI381" s="2">
        <v>28</v>
      </c>
      <c r="BJ381" s="78">
        <v>186</v>
      </c>
      <c r="BK381" s="2">
        <v>-14</v>
      </c>
      <c r="BL381" s="78">
        <v>-40</v>
      </c>
    </row>
    <row r="382" spans="1:64" x14ac:dyDescent="0.25">
      <c r="A382" s="1" t="s">
        <v>377</v>
      </c>
      <c r="B382" t="s">
        <v>823</v>
      </c>
      <c r="C382" t="s">
        <v>976</v>
      </c>
      <c r="D382" s="2">
        <v>0</v>
      </c>
      <c r="E382" s="2">
        <v>146</v>
      </c>
      <c r="F382" s="2">
        <f t="shared" si="50"/>
        <v>146</v>
      </c>
      <c r="G382" s="2">
        <v>0</v>
      </c>
      <c r="H382" s="2">
        <v>0</v>
      </c>
      <c r="I382" s="2">
        <v>23657</v>
      </c>
      <c r="J382" s="2">
        <f t="shared" si="51"/>
        <v>23657</v>
      </c>
      <c r="K382" s="2">
        <v>0</v>
      </c>
      <c r="L382" s="2">
        <v>0</v>
      </c>
      <c r="M382" s="2">
        <v>0</v>
      </c>
      <c r="N382" s="2">
        <f t="shared" si="52"/>
        <v>0</v>
      </c>
      <c r="O382" s="2">
        <v>0</v>
      </c>
      <c r="P382" s="2">
        <v>0</v>
      </c>
      <c r="Q382" s="2">
        <v>0</v>
      </c>
      <c r="R382" s="2">
        <v>0</v>
      </c>
      <c r="S382" s="2">
        <f t="shared" si="53"/>
        <v>0</v>
      </c>
      <c r="T382" s="2">
        <v>0</v>
      </c>
      <c r="U382" s="2">
        <v>0</v>
      </c>
      <c r="V382" s="2">
        <f t="shared" si="54"/>
        <v>0</v>
      </c>
      <c r="W382" s="2">
        <v>0</v>
      </c>
      <c r="X382" s="2">
        <v>0</v>
      </c>
      <c r="Y382">
        <v>0</v>
      </c>
      <c r="Z382" s="2">
        <v>0</v>
      </c>
      <c r="AA382" s="2">
        <v>0</v>
      </c>
      <c r="AB382" s="2">
        <f t="shared" si="55"/>
        <v>0</v>
      </c>
      <c r="AC382" s="2">
        <v>1</v>
      </c>
      <c r="AD382" s="2">
        <v>0</v>
      </c>
      <c r="AE382" s="2">
        <v>0</v>
      </c>
      <c r="AF382" s="2">
        <v>0</v>
      </c>
      <c r="AG382" s="2">
        <f t="shared" si="56"/>
        <v>23804</v>
      </c>
      <c r="AH382" s="2">
        <f t="shared" si="57"/>
        <v>23804</v>
      </c>
      <c r="AI382" s="78">
        <v>100552</v>
      </c>
      <c r="AJ382" s="2">
        <v>100552</v>
      </c>
      <c r="AK382" s="2">
        <v>0</v>
      </c>
      <c r="AL382" s="2">
        <v>0</v>
      </c>
      <c r="AM382" s="2">
        <v>0</v>
      </c>
      <c r="AN382" s="2">
        <v>0</v>
      </c>
      <c r="AO382" s="2">
        <v>0</v>
      </c>
      <c r="AP382" s="2">
        <v>0</v>
      </c>
      <c r="AQ382" s="2">
        <v>0</v>
      </c>
      <c r="AR382" s="2">
        <v>0</v>
      </c>
      <c r="AS382" s="2">
        <v>0</v>
      </c>
      <c r="AT382" s="2">
        <v>0</v>
      </c>
      <c r="AU382" s="2">
        <v>0</v>
      </c>
      <c r="AV382" s="78">
        <v>0</v>
      </c>
      <c r="AW382" s="2">
        <v>0</v>
      </c>
      <c r="AX382" s="2">
        <v>0</v>
      </c>
      <c r="AY382" s="2">
        <v>0</v>
      </c>
      <c r="AZ382" s="2">
        <v>0</v>
      </c>
      <c r="BA382" s="2">
        <f t="shared" si="58"/>
        <v>23804</v>
      </c>
      <c r="BB382" s="2">
        <f t="shared" si="59"/>
        <v>23804</v>
      </c>
      <c r="BC382" s="2">
        <v>100552</v>
      </c>
      <c r="BD382" s="2">
        <v>100552</v>
      </c>
      <c r="BE382" s="2">
        <v>0</v>
      </c>
      <c r="BF382" s="78">
        <v>0</v>
      </c>
      <c r="BG382" s="2">
        <v>0</v>
      </c>
      <c r="BH382" s="78">
        <v>0</v>
      </c>
      <c r="BI382" s="2">
        <v>70</v>
      </c>
      <c r="BJ382" s="78">
        <v>169</v>
      </c>
      <c r="BK382" s="2">
        <v>-16</v>
      </c>
      <c r="BL382" s="78">
        <v>-64</v>
      </c>
    </row>
    <row r="383" spans="1:64" x14ac:dyDescent="0.25">
      <c r="A383" s="1" t="s">
        <v>378</v>
      </c>
      <c r="B383" t="s">
        <v>824</v>
      </c>
      <c r="C383" t="s">
        <v>976</v>
      </c>
      <c r="D383" s="2">
        <v>0</v>
      </c>
      <c r="E383" s="2">
        <v>116</v>
      </c>
      <c r="F383" s="2">
        <f t="shared" si="50"/>
        <v>116</v>
      </c>
      <c r="G383" s="2">
        <v>0</v>
      </c>
      <c r="H383" s="2">
        <v>0</v>
      </c>
      <c r="I383" s="2">
        <v>12377</v>
      </c>
      <c r="J383" s="2">
        <f t="shared" si="51"/>
        <v>12377</v>
      </c>
      <c r="K383" s="2">
        <v>0</v>
      </c>
      <c r="L383" s="2">
        <v>0</v>
      </c>
      <c r="M383" s="2">
        <v>0</v>
      </c>
      <c r="N383" s="2">
        <f t="shared" si="52"/>
        <v>0</v>
      </c>
      <c r="O383" s="2">
        <v>0</v>
      </c>
      <c r="P383" s="2">
        <v>0</v>
      </c>
      <c r="Q383" s="2">
        <v>0</v>
      </c>
      <c r="R383" s="2">
        <v>0</v>
      </c>
      <c r="S383" s="2">
        <f t="shared" si="53"/>
        <v>0</v>
      </c>
      <c r="T383" s="2">
        <v>0</v>
      </c>
      <c r="U383" s="2">
        <v>0</v>
      </c>
      <c r="V383" s="2">
        <f t="shared" si="54"/>
        <v>0</v>
      </c>
      <c r="W383" s="2">
        <v>0</v>
      </c>
      <c r="X383" s="2">
        <v>0</v>
      </c>
      <c r="Y383">
        <v>0</v>
      </c>
      <c r="Z383" s="2">
        <v>0</v>
      </c>
      <c r="AA383" s="2">
        <v>0</v>
      </c>
      <c r="AB383" s="2">
        <f t="shared" si="55"/>
        <v>0</v>
      </c>
      <c r="AC383" s="2">
        <v>0</v>
      </c>
      <c r="AD383" s="2">
        <v>0</v>
      </c>
      <c r="AE383" s="2">
        <v>0</v>
      </c>
      <c r="AF383" s="2">
        <v>0</v>
      </c>
      <c r="AG383" s="2">
        <f t="shared" si="56"/>
        <v>12493</v>
      </c>
      <c r="AH383" s="2">
        <f t="shared" si="57"/>
        <v>12493</v>
      </c>
      <c r="AI383" s="78">
        <v>56856</v>
      </c>
      <c r="AJ383" s="2">
        <v>56856</v>
      </c>
      <c r="AK383" s="2">
        <v>0</v>
      </c>
      <c r="AL383" s="2">
        <v>0</v>
      </c>
      <c r="AM383" s="2">
        <v>0</v>
      </c>
      <c r="AN383" s="2">
        <v>0</v>
      </c>
      <c r="AO383" s="2">
        <v>0</v>
      </c>
      <c r="AP383" s="2">
        <v>0</v>
      </c>
      <c r="AQ383" s="2">
        <v>0</v>
      </c>
      <c r="AR383" s="2">
        <v>0</v>
      </c>
      <c r="AS383" s="2">
        <v>0</v>
      </c>
      <c r="AT383" s="2">
        <v>0</v>
      </c>
      <c r="AU383" s="2">
        <v>0</v>
      </c>
      <c r="AV383" s="78">
        <v>0</v>
      </c>
      <c r="AW383" s="2">
        <v>0</v>
      </c>
      <c r="AX383" s="2">
        <v>0</v>
      </c>
      <c r="AY383" s="2">
        <v>0</v>
      </c>
      <c r="AZ383" s="2">
        <v>0</v>
      </c>
      <c r="BA383" s="2">
        <f t="shared" si="58"/>
        <v>12493</v>
      </c>
      <c r="BB383" s="2">
        <f t="shared" si="59"/>
        <v>12493</v>
      </c>
      <c r="BC383" s="2">
        <v>56856</v>
      </c>
      <c r="BD383" s="2">
        <v>56856</v>
      </c>
      <c r="BE383" s="2">
        <v>0</v>
      </c>
      <c r="BF383" s="78">
        <v>0</v>
      </c>
      <c r="BG383" s="2">
        <v>0</v>
      </c>
      <c r="BH383" s="78">
        <v>0</v>
      </c>
      <c r="BI383" s="2">
        <v>1073</v>
      </c>
      <c r="BJ383" s="78">
        <v>3844</v>
      </c>
      <c r="BK383" s="2">
        <v>33</v>
      </c>
      <c r="BL383" s="78">
        <v>372</v>
      </c>
    </row>
    <row r="384" spans="1:64" x14ac:dyDescent="0.25">
      <c r="A384" s="1" t="s">
        <v>379</v>
      </c>
      <c r="B384" t="s">
        <v>825</v>
      </c>
      <c r="C384" t="s">
        <v>976</v>
      </c>
      <c r="D384" s="2">
        <v>0</v>
      </c>
      <c r="E384" s="2">
        <v>128</v>
      </c>
      <c r="F384" s="2">
        <f t="shared" si="50"/>
        <v>128</v>
      </c>
      <c r="G384" s="2">
        <v>0</v>
      </c>
      <c r="H384" s="2">
        <v>0</v>
      </c>
      <c r="I384" s="2">
        <v>12493</v>
      </c>
      <c r="J384" s="2">
        <f t="shared" si="51"/>
        <v>12493</v>
      </c>
      <c r="K384" s="2">
        <v>0</v>
      </c>
      <c r="L384" s="2">
        <v>0</v>
      </c>
      <c r="M384" s="2">
        <v>0</v>
      </c>
      <c r="N384" s="2">
        <f t="shared" si="52"/>
        <v>0</v>
      </c>
      <c r="O384" s="2">
        <v>0</v>
      </c>
      <c r="P384" s="2">
        <v>0</v>
      </c>
      <c r="Q384" s="2">
        <v>0</v>
      </c>
      <c r="R384" s="2">
        <v>0</v>
      </c>
      <c r="S384" s="2">
        <f t="shared" si="53"/>
        <v>0</v>
      </c>
      <c r="T384" s="2">
        <v>0</v>
      </c>
      <c r="U384" s="2">
        <v>0</v>
      </c>
      <c r="V384" s="2">
        <f t="shared" si="54"/>
        <v>0</v>
      </c>
      <c r="W384" s="2">
        <v>0</v>
      </c>
      <c r="X384" s="2">
        <v>0</v>
      </c>
      <c r="Y384">
        <v>0</v>
      </c>
      <c r="Z384" s="2">
        <v>0</v>
      </c>
      <c r="AA384" s="2">
        <v>0</v>
      </c>
      <c r="AB384" s="2">
        <f t="shared" si="55"/>
        <v>0</v>
      </c>
      <c r="AC384" s="2">
        <v>156</v>
      </c>
      <c r="AD384" s="2">
        <v>0</v>
      </c>
      <c r="AE384" s="2">
        <v>0</v>
      </c>
      <c r="AF384" s="2">
        <v>0</v>
      </c>
      <c r="AG384" s="2">
        <f t="shared" si="56"/>
        <v>12777</v>
      </c>
      <c r="AH384" s="2">
        <f t="shared" si="57"/>
        <v>12777</v>
      </c>
      <c r="AI384" s="78">
        <v>45774</v>
      </c>
      <c r="AJ384" s="2">
        <v>45774</v>
      </c>
      <c r="AK384" s="2">
        <v>0</v>
      </c>
      <c r="AL384" s="2">
        <v>0</v>
      </c>
      <c r="AM384" s="2">
        <v>0</v>
      </c>
      <c r="AN384" s="2">
        <v>0</v>
      </c>
      <c r="AO384" s="2">
        <v>0</v>
      </c>
      <c r="AP384" s="2">
        <v>0</v>
      </c>
      <c r="AQ384" s="2">
        <v>0</v>
      </c>
      <c r="AR384" s="2">
        <v>0</v>
      </c>
      <c r="AS384" s="2">
        <v>0</v>
      </c>
      <c r="AT384" s="2">
        <v>0</v>
      </c>
      <c r="AU384" s="2">
        <v>0</v>
      </c>
      <c r="AV384" s="78">
        <v>0</v>
      </c>
      <c r="AW384" s="2">
        <v>0</v>
      </c>
      <c r="AX384" s="2">
        <v>0</v>
      </c>
      <c r="AY384" s="2">
        <v>0</v>
      </c>
      <c r="AZ384" s="2">
        <v>0</v>
      </c>
      <c r="BA384" s="2">
        <f t="shared" si="58"/>
        <v>12777</v>
      </c>
      <c r="BB384" s="2">
        <f t="shared" si="59"/>
        <v>12777</v>
      </c>
      <c r="BC384" s="2">
        <v>45774</v>
      </c>
      <c r="BD384" s="2">
        <v>45774</v>
      </c>
      <c r="BE384" s="2">
        <v>0</v>
      </c>
      <c r="BF384" s="78">
        <v>0</v>
      </c>
      <c r="BG384" s="2">
        <v>0</v>
      </c>
      <c r="BH384" s="78">
        <v>0</v>
      </c>
      <c r="BI384" s="2">
        <v>0</v>
      </c>
      <c r="BJ384" s="78">
        <v>1803</v>
      </c>
      <c r="BK384" s="2">
        <v>-23</v>
      </c>
      <c r="BL384" s="78">
        <v>-85</v>
      </c>
    </row>
    <row r="385" spans="1:65" x14ac:dyDescent="0.25">
      <c r="A385" s="1" t="s">
        <v>380</v>
      </c>
      <c r="B385" t="s">
        <v>826</v>
      </c>
      <c r="C385" t="s">
        <v>976</v>
      </c>
      <c r="D385" s="2">
        <v>0</v>
      </c>
      <c r="E385" s="2">
        <v>-641</v>
      </c>
      <c r="F385" s="2">
        <f t="shared" si="50"/>
        <v>-641</v>
      </c>
      <c r="G385" s="2">
        <v>0</v>
      </c>
      <c r="H385" s="2">
        <v>0</v>
      </c>
      <c r="I385" s="2">
        <v>10373</v>
      </c>
      <c r="J385" s="2">
        <f t="shared" si="51"/>
        <v>10373</v>
      </c>
      <c r="K385" s="2">
        <v>0</v>
      </c>
      <c r="L385" s="2">
        <v>0</v>
      </c>
      <c r="M385" s="2">
        <v>0</v>
      </c>
      <c r="N385" s="2">
        <f t="shared" si="52"/>
        <v>0</v>
      </c>
      <c r="O385" s="2">
        <v>0</v>
      </c>
      <c r="P385" s="2">
        <v>0</v>
      </c>
      <c r="Q385" s="2">
        <v>0</v>
      </c>
      <c r="R385" s="2">
        <v>0</v>
      </c>
      <c r="S385" s="2">
        <f t="shared" si="53"/>
        <v>0</v>
      </c>
      <c r="T385" s="2">
        <v>0</v>
      </c>
      <c r="U385" s="2">
        <v>0</v>
      </c>
      <c r="V385" s="2">
        <f t="shared" si="54"/>
        <v>0</v>
      </c>
      <c r="W385" s="2">
        <v>0</v>
      </c>
      <c r="X385" s="2">
        <v>0</v>
      </c>
      <c r="Y385">
        <v>0</v>
      </c>
      <c r="Z385" s="2">
        <v>0</v>
      </c>
      <c r="AA385" s="2">
        <v>0</v>
      </c>
      <c r="AB385" s="2">
        <f t="shared" si="55"/>
        <v>0</v>
      </c>
      <c r="AC385" s="2">
        <v>134</v>
      </c>
      <c r="AD385" s="2">
        <v>0</v>
      </c>
      <c r="AE385" s="2">
        <v>0</v>
      </c>
      <c r="AF385" s="2">
        <v>0</v>
      </c>
      <c r="AG385" s="2">
        <f t="shared" si="56"/>
        <v>9866</v>
      </c>
      <c r="AH385" s="2">
        <f t="shared" si="57"/>
        <v>9866</v>
      </c>
      <c r="AI385" s="78">
        <v>50718</v>
      </c>
      <c r="AJ385" s="2">
        <v>50718</v>
      </c>
      <c r="AK385" s="2">
        <v>0</v>
      </c>
      <c r="AL385" s="2">
        <v>0</v>
      </c>
      <c r="AM385" s="2">
        <v>0</v>
      </c>
      <c r="AN385" s="2">
        <v>0</v>
      </c>
      <c r="AO385" s="2">
        <v>0</v>
      </c>
      <c r="AP385" s="2">
        <v>0</v>
      </c>
      <c r="AQ385" s="2">
        <v>0</v>
      </c>
      <c r="AR385" s="2">
        <v>0</v>
      </c>
      <c r="AS385" s="2">
        <v>0</v>
      </c>
      <c r="AT385" s="2">
        <v>0</v>
      </c>
      <c r="AU385" s="2">
        <v>0</v>
      </c>
      <c r="AV385" s="78">
        <v>0</v>
      </c>
      <c r="AW385" s="2">
        <v>0</v>
      </c>
      <c r="AX385" s="2">
        <v>-1</v>
      </c>
      <c r="AY385" s="2">
        <v>0</v>
      </c>
      <c r="AZ385" s="2">
        <v>0</v>
      </c>
      <c r="BA385" s="2">
        <f t="shared" si="58"/>
        <v>9866</v>
      </c>
      <c r="BB385" s="2">
        <f t="shared" si="59"/>
        <v>9866</v>
      </c>
      <c r="BC385" s="2">
        <v>50712</v>
      </c>
      <c r="BD385" s="2">
        <v>50712</v>
      </c>
      <c r="BE385" s="2">
        <v>0</v>
      </c>
      <c r="BF385" s="78">
        <v>-12454</v>
      </c>
      <c r="BG385" s="2">
        <v>0</v>
      </c>
      <c r="BH385" s="78">
        <v>0</v>
      </c>
      <c r="BI385" s="2">
        <v>124</v>
      </c>
      <c r="BJ385" s="78">
        <v>503</v>
      </c>
      <c r="BK385" s="2">
        <v>-57</v>
      </c>
      <c r="BL385" s="78">
        <v>-199</v>
      </c>
    </row>
    <row r="386" spans="1:65" x14ac:dyDescent="0.25">
      <c r="A386" s="1" t="s">
        <v>381</v>
      </c>
      <c r="B386" t="s">
        <v>827</v>
      </c>
      <c r="C386" t="s">
        <v>976</v>
      </c>
      <c r="D386" s="2">
        <v>0</v>
      </c>
      <c r="E386" s="2">
        <v>333</v>
      </c>
      <c r="F386" s="2">
        <f t="shared" si="50"/>
        <v>333</v>
      </c>
      <c r="G386" s="2">
        <v>0</v>
      </c>
      <c r="H386" s="2">
        <v>0</v>
      </c>
      <c r="I386" s="2">
        <v>21368</v>
      </c>
      <c r="J386" s="2">
        <f t="shared" si="51"/>
        <v>21368</v>
      </c>
      <c r="K386" s="2">
        <v>0</v>
      </c>
      <c r="L386" s="2">
        <v>0</v>
      </c>
      <c r="M386" s="2">
        <v>0</v>
      </c>
      <c r="N386" s="2">
        <f t="shared" si="52"/>
        <v>0</v>
      </c>
      <c r="O386" s="2">
        <v>0</v>
      </c>
      <c r="P386" s="2">
        <v>0</v>
      </c>
      <c r="Q386" s="2">
        <v>0</v>
      </c>
      <c r="R386" s="2">
        <v>0</v>
      </c>
      <c r="S386" s="2">
        <f t="shared" si="53"/>
        <v>0</v>
      </c>
      <c r="T386" s="2">
        <v>0</v>
      </c>
      <c r="U386" s="2">
        <v>0</v>
      </c>
      <c r="V386" s="2">
        <f t="shared" si="54"/>
        <v>0</v>
      </c>
      <c r="W386" s="2">
        <v>0</v>
      </c>
      <c r="X386" s="2">
        <v>0</v>
      </c>
      <c r="Y386">
        <v>0</v>
      </c>
      <c r="Z386" s="2">
        <v>0</v>
      </c>
      <c r="AA386" s="2">
        <v>0</v>
      </c>
      <c r="AB386" s="2">
        <f t="shared" si="55"/>
        <v>0</v>
      </c>
      <c r="AC386" s="2">
        <v>10</v>
      </c>
      <c r="AD386" s="2">
        <v>0</v>
      </c>
      <c r="AE386" s="2">
        <v>3</v>
      </c>
      <c r="AF386" s="2">
        <v>0</v>
      </c>
      <c r="AG386" s="2">
        <f t="shared" si="56"/>
        <v>21714</v>
      </c>
      <c r="AH386" s="2">
        <f t="shared" si="57"/>
        <v>21714</v>
      </c>
      <c r="AI386" s="78">
        <v>94316</v>
      </c>
      <c r="AJ386" s="2">
        <v>94316</v>
      </c>
      <c r="AK386" s="2">
        <v>0</v>
      </c>
      <c r="AL386" s="2">
        <v>0</v>
      </c>
      <c r="AM386" s="2">
        <v>0</v>
      </c>
      <c r="AN386" s="2">
        <v>0</v>
      </c>
      <c r="AO386" s="2">
        <v>0</v>
      </c>
      <c r="AP386" s="2">
        <v>0</v>
      </c>
      <c r="AQ386" s="2">
        <v>0</v>
      </c>
      <c r="AR386" s="2">
        <v>0</v>
      </c>
      <c r="AS386" s="2">
        <v>0</v>
      </c>
      <c r="AT386" s="2">
        <v>0</v>
      </c>
      <c r="AU386" s="2">
        <v>0</v>
      </c>
      <c r="AV386" s="78">
        <v>0</v>
      </c>
      <c r="AW386" s="2">
        <v>0</v>
      </c>
      <c r="AX386" s="2">
        <v>0</v>
      </c>
      <c r="AY386" s="2">
        <v>0</v>
      </c>
      <c r="AZ386" s="2">
        <v>0</v>
      </c>
      <c r="BA386" s="2">
        <f t="shared" si="58"/>
        <v>21714</v>
      </c>
      <c r="BB386" s="2">
        <f t="shared" si="59"/>
        <v>21714</v>
      </c>
      <c r="BC386" s="2">
        <v>94316</v>
      </c>
      <c r="BD386" s="2">
        <v>94316</v>
      </c>
      <c r="BE386" s="2">
        <v>0</v>
      </c>
      <c r="BF386" s="78">
        <v>0</v>
      </c>
      <c r="BG386" s="2">
        <v>0</v>
      </c>
      <c r="BH386" s="78">
        <v>0</v>
      </c>
      <c r="BI386" s="2">
        <v>93</v>
      </c>
      <c r="BJ386" s="78">
        <v>2297</v>
      </c>
      <c r="BK386" s="2">
        <v>0</v>
      </c>
      <c r="BL386" s="78">
        <v>-245</v>
      </c>
    </row>
    <row r="387" spans="1:65" x14ac:dyDescent="0.25">
      <c r="A387" s="1" t="s">
        <v>382</v>
      </c>
      <c r="B387" t="s">
        <v>828</v>
      </c>
      <c r="C387" t="s">
        <v>976</v>
      </c>
      <c r="D387" s="2">
        <v>0</v>
      </c>
      <c r="E387" s="2">
        <v>120</v>
      </c>
      <c r="F387" s="2">
        <f t="shared" si="50"/>
        <v>120</v>
      </c>
      <c r="G387" s="2">
        <v>0</v>
      </c>
      <c r="H387" s="2">
        <v>0</v>
      </c>
      <c r="I387" s="2">
        <v>19994</v>
      </c>
      <c r="J387" s="2">
        <f t="shared" si="51"/>
        <v>19994</v>
      </c>
      <c r="K387" s="2">
        <v>0</v>
      </c>
      <c r="L387" s="2">
        <v>0</v>
      </c>
      <c r="M387" s="2">
        <v>0</v>
      </c>
      <c r="N387" s="2">
        <f t="shared" si="52"/>
        <v>0</v>
      </c>
      <c r="O387" s="2">
        <v>0</v>
      </c>
      <c r="P387" s="2">
        <v>0</v>
      </c>
      <c r="Q387" s="2">
        <v>0</v>
      </c>
      <c r="R387" s="2">
        <v>0</v>
      </c>
      <c r="S387" s="2">
        <f t="shared" si="53"/>
        <v>0</v>
      </c>
      <c r="T387" s="2">
        <v>0</v>
      </c>
      <c r="U387" s="2">
        <v>0</v>
      </c>
      <c r="V387" s="2">
        <f t="shared" si="54"/>
        <v>0</v>
      </c>
      <c r="W387" s="2">
        <v>0</v>
      </c>
      <c r="X387" s="2">
        <v>0</v>
      </c>
      <c r="Y387">
        <v>0</v>
      </c>
      <c r="Z387" s="2">
        <v>0</v>
      </c>
      <c r="AA387" s="2">
        <v>0</v>
      </c>
      <c r="AB387" s="2">
        <f t="shared" si="55"/>
        <v>0</v>
      </c>
      <c r="AC387" s="2">
        <v>0</v>
      </c>
      <c r="AD387" s="2">
        <v>0</v>
      </c>
      <c r="AE387" s="2">
        <v>0</v>
      </c>
      <c r="AF387" s="2">
        <v>0</v>
      </c>
      <c r="AG387" s="2">
        <f t="shared" si="56"/>
        <v>20114</v>
      </c>
      <c r="AH387" s="2">
        <f t="shared" si="57"/>
        <v>20114</v>
      </c>
      <c r="AI387" s="78">
        <v>80518</v>
      </c>
      <c r="AJ387" s="2">
        <v>80518</v>
      </c>
      <c r="AK387" s="2">
        <v>0</v>
      </c>
      <c r="AL387" s="2">
        <v>0</v>
      </c>
      <c r="AM387" s="2">
        <v>0</v>
      </c>
      <c r="AN387" s="2">
        <v>0</v>
      </c>
      <c r="AO387" s="2">
        <v>0</v>
      </c>
      <c r="AP387" s="2">
        <v>0</v>
      </c>
      <c r="AQ387" s="2">
        <v>0</v>
      </c>
      <c r="AR387" s="2">
        <v>0</v>
      </c>
      <c r="AS387" s="2">
        <v>0</v>
      </c>
      <c r="AT387" s="2">
        <v>0</v>
      </c>
      <c r="AU387" s="2">
        <v>0</v>
      </c>
      <c r="AV387" s="78">
        <v>0</v>
      </c>
      <c r="AW387" s="2">
        <v>0</v>
      </c>
      <c r="AX387" s="2">
        <v>0</v>
      </c>
      <c r="AY387" s="2">
        <v>0</v>
      </c>
      <c r="AZ387" s="2">
        <v>0</v>
      </c>
      <c r="BA387" s="2">
        <f t="shared" si="58"/>
        <v>20114</v>
      </c>
      <c r="BB387" s="2">
        <f t="shared" si="59"/>
        <v>20114</v>
      </c>
      <c r="BC387" s="2">
        <v>80518</v>
      </c>
      <c r="BD387" s="2">
        <v>80518</v>
      </c>
      <c r="BE387" s="2">
        <v>0</v>
      </c>
      <c r="BF387" s="78">
        <v>0</v>
      </c>
      <c r="BG387" s="2">
        <v>0</v>
      </c>
      <c r="BH387" s="78">
        <v>0</v>
      </c>
      <c r="BI387" s="2">
        <v>521</v>
      </c>
      <c r="BJ387" s="78">
        <v>2085</v>
      </c>
      <c r="BK387" s="2">
        <v>-19</v>
      </c>
      <c r="BL387" s="78">
        <v>-75</v>
      </c>
    </row>
    <row r="388" spans="1:65" x14ac:dyDescent="0.25">
      <c r="A388" s="1" t="s">
        <v>383</v>
      </c>
      <c r="B388" t="s">
        <v>829</v>
      </c>
      <c r="C388" t="s">
        <v>976</v>
      </c>
      <c r="D388" s="2">
        <v>0</v>
      </c>
      <c r="E388" s="2">
        <v>149</v>
      </c>
      <c r="F388" s="2">
        <f t="shared" si="50"/>
        <v>149</v>
      </c>
      <c r="G388" s="2">
        <v>0</v>
      </c>
      <c r="H388" s="2">
        <v>0</v>
      </c>
      <c r="I388" s="2">
        <v>15168</v>
      </c>
      <c r="J388" s="2">
        <f t="shared" si="51"/>
        <v>15168</v>
      </c>
      <c r="K388" s="2">
        <v>0</v>
      </c>
      <c r="L388" s="2">
        <v>0</v>
      </c>
      <c r="M388" s="2">
        <v>0</v>
      </c>
      <c r="N388" s="2">
        <f t="shared" si="52"/>
        <v>0</v>
      </c>
      <c r="O388" s="2">
        <v>0</v>
      </c>
      <c r="P388" s="2">
        <v>0</v>
      </c>
      <c r="Q388" s="2">
        <v>0</v>
      </c>
      <c r="R388" s="2">
        <v>0</v>
      </c>
      <c r="S388" s="2">
        <f t="shared" si="53"/>
        <v>0</v>
      </c>
      <c r="T388" s="2">
        <v>0</v>
      </c>
      <c r="U388" s="2">
        <v>0</v>
      </c>
      <c r="V388" s="2">
        <f t="shared" si="54"/>
        <v>0</v>
      </c>
      <c r="W388" s="2">
        <v>0</v>
      </c>
      <c r="X388" s="2">
        <v>0</v>
      </c>
      <c r="Y388">
        <v>0</v>
      </c>
      <c r="Z388" s="2">
        <v>0</v>
      </c>
      <c r="AA388" s="2">
        <v>0</v>
      </c>
      <c r="AB388" s="2">
        <f t="shared" si="55"/>
        <v>0</v>
      </c>
      <c r="AC388" s="2">
        <v>0</v>
      </c>
      <c r="AD388" s="2">
        <v>0</v>
      </c>
      <c r="AE388" s="2">
        <v>0</v>
      </c>
      <c r="AF388" s="2">
        <v>0</v>
      </c>
      <c r="AG388" s="2">
        <f t="shared" si="56"/>
        <v>15317</v>
      </c>
      <c r="AH388" s="2">
        <f t="shared" si="57"/>
        <v>15317</v>
      </c>
      <c r="AI388" s="78">
        <v>74247</v>
      </c>
      <c r="AJ388" s="2">
        <v>74247</v>
      </c>
      <c r="AK388" s="2">
        <v>0</v>
      </c>
      <c r="AL388" s="2">
        <v>0</v>
      </c>
      <c r="AM388" s="2">
        <v>0</v>
      </c>
      <c r="AN388" s="2">
        <v>0</v>
      </c>
      <c r="AO388" s="2">
        <v>0</v>
      </c>
      <c r="AP388" s="2">
        <v>0</v>
      </c>
      <c r="AQ388" s="2">
        <v>0</v>
      </c>
      <c r="AR388" s="2">
        <v>0</v>
      </c>
      <c r="AS388" s="2">
        <v>0</v>
      </c>
      <c r="AT388" s="2">
        <v>0</v>
      </c>
      <c r="AU388" s="2">
        <v>0</v>
      </c>
      <c r="AV388" s="78">
        <v>0</v>
      </c>
      <c r="AW388" s="2">
        <v>0</v>
      </c>
      <c r="AX388" s="2">
        <v>0</v>
      </c>
      <c r="AY388" s="2">
        <v>0</v>
      </c>
      <c r="AZ388" s="2">
        <v>0</v>
      </c>
      <c r="BA388" s="2">
        <f t="shared" si="58"/>
        <v>15317</v>
      </c>
      <c r="BB388" s="2">
        <f t="shared" si="59"/>
        <v>15317</v>
      </c>
      <c r="BC388" s="2">
        <v>74247</v>
      </c>
      <c r="BD388" s="2">
        <v>74247</v>
      </c>
      <c r="BE388" s="2">
        <v>0</v>
      </c>
      <c r="BF388" s="78">
        <v>3880</v>
      </c>
      <c r="BG388" s="2">
        <v>0</v>
      </c>
      <c r="BH388" s="78">
        <v>0</v>
      </c>
      <c r="BI388" s="2">
        <v>29</v>
      </c>
      <c r="BJ388" s="78">
        <v>1099</v>
      </c>
      <c r="BK388" s="2">
        <v>-41</v>
      </c>
      <c r="BL388" s="78">
        <v>-184</v>
      </c>
    </row>
    <row r="389" spans="1:65" x14ac:dyDescent="0.25">
      <c r="A389" s="1" t="s">
        <v>384</v>
      </c>
      <c r="B389" t="s">
        <v>830</v>
      </c>
      <c r="C389" t="s">
        <v>977</v>
      </c>
      <c r="D389" s="2">
        <v>0</v>
      </c>
      <c r="E389" s="2">
        <v>0</v>
      </c>
      <c r="F389" s="2">
        <f t="shared" si="50"/>
        <v>0</v>
      </c>
      <c r="G389" s="2">
        <v>0</v>
      </c>
      <c r="H389" s="2">
        <v>0</v>
      </c>
      <c r="I389" s="2">
        <v>0</v>
      </c>
      <c r="J389" s="2">
        <f t="shared" si="51"/>
        <v>0</v>
      </c>
      <c r="K389" s="2">
        <v>0</v>
      </c>
      <c r="L389" s="2">
        <v>0</v>
      </c>
      <c r="M389" s="2">
        <v>0</v>
      </c>
      <c r="N389" s="2">
        <f t="shared" si="52"/>
        <v>0</v>
      </c>
      <c r="O389" s="2">
        <v>14720.25</v>
      </c>
      <c r="P389" s="2">
        <v>0</v>
      </c>
      <c r="Q389" s="2">
        <v>0</v>
      </c>
      <c r="R389" s="2">
        <v>0</v>
      </c>
      <c r="S389" s="2">
        <f t="shared" si="53"/>
        <v>0</v>
      </c>
      <c r="T389" s="2">
        <v>0</v>
      </c>
      <c r="U389" s="2">
        <v>0</v>
      </c>
      <c r="V389" s="2">
        <f t="shared" si="54"/>
        <v>0</v>
      </c>
      <c r="W389" s="2">
        <v>0</v>
      </c>
      <c r="X389" s="2">
        <v>0</v>
      </c>
      <c r="Y389">
        <v>0</v>
      </c>
      <c r="Z389" s="2">
        <v>0</v>
      </c>
      <c r="AA389" s="2">
        <v>0</v>
      </c>
      <c r="AB389" s="2">
        <f t="shared" si="55"/>
        <v>0</v>
      </c>
      <c r="AC389" s="2">
        <v>0</v>
      </c>
      <c r="AD389" s="2">
        <v>0</v>
      </c>
      <c r="AE389" s="2">
        <v>0</v>
      </c>
      <c r="AF389" s="2">
        <v>0</v>
      </c>
      <c r="AG389" s="2">
        <f t="shared" si="56"/>
        <v>14720.25</v>
      </c>
      <c r="AH389" s="2">
        <f t="shared" si="57"/>
        <v>14720.25</v>
      </c>
      <c r="AI389" s="78">
        <v>57963</v>
      </c>
      <c r="AJ389" s="2">
        <v>57963</v>
      </c>
      <c r="AK389" s="2">
        <v>0</v>
      </c>
      <c r="AL389" s="2">
        <v>0</v>
      </c>
      <c r="AM389" s="2">
        <v>0</v>
      </c>
      <c r="AN389" s="2">
        <v>0</v>
      </c>
      <c r="AO389" s="2">
        <v>0</v>
      </c>
      <c r="AP389" s="2">
        <v>0</v>
      </c>
      <c r="AQ389" s="2">
        <v>0</v>
      </c>
      <c r="AR389" s="2">
        <v>-13350</v>
      </c>
      <c r="AS389" s="2">
        <v>0</v>
      </c>
      <c r="AT389" s="2">
        <v>0</v>
      </c>
      <c r="AU389" s="2">
        <v>0</v>
      </c>
      <c r="AV389" s="78">
        <v>0</v>
      </c>
      <c r="AW389" s="2">
        <v>0</v>
      </c>
      <c r="AX389" s="2">
        <v>0</v>
      </c>
      <c r="AY389" s="2">
        <v>0</v>
      </c>
      <c r="AZ389" s="2">
        <v>0</v>
      </c>
      <c r="BA389" s="2">
        <f t="shared" si="58"/>
        <v>1370.25</v>
      </c>
      <c r="BB389" s="2">
        <f t="shared" si="59"/>
        <v>1370.25</v>
      </c>
      <c r="BC389" s="2">
        <v>4562</v>
      </c>
      <c r="BD389" s="2">
        <v>4562</v>
      </c>
      <c r="BE389" s="2">
        <v>0</v>
      </c>
      <c r="BF389" s="78">
        <v>0</v>
      </c>
      <c r="BG389" s="2">
        <v>0</v>
      </c>
      <c r="BH389" s="78">
        <v>0</v>
      </c>
      <c r="BI389" s="2">
        <v>30</v>
      </c>
      <c r="BJ389" s="78">
        <v>123</v>
      </c>
      <c r="BK389" s="2">
        <v>-16</v>
      </c>
      <c r="BL389" s="78">
        <v>-61</v>
      </c>
      <c r="BM389" s="219" t="s">
        <v>976</v>
      </c>
    </row>
    <row r="390" spans="1:65" x14ac:dyDescent="0.25">
      <c r="A390" s="1" t="s">
        <v>385</v>
      </c>
      <c r="B390" t="s">
        <v>831</v>
      </c>
      <c r="C390" t="s">
        <v>977</v>
      </c>
      <c r="D390" s="2">
        <v>0</v>
      </c>
      <c r="E390" s="2">
        <v>58</v>
      </c>
      <c r="F390" s="2">
        <f t="shared" ref="F390:F448" si="60">SUM(D390:E390)</f>
        <v>58</v>
      </c>
      <c r="G390" s="2">
        <v>0</v>
      </c>
      <c r="H390" s="2">
        <v>0</v>
      </c>
      <c r="I390" s="2">
        <v>0</v>
      </c>
      <c r="J390" s="2">
        <f t="shared" ref="J390:J448" si="61">SUM(H390:I390)</f>
        <v>0</v>
      </c>
      <c r="K390" s="2">
        <v>0</v>
      </c>
      <c r="L390" s="2">
        <v>0</v>
      </c>
      <c r="M390" s="2">
        <v>0</v>
      </c>
      <c r="N390" s="2">
        <f t="shared" ref="N390:N448" si="62">SUM(K390:M390)</f>
        <v>0</v>
      </c>
      <c r="O390" s="2">
        <v>45897</v>
      </c>
      <c r="P390" s="2">
        <v>0</v>
      </c>
      <c r="Q390" s="2">
        <v>0</v>
      </c>
      <c r="R390" s="2">
        <v>0</v>
      </c>
      <c r="S390" s="2">
        <f t="shared" ref="S390:S448" si="63">SUM(P390:R390)</f>
        <v>0</v>
      </c>
      <c r="T390" s="2">
        <v>0</v>
      </c>
      <c r="U390" s="2">
        <v>0</v>
      </c>
      <c r="V390" s="2">
        <f t="shared" ref="V390:V448" si="64">SUM(T390:U390)</f>
        <v>0</v>
      </c>
      <c r="W390" s="2">
        <v>0</v>
      </c>
      <c r="X390" s="2">
        <v>0</v>
      </c>
      <c r="Y390">
        <v>0</v>
      </c>
      <c r="Z390" s="2">
        <v>0</v>
      </c>
      <c r="AA390" s="2">
        <v>0</v>
      </c>
      <c r="AB390" s="2">
        <f t="shared" ref="AB390:AB448" si="65">SUM(Z390:AA390)</f>
        <v>0</v>
      </c>
      <c r="AC390" s="2">
        <v>0</v>
      </c>
      <c r="AD390" s="2">
        <v>0</v>
      </c>
      <c r="AE390" s="2">
        <v>0</v>
      </c>
      <c r="AF390" s="2">
        <v>0</v>
      </c>
      <c r="AG390" s="2">
        <f t="shared" ref="AG390:AG448" si="66">AF390+AE390+AD390+AC390+AB390+X390+W390+V390+S390+O390+N390+J390+G390+F390</f>
        <v>45955</v>
      </c>
      <c r="AH390" s="2">
        <f t="shared" ref="AH390:AH448" si="67">AF390+AE390+AD390+AC390+AB390+X390+W390+V390+S390+O390+N390+J390+G390+F390+Y390</f>
        <v>45955</v>
      </c>
      <c r="AI390" s="78">
        <v>182623</v>
      </c>
      <c r="AJ390" s="2">
        <v>182623</v>
      </c>
      <c r="AK390" s="2">
        <v>0</v>
      </c>
      <c r="AL390" s="2">
        <v>0</v>
      </c>
      <c r="AM390" s="2">
        <v>0</v>
      </c>
      <c r="AN390" s="2">
        <v>0</v>
      </c>
      <c r="AO390" s="2">
        <v>0</v>
      </c>
      <c r="AP390" s="2">
        <v>0</v>
      </c>
      <c r="AQ390" s="2">
        <v>0</v>
      </c>
      <c r="AR390" s="2">
        <v>-40276</v>
      </c>
      <c r="AS390" s="2">
        <v>0</v>
      </c>
      <c r="AT390" s="2">
        <v>0</v>
      </c>
      <c r="AU390" s="2">
        <v>0</v>
      </c>
      <c r="AV390" s="78">
        <v>0</v>
      </c>
      <c r="AW390" s="2">
        <v>0</v>
      </c>
      <c r="AX390" s="2">
        <v>0</v>
      </c>
      <c r="AY390" s="2">
        <v>0</v>
      </c>
      <c r="AZ390" s="2">
        <v>0</v>
      </c>
      <c r="BA390" s="2">
        <f t="shared" ref="BA390:BA448" si="68">AG390+AK390+AL390+AM390+AN390+AO390+AP390+AQ390+AR390+AS390+AT390+AY390+AZ390+AW390+AU390</f>
        <v>5679</v>
      </c>
      <c r="BB390" s="2">
        <f t="shared" ref="BB390:BB448" si="69">AH390+AK390+AL390+AM390+AN390+AO390+AP390+AQ390+AR390+AS390+AT390+AY390+AZ390+AU390+AW390</f>
        <v>5679</v>
      </c>
      <c r="BC390" s="2">
        <v>20169</v>
      </c>
      <c r="BD390" s="2">
        <v>20169</v>
      </c>
      <c r="BE390" s="2">
        <v>0</v>
      </c>
      <c r="BF390" s="78">
        <v>0</v>
      </c>
      <c r="BG390" s="2">
        <v>0</v>
      </c>
      <c r="BH390" s="78">
        <v>0</v>
      </c>
      <c r="BI390" s="2">
        <v>961</v>
      </c>
      <c r="BJ390" s="78">
        <v>3872</v>
      </c>
      <c r="BK390" s="2">
        <v>-791</v>
      </c>
      <c r="BL390" s="78">
        <v>-3128</v>
      </c>
    </row>
    <row r="391" spans="1:65" x14ac:dyDescent="0.25">
      <c r="A391" s="1" t="s">
        <v>386</v>
      </c>
      <c r="B391" t="s">
        <v>832</v>
      </c>
      <c r="C391" t="s">
        <v>977</v>
      </c>
      <c r="D391" s="2">
        <v>0</v>
      </c>
      <c r="E391" s="2">
        <v>0</v>
      </c>
      <c r="F391" s="2">
        <f t="shared" si="60"/>
        <v>0</v>
      </c>
      <c r="G391" s="2">
        <v>0</v>
      </c>
      <c r="H391" s="2">
        <v>0</v>
      </c>
      <c r="I391" s="2">
        <v>0</v>
      </c>
      <c r="J391" s="2">
        <f t="shared" si="61"/>
        <v>0</v>
      </c>
      <c r="K391" s="2">
        <v>0</v>
      </c>
      <c r="L391" s="2">
        <v>0</v>
      </c>
      <c r="M391" s="2">
        <v>0</v>
      </c>
      <c r="N391" s="2">
        <f t="shared" si="62"/>
        <v>0</v>
      </c>
      <c r="O391" s="2">
        <v>11938</v>
      </c>
      <c r="P391" s="2">
        <v>0</v>
      </c>
      <c r="Q391" s="2">
        <v>0</v>
      </c>
      <c r="R391" s="2">
        <v>0</v>
      </c>
      <c r="S391" s="2">
        <f t="shared" si="63"/>
        <v>0</v>
      </c>
      <c r="T391" s="2">
        <v>0</v>
      </c>
      <c r="U391" s="2">
        <v>0</v>
      </c>
      <c r="V391" s="2">
        <f t="shared" si="64"/>
        <v>0</v>
      </c>
      <c r="W391" s="2">
        <v>0</v>
      </c>
      <c r="X391" s="2">
        <v>0</v>
      </c>
      <c r="Y391">
        <v>0</v>
      </c>
      <c r="Z391" s="2">
        <v>0</v>
      </c>
      <c r="AA391" s="2">
        <v>0</v>
      </c>
      <c r="AB391" s="2">
        <f t="shared" si="65"/>
        <v>0</v>
      </c>
      <c r="AC391" s="2">
        <v>0</v>
      </c>
      <c r="AD391" s="2">
        <v>0</v>
      </c>
      <c r="AE391" s="2">
        <v>0</v>
      </c>
      <c r="AF391" s="2">
        <v>0</v>
      </c>
      <c r="AG391" s="2">
        <f t="shared" si="66"/>
        <v>11938</v>
      </c>
      <c r="AH391" s="2">
        <f t="shared" si="67"/>
        <v>11938</v>
      </c>
      <c r="AI391" s="78">
        <v>71634</v>
      </c>
      <c r="AJ391" s="2">
        <v>71634</v>
      </c>
      <c r="AK391" s="2">
        <v>0</v>
      </c>
      <c r="AL391" s="2">
        <v>0</v>
      </c>
      <c r="AM391" s="2">
        <v>0</v>
      </c>
      <c r="AN391" s="2">
        <v>0</v>
      </c>
      <c r="AO391" s="2">
        <v>0</v>
      </c>
      <c r="AP391" s="2">
        <v>0</v>
      </c>
      <c r="AQ391" s="2">
        <v>0</v>
      </c>
      <c r="AR391" s="2">
        <v>-4090</v>
      </c>
      <c r="AS391" s="2">
        <v>0</v>
      </c>
      <c r="AT391" s="2">
        <v>0</v>
      </c>
      <c r="AU391" s="2">
        <v>0</v>
      </c>
      <c r="AV391" s="78">
        <v>0</v>
      </c>
      <c r="AW391" s="2">
        <v>0</v>
      </c>
      <c r="AX391" s="2">
        <v>0</v>
      </c>
      <c r="AY391" s="2">
        <v>0</v>
      </c>
      <c r="AZ391" s="2">
        <v>0</v>
      </c>
      <c r="BA391" s="2">
        <f t="shared" si="68"/>
        <v>7848</v>
      </c>
      <c r="BB391" s="2">
        <f t="shared" si="69"/>
        <v>7848</v>
      </c>
      <c r="BC391" s="2">
        <v>6043</v>
      </c>
      <c r="BD391" s="2">
        <v>6043</v>
      </c>
      <c r="BE391" s="2">
        <v>0</v>
      </c>
      <c r="BF391" s="78">
        <v>0</v>
      </c>
      <c r="BG391" s="2">
        <v>0</v>
      </c>
      <c r="BH391" s="78">
        <v>0</v>
      </c>
      <c r="BI391" s="2">
        <v>713</v>
      </c>
      <c r="BJ391" s="78">
        <v>1050</v>
      </c>
      <c r="BK391" s="2">
        <v>0</v>
      </c>
      <c r="BL391" s="78">
        <v>-4204</v>
      </c>
    </row>
    <row r="392" spans="1:65" x14ac:dyDescent="0.25">
      <c r="A392" s="1" t="s">
        <v>387</v>
      </c>
      <c r="B392" t="s">
        <v>833</v>
      </c>
      <c r="C392" t="s">
        <v>977</v>
      </c>
      <c r="D392" s="2">
        <v>0</v>
      </c>
      <c r="E392" s="2">
        <v>0</v>
      </c>
      <c r="F392" s="2">
        <f t="shared" si="60"/>
        <v>0</v>
      </c>
      <c r="G392" s="2">
        <v>0</v>
      </c>
      <c r="H392" s="2">
        <v>0</v>
      </c>
      <c r="I392" s="2">
        <v>0</v>
      </c>
      <c r="J392" s="2">
        <f t="shared" si="61"/>
        <v>0</v>
      </c>
      <c r="K392" s="2">
        <v>0</v>
      </c>
      <c r="L392" s="2">
        <v>0</v>
      </c>
      <c r="M392" s="2">
        <v>0</v>
      </c>
      <c r="N392" s="2">
        <f t="shared" si="62"/>
        <v>0</v>
      </c>
      <c r="O392" s="2">
        <v>10704</v>
      </c>
      <c r="P392" s="2">
        <v>0</v>
      </c>
      <c r="Q392" s="2">
        <v>0</v>
      </c>
      <c r="R392" s="2">
        <v>0</v>
      </c>
      <c r="S392" s="2">
        <f t="shared" si="63"/>
        <v>0</v>
      </c>
      <c r="T392" s="2">
        <v>0</v>
      </c>
      <c r="U392" s="2">
        <v>0</v>
      </c>
      <c r="V392" s="2">
        <f t="shared" si="64"/>
        <v>0</v>
      </c>
      <c r="W392" s="2">
        <v>0</v>
      </c>
      <c r="X392" s="2">
        <v>0</v>
      </c>
      <c r="Y392">
        <v>0</v>
      </c>
      <c r="Z392" s="2">
        <v>0</v>
      </c>
      <c r="AA392" s="2">
        <v>0</v>
      </c>
      <c r="AB392" s="2">
        <f t="shared" si="65"/>
        <v>0</v>
      </c>
      <c r="AC392" s="2">
        <v>0</v>
      </c>
      <c r="AD392" s="2">
        <v>0</v>
      </c>
      <c r="AE392" s="2">
        <v>0</v>
      </c>
      <c r="AF392" s="2">
        <v>0</v>
      </c>
      <c r="AG392" s="2">
        <f t="shared" si="66"/>
        <v>10704</v>
      </c>
      <c r="AH392" s="2">
        <f t="shared" si="67"/>
        <v>10704</v>
      </c>
      <c r="AI392" s="78">
        <v>46333</v>
      </c>
      <c r="AJ392" s="2">
        <v>46333</v>
      </c>
      <c r="AK392" s="2">
        <v>0</v>
      </c>
      <c r="AL392" s="2">
        <v>0</v>
      </c>
      <c r="AM392" s="2">
        <v>0</v>
      </c>
      <c r="AN392" s="2">
        <v>0</v>
      </c>
      <c r="AO392" s="2">
        <v>0</v>
      </c>
      <c r="AP392" s="2">
        <v>0</v>
      </c>
      <c r="AQ392" s="2">
        <v>0</v>
      </c>
      <c r="AR392" s="2">
        <v>-11613</v>
      </c>
      <c r="AS392" s="2">
        <v>0</v>
      </c>
      <c r="AT392" s="2">
        <v>0</v>
      </c>
      <c r="AU392" s="2">
        <v>0</v>
      </c>
      <c r="AV392" s="78">
        <v>0</v>
      </c>
      <c r="AW392" s="2">
        <v>0</v>
      </c>
      <c r="AX392" s="2">
        <v>0</v>
      </c>
      <c r="AY392" s="2">
        <v>0</v>
      </c>
      <c r="AZ392" s="2">
        <v>0</v>
      </c>
      <c r="BA392" s="2">
        <f t="shared" si="68"/>
        <v>-909</v>
      </c>
      <c r="BB392" s="2">
        <f t="shared" si="69"/>
        <v>-909</v>
      </c>
      <c r="BC392" s="2">
        <v>-119</v>
      </c>
      <c r="BD392" s="2">
        <v>-119</v>
      </c>
      <c r="BE392" s="2">
        <v>0</v>
      </c>
      <c r="BF392" s="78">
        <v>0</v>
      </c>
      <c r="BG392" s="2">
        <v>0</v>
      </c>
      <c r="BH392" s="78">
        <v>0</v>
      </c>
      <c r="BI392" s="2">
        <v>533</v>
      </c>
      <c r="BJ392" s="78">
        <v>2132</v>
      </c>
      <c r="BK392" s="2">
        <v>-14</v>
      </c>
      <c r="BL392" s="78">
        <v>-1055</v>
      </c>
    </row>
    <row r="393" spans="1:65" x14ac:dyDescent="0.25">
      <c r="A393" s="1" t="s">
        <v>388</v>
      </c>
      <c r="B393" t="s">
        <v>834</v>
      </c>
      <c r="C393" t="s">
        <v>977</v>
      </c>
      <c r="D393" s="2">
        <v>0</v>
      </c>
      <c r="E393" s="2">
        <v>0</v>
      </c>
      <c r="F393" s="2">
        <f t="shared" si="60"/>
        <v>0</v>
      </c>
      <c r="G393" s="2">
        <v>0</v>
      </c>
      <c r="H393" s="2">
        <v>0</v>
      </c>
      <c r="I393" s="2">
        <v>0</v>
      </c>
      <c r="J393" s="2">
        <f t="shared" si="61"/>
        <v>0</v>
      </c>
      <c r="K393" s="2">
        <v>0</v>
      </c>
      <c r="L393" s="2">
        <v>0</v>
      </c>
      <c r="M393" s="2">
        <v>0</v>
      </c>
      <c r="N393" s="2">
        <f t="shared" si="62"/>
        <v>0</v>
      </c>
      <c r="O393" s="2">
        <v>1062</v>
      </c>
      <c r="P393" s="2">
        <v>0</v>
      </c>
      <c r="Q393" s="2">
        <v>0</v>
      </c>
      <c r="R393" s="2">
        <v>0</v>
      </c>
      <c r="S393" s="2">
        <f t="shared" si="63"/>
        <v>0</v>
      </c>
      <c r="T393" s="2">
        <v>0</v>
      </c>
      <c r="U393" s="2">
        <v>0</v>
      </c>
      <c r="V393" s="2">
        <f t="shared" si="64"/>
        <v>0</v>
      </c>
      <c r="W393" s="2">
        <v>0</v>
      </c>
      <c r="X393" s="2">
        <v>0</v>
      </c>
      <c r="Y393">
        <v>0</v>
      </c>
      <c r="Z393" s="2">
        <v>0</v>
      </c>
      <c r="AA393" s="2">
        <v>0</v>
      </c>
      <c r="AB393" s="2">
        <f t="shared" si="65"/>
        <v>0</v>
      </c>
      <c r="AC393" s="2">
        <v>0</v>
      </c>
      <c r="AD393" s="2">
        <v>0</v>
      </c>
      <c r="AE393" s="2">
        <v>0</v>
      </c>
      <c r="AF393" s="2">
        <v>0</v>
      </c>
      <c r="AG393" s="2">
        <f t="shared" si="66"/>
        <v>1062</v>
      </c>
      <c r="AH393" s="2">
        <f t="shared" si="67"/>
        <v>1062</v>
      </c>
      <c r="AI393" s="78">
        <v>4246</v>
      </c>
      <c r="AJ393" s="2">
        <v>4246</v>
      </c>
      <c r="AK393" s="2">
        <v>0</v>
      </c>
      <c r="AL393" s="2">
        <v>0</v>
      </c>
      <c r="AM393" s="2">
        <v>0</v>
      </c>
      <c r="AN393" s="2">
        <v>0</v>
      </c>
      <c r="AO393" s="2">
        <v>0</v>
      </c>
      <c r="AP393" s="2">
        <v>0</v>
      </c>
      <c r="AQ393" s="2">
        <v>0</v>
      </c>
      <c r="AR393" s="2">
        <v>-1728</v>
      </c>
      <c r="AS393" s="2">
        <v>0</v>
      </c>
      <c r="AT393" s="2">
        <v>0</v>
      </c>
      <c r="AU393" s="2">
        <v>0</v>
      </c>
      <c r="AV393" s="78">
        <v>0</v>
      </c>
      <c r="AW393" s="2">
        <v>0</v>
      </c>
      <c r="AX393" s="2">
        <v>0</v>
      </c>
      <c r="AY393" s="2">
        <v>0</v>
      </c>
      <c r="AZ393" s="2">
        <v>0</v>
      </c>
      <c r="BA393" s="2">
        <f t="shared" si="68"/>
        <v>-666</v>
      </c>
      <c r="BB393" s="2">
        <f t="shared" si="69"/>
        <v>-666</v>
      </c>
      <c r="BC393" s="2">
        <v>-2664</v>
      </c>
      <c r="BD393" s="2">
        <v>-2664</v>
      </c>
      <c r="BE393" s="2">
        <v>0</v>
      </c>
      <c r="BF393" s="78">
        <v>0</v>
      </c>
      <c r="BG393" s="2">
        <v>0</v>
      </c>
      <c r="BH393" s="78">
        <v>0</v>
      </c>
      <c r="BI393" s="2">
        <v>136</v>
      </c>
      <c r="BJ393" s="78">
        <v>542</v>
      </c>
      <c r="BK393" s="2">
        <v>-18</v>
      </c>
      <c r="BL393" s="78">
        <v>-70</v>
      </c>
    </row>
    <row r="394" spans="1:65" x14ac:dyDescent="0.25">
      <c r="A394" s="1" t="s">
        <v>389</v>
      </c>
      <c r="B394" t="s">
        <v>835</v>
      </c>
      <c r="C394" t="s">
        <v>977</v>
      </c>
      <c r="D394" s="2">
        <v>0</v>
      </c>
      <c r="E394" s="2">
        <v>0</v>
      </c>
      <c r="F394" s="2">
        <f t="shared" si="60"/>
        <v>0</v>
      </c>
      <c r="G394" s="2">
        <v>0</v>
      </c>
      <c r="H394" s="2">
        <v>0</v>
      </c>
      <c r="I394" s="2">
        <v>0</v>
      </c>
      <c r="J394" s="2">
        <f t="shared" si="61"/>
        <v>0</v>
      </c>
      <c r="K394" s="2">
        <v>0</v>
      </c>
      <c r="L394" s="2">
        <v>0</v>
      </c>
      <c r="M394" s="2">
        <v>0</v>
      </c>
      <c r="N394" s="2">
        <f t="shared" si="62"/>
        <v>0</v>
      </c>
      <c r="O394" s="2">
        <v>13805.711193200797</v>
      </c>
      <c r="P394" s="2">
        <v>0</v>
      </c>
      <c r="Q394" s="2">
        <v>0</v>
      </c>
      <c r="R394" s="2">
        <v>0</v>
      </c>
      <c r="S394" s="2">
        <f t="shared" si="63"/>
        <v>0</v>
      </c>
      <c r="T394" s="2">
        <v>0</v>
      </c>
      <c r="U394" s="2">
        <v>0</v>
      </c>
      <c r="V394" s="2">
        <f t="shared" si="64"/>
        <v>0</v>
      </c>
      <c r="W394" s="2">
        <v>0</v>
      </c>
      <c r="X394" s="2">
        <v>0</v>
      </c>
      <c r="Y394">
        <v>0</v>
      </c>
      <c r="Z394" s="2">
        <v>0</v>
      </c>
      <c r="AA394" s="2">
        <v>0</v>
      </c>
      <c r="AB394" s="2">
        <f t="shared" si="65"/>
        <v>0</v>
      </c>
      <c r="AC394" s="2">
        <v>0</v>
      </c>
      <c r="AD394" s="2">
        <v>0</v>
      </c>
      <c r="AE394" s="2">
        <v>0</v>
      </c>
      <c r="AF394" s="2">
        <v>0</v>
      </c>
      <c r="AG394" s="2">
        <f t="shared" si="66"/>
        <v>13805.711193200797</v>
      </c>
      <c r="AH394" s="2">
        <f t="shared" si="67"/>
        <v>13805.711193200797</v>
      </c>
      <c r="AI394" s="78">
        <v>57612.80277514847</v>
      </c>
      <c r="AJ394" s="2">
        <v>57612.80277514847</v>
      </c>
      <c r="AK394" s="2">
        <v>0</v>
      </c>
      <c r="AL394" s="2">
        <v>0</v>
      </c>
      <c r="AM394" s="2">
        <v>0</v>
      </c>
      <c r="AN394" s="2">
        <v>0</v>
      </c>
      <c r="AO394" s="2">
        <v>0</v>
      </c>
      <c r="AP394" s="2">
        <v>0</v>
      </c>
      <c r="AQ394" s="2">
        <v>0</v>
      </c>
      <c r="AR394" s="2">
        <v>-14809.431958499994</v>
      </c>
      <c r="AS394" s="2">
        <v>0</v>
      </c>
      <c r="AT394" s="2">
        <v>0</v>
      </c>
      <c r="AU394" s="2">
        <v>0</v>
      </c>
      <c r="AV394" s="78">
        <v>0</v>
      </c>
      <c r="AW394" s="2">
        <v>0</v>
      </c>
      <c r="AX394" s="2">
        <v>0</v>
      </c>
      <c r="AY394" s="2">
        <v>0</v>
      </c>
      <c r="AZ394" s="2">
        <v>0</v>
      </c>
      <c r="BA394" s="2">
        <f t="shared" si="68"/>
        <v>-1003.7207652991965</v>
      </c>
      <c r="BB394" s="2">
        <f t="shared" si="69"/>
        <v>-1003.7207652991965</v>
      </c>
      <c r="BC394" s="2">
        <v>-2132</v>
      </c>
      <c r="BD394" s="2">
        <v>-2132</v>
      </c>
      <c r="BE394" s="2">
        <v>0</v>
      </c>
      <c r="BF394" s="78">
        <v>0</v>
      </c>
      <c r="BG394" s="2">
        <v>0</v>
      </c>
      <c r="BH394" s="78">
        <v>0</v>
      </c>
      <c r="BI394" s="2">
        <v>0</v>
      </c>
      <c r="BJ394" s="78">
        <v>0</v>
      </c>
      <c r="BK394" s="2">
        <v>-12</v>
      </c>
      <c r="BL394" s="78">
        <v>-48</v>
      </c>
    </row>
    <row r="395" spans="1:65" x14ac:dyDescent="0.25">
      <c r="A395" s="1" t="s">
        <v>390</v>
      </c>
      <c r="B395" t="s">
        <v>836</v>
      </c>
      <c r="C395" t="s">
        <v>977</v>
      </c>
      <c r="D395" s="2">
        <v>0</v>
      </c>
      <c r="E395" s="2">
        <v>0</v>
      </c>
      <c r="F395" s="2">
        <f t="shared" si="60"/>
        <v>0</v>
      </c>
      <c r="G395" s="2">
        <v>0</v>
      </c>
      <c r="H395" s="2">
        <v>0</v>
      </c>
      <c r="I395" s="2">
        <v>0</v>
      </c>
      <c r="J395" s="2">
        <f t="shared" si="61"/>
        <v>0</v>
      </c>
      <c r="K395" s="2">
        <v>27254</v>
      </c>
      <c r="L395" s="2">
        <v>0</v>
      </c>
      <c r="M395" s="2">
        <v>0</v>
      </c>
      <c r="N395" s="2">
        <f t="shared" si="62"/>
        <v>27254</v>
      </c>
      <c r="O395" s="2">
        <v>0</v>
      </c>
      <c r="P395" s="2">
        <v>0</v>
      </c>
      <c r="Q395" s="2">
        <v>0</v>
      </c>
      <c r="R395" s="2">
        <v>0</v>
      </c>
      <c r="S395" s="2">
        <f t="shared" si="63"/>
        <v>0</v>
      </c>
      <c r="T395" s="2">
        <v>0</v>
      </c>
      <c r="U395" s="2">
        <v>0</v>
      </c>
      <c r="V395" s="2">
        <f t="shared" si="64"/>
        <v>0</v>
      </c>
      <c r="W395" s="2">
        <v>0</v>
      </c>
      <c r="X395" s="2">
        <v>0</v>
      </c>
      <c r="Y395">
        <v>0</v>
      </c>
      <c r="Z395" s="2">
        <v>0</v>
      </c>
      <c r="AA395" s="2">
        <v>0</v>
      </c>
      <c r="AB395" s="2">
        <f t="shared" si="65"/>
        <v>0</v>
      </c>
      <c r="AC395" s="2">
        <v>1789</v>
      </c>
      <c r="AD395" s="2">
        <v>0</v>
      </c>
      <c r="AE395" s="2">
        <v>0</v>
      </c>
      <c r="AF395" s="2">
        <v>0</v>
      </c>
      <c r="AG395" s="2">
        <f t="shared" si="66"/>
        <v>29043</v>
      </c>
      <c r="AH395" s="2">
        <f t="shared" si="67"/>
        <v>29043</v>
      </c>
      <c r="AI395" s="78">
        <v>113330</v>
      </c>
      <c r="AJ395" s="2">
        <v>113330</v>
      </c>
      <c r="AK395" s="2">
        <v>0</v>
      </c>
      <c r="AL395" s="2">
        <v>0</v>
      </c>
      <c r="AM395" s="2">
        <v>0</v>
      </c>
      <c r="AN395" s="2">
        <v>0</v>
      </c>
      <c r="AO395" s="2">
        <v>0</v>
      </c>
      <c r="AP395" s="2">
        <v>0</v>
      </c>
      <c r="AQ395" s="2">
        <v>-32850</v>
      </c>
      <c r="AR395" s="2">
        <v>0</v>
      </c>
      <c r="AS395" s="2">
        <v>0</v>
      </c>
      <c r="AT395" s="2">
        <v>0</v>
      </c>
      <c r="AU395" s="2">
        <v>0</v>
      </c>
      <c r="AV395" s="78">
        <v>0</v>
      </c>
      <c r="AW395" s="2">
        <v>0</v>
      </c>
      <c r="AX395" s="2">
        <v>0</v>
      </c>
      <c r="AY395" s="2">
        <v>0</v>
      </c>
      <c r="AZ395" s="2">
        <v>0</v>
      </c>
      <c r="BA395" s="2">
        <f t="shared" si="68"/>
        <v>-3807</v>
      </c>
      <c r="BB395" s="2">
        <f t="shared" si="69"/>
        <v>-3807</v>
      </c>
      <c r="BC395" s="2">
        <v>-18070</v>
      </c>
      <c r="BD395" s="2">
        <v>-18070</v>
      </c>
      <c r="BE395" s="2">
        <v>0</v>
      </c>
      <c r="BF395" s="78">
        <v>0</v>
      </c>
      <c r="BG395" s="2">
        <v>0</v>
      </c>
      <c r="BH395" s="78">
        <v>0</v>
      </c>
      <c r="BI395" s="2">
        <v>2525</v>
      </c>
      <c r="BJ395" s="78">
        <v>10008</v>
      </c>
      <c r="BK395" s="2">
        <v>-24</v>
      </c>
      <c r="BL395" s="78">
        <v>-287</v>
      </c>
    </row>
    <row r="396" spans="1:65" x14ac:dyDescent="0.25">
      <c r="A396" s="1" t="s">
        <v>391</v>
      </c>
      <c r="B396" t="s">
        <v>837</v>
      </c>
      <c r="C396" t="s">
        <v>977</v>
      </c>
      <c r="D396" s="2">
        <v>0</v>
      </c>
      <c r="E396" s="2">
        <v>109</v>
      </c>
      <c r="F396" s="2">
        <f t="shared" si="60"/>
        <v>109</v>
      </c>
      <c r="G396" s="2">
        <v>0</v>
      </c>
      <c r="H396" s="2">
        <v>0</v>
      </c>
      <c r="I396" s="2">
        <v>0</v>
      </c>
      <c r="J396" s="2">
        <f t="shared" si="61"/>
        <v>0</v>
      </c>
      <c r="K396" s="2">
        <v>35611</v>
      </c>
      <c r="L396" s="2">
        <v>0</v>
      </c>
      <c r="M396" s="2">
        <v>3217</v>
      </c>
      <c r="N396" s="2">
        <f t="shared" si="62"/>
        <v>38828</v>
      </c>
      <c r="O396" s="2">
        <v>0</v>
      </c>
      <c r="P396" s="2">
        <v>0</v>
      </c>
      <c r="Q396" s="2">
        <v>0</v>
      </c>
      <c r="R396" s="2">
        <v>0</v>
      </c>
      <c r="S396" s="2">
        <f t="shared" si="63"/>
        <v>0</v>
      </c>
      <c r="T396" s="2">
        <v>0</v>
      </c>
      <c r="U396" s="2">
        <v>0</v>
      </c>
      <c r="V396" s="2">
        <f t="shared" si="64"/>
        <v>0</v>
      </c>
      <c r="W396" s="2">
        <v>0</v>
      </c>
      <c r="X396" s="2">
        <v>0</v>
      </c>
      <c r="Y396">
        <v>0</v>
      </c>
      <c r="Z396" s="2">
        <v>0</v>
      </c>
      <c r="AA396" s="2">
        <v>0</v>
      </c>
      <c r="AB396" s="2">
        <f t="shared" si="65"/>
        <v>0</v>
      </c>
      <c r="AC396" s="2">
        <v>0</v>
      </c>
      <c r="AD396" s="2">
        <v>0</v>
      </c>
      <c r="AE396" s="2">
        <v>0</v>
      </c>
      <c r="AF396" s="2">
        <v>0</v>
      </c>
      <c r="AG396" s="2">
        <f t="shared" si="66"/>
        <v>38937</v>
      </c>
      <c r="AH396" s="2">
        <f t="shared" si="67"/>
        <v>38937</v>
      </c>
      <c r="AI396" s="78">
        <v>155760</v>
      </c>
      <c r="AJ396" s="2">
        <v>155760</v>
      </c>
      <c r="AK396" s="2">
        <v>0</v>
      </c>
      <c r="AL396" s="2">
        <v>0</v>
      </c>
      <c r="AM396" s="2">
        <v>0</v>
      </c>
      <c r="AN396" s="2">
        <v>0</v>
      </c>
      <c r="AO396" s="2">
        <v>0</v>
      </c>
      <c r="AP396" s="2">
        <v>0</v>
      </c>
      <c r="AQ396" s="2">
        <v>-58537</v>
      </c>
      <c r="AR396" s="2">
        <v>0</v>
      </c>
      <c r="AS396" s="2">
        <v>0</v>
      </c>
      <c r="AT396" s="2">
        <v>0</v>
      </c>
      <c r="AU396" s="2">
        <v>0</v>
      </c>
      <c r="AV396" s="78">
        <v>0</v>
      </c>
      <c r="AW396" s="2">
        <v>0</v>
      </c>
      <c r="AX396" s="2">
        <v>0</v>
      </c>
      <c r="AY396" s="2">
        <v>0</v>
      </c>
      <c r="AZ396" s="2">
        <v>0</v>
      </c>
      <c r="BA396" s="2">
        <f t="shared" si="68"/>
        <v>-19600</v>
      </c>
      <c r="BB396" s="2">
        <f t="shared" si="69"/>
        <v>-19600</v>
      </c>
      <c r="BC396" s="2">
        <v>-39363</v>
      </c>
      <c r="BD396" s="2">
        <v>-39363</v>
      </c>
      <c r="BE396" s="2">
        <v>0</v>
      </c>
      <c r="BF396" s="78">
        <v>0</v>
      </c>
      <c r="BG396" s="2">
        <v>0</v>
      </c>
      <c r="BH396" s="78">
        <v>0</v>
      </c>
      <c r="BI396" s="2">
        <v>11559</v>
      </c>
      <c r="BJ396" s="78">
        <v>45687</v>
      </c>
      <c r="BK396" s="2">
        <v>-814</v>
      </c>
      <c r="BL396" s="78">
        <v>-3121</v>
      </c>
    </row>
    <row r="397" spans="1:65" s="3" customFormat="1" x14ac:dyDescent="0.25">
      <c r="A397" s="4" t="s">
        <v>392</v>
      </c>
      <c r="B397" s="3" t="s">
        <v>838</v>
      </c>
      <c r="C397" s="3" t="s">
        <v>977</v>
      </c>
      <c r="D397" s="5">
        <v>0</v>
      </c>
      <c r="E397" s="5">
        <v>675</v>
      </c>
      <c r="F397" s="5">
        <f t="shared" si="60"/>
        <v>675</v>
      </c>
      <c r="G397" s="5">
        <v>0</v>
      </c>
      <c r="H397" s="5">
        <v>0</v>
      </c>
      <c r="I397" s="5">
        <v>0</v>
      </c>
      <c r="J397" s="5">
        <f t="shared" si="61"/>
        <v>0</v>
      </c>
      <c r="K397" s="5">
        <v>48147</v>
      </c>
      <c r="L397" s="5">
        <v>0</v>
      </c>
      <c r="M397" s="5">
        <v>0</v>
      </c>
      <c r="N397" s="5">
        <f t="shared" si="62"/>
        <v>48147</v>
      </c>
      <c r="O397" s="5">
        <v>0</v>
      </c>
      <c r="P397" s="5">
        <v>0</v>
      </c>
      <c r="Q397" s="5">
        <v>0</v>
      </c>
      <c r="R397" s="5">
        <v>0</v>
      </c>
      <c r="S397" s="5">
        <f t="shared" si="63"/>
        <v>0</v>
      </c>
      <c r="T397" s="5">
        <v>0</v>
      </c>
      <c r="U397" s="5">
        <v>0</v>
      </c>
      <c r="V397" s="5">
        <f t="shared" si="64"/>
        <v>0</v>
      </c>
      <c r="W397" s="5">
        <v>0</v>
      </c>
      <c r="X397" s="5">
        <v>0</v>
      </c>
      <c r="Y397" s="3">
        <v>0</v>
      </c>
      <c r="Z397" s="5">
        <v>0</v>
      </c>
      <c r="AA397" s="5">
        <v>0</v>
      </c>
      <c r="AB397" s="5">
        <f t="shared" si="65"/>
        <v>0</v>
      </c>
      <c r="AC397" s="5">
        <v>0</v>
      </c>
      <c r="AD397" s="5">
        <v>0</v>
      </c>
      <c r="AE397" s="5">
        <v>0</v>
      </c>
      <c r="AF397" s="5">
        <v>0</v>
      </c>
      <c r="AG397" s="5">
        <f t="shared" si="66"/>
        <v>48822</v>
      </c>
      <c r="AH397" s="5">
        <f t="shared" si="67"/>
        <v>48822</v>
      </c>
      <c r="AI397" s="228">
        <v>167288</v>
      </c>
      <c r="AJ397" s="5">
        <v>167288</v>
      </c>
      <c r="AK397" s="5">
        <v>0</v>
      </c>
      <c r="AL397" s="5">
        <v>0</v>
      </c>
      <c r="AM397" s="5">
        <v>0</v>
      </c>
      <c r="AN397" s="5">
        <v>0</v>
      </c>
      <c r="AO397" s="5">
        <v>0</v>
      </c>
      <c r="AP397" s="5">
        <v>0</v>
      </c>
      <c r="AQ397" s="5">
        <v>-28425</v>
      </c>
      <c r="AR397" s="5">
        <v>0</v>
      </c>
      <c r="AS397" s="5">
        <v>0</v>
      </c>
      <c r="AT397" s="5">
        <v>0</v>
      </c>
      <c r="AU397" s="5">
        <v>-4202</v>
      </c>
      <c r="AV397" s="228">
        <v>0</v>
      </c>
      <c r="AW397" s="5">
        <v>0</v>
      </c>
      <c r="AX397" s="5">
        <v>0</v>
      </c>
      <c r="AY397" s="5">
        <v>0</v>
      </c>
      <c r="AZ397" s="5">
        <v>0</v>
      </c>
      <c r="BA397" s="5">
        <f t="shared" si="68"/>
        <v>16195</v>
      </c>
      <c r="BB397" s="5">
        <f t="shared" si="69"/>
        <v>16195</v>
      </c>
      <c r="BC397" s="5">
        <v>66283</v>
      </c>
      <c r="BD397" s="5">
        <v>66283</v>
      </c>
      <c r="BE397" s="5">
        <v>-1243</v>
      </c>
      <c r="BF397" s="228">
        <v>-4975</v>
      </c>
      <c r="BG397" s="5">
        <v>0</v>
      </c>
      <c r="BH397" s="228">
        <v>0</v>
      </c>
      <c r="BI397" s="5">
        <v>2969</v>
      </c>
      <c r="BJ397" s="228">
        <v>11876</v>
      </c>
      <c r="BK397" s="5">
        <v>-405</v>
      </c>
      <c r="BL397" s="228">
        <v>-1620</v>
      </c>
      <c r="BM397" s="221"/>
    </row>
    <row r="398" spans="1:65" x14ac:dyDescent="0.25">
      <c r="A398" s="1" t="s">
        <v>393</v>
      </c>
      <c r="B398" t="s">
        <v>839</v>
      </c>
      <c r="C398" t="s">
        <v>977</v>
      </c>
      <c r="D398" s="2">
        <v>31</v>
      </c>
      <c r="E398" s="2">
        <v>0</v>
      </c>
      <c r="F398" s="2">
        <f t="shared" si="60"/>
        <v>31</v>
      </c>
      <c r="G398" s="2">
        <v>0</v>
      </c>
      <c r="H398" s="2">
        <v>0</v>
      </c>
      <c r="I398" s="2">
        <v>0</v>
      </c>
      <c r="J398" s="2">
        <f t="shared" si="61"/>
        <v>0</v>
      </c>
      <c r="K398" s="2">
        <v>17913</v>
      </c>
      <c r="L398" s="2">
        <v>0</v>
      </c>
      <c r="M398" s="2">
        <v>718</v>
      </c>
      <c r="N398" s="2">
        <f t="shared" si="62"/>
        <v>18631</v>
      </c>
      <c r="O398" s="2">
        <v>0</v>
      </c>
      <c r="P398" s="2">
        <v>0</v>
      </c>
      <c r="Q398" s="2">
        <v>0</v>
      </c>
      <c r="R398" s="2">
        <v>0</v>
      </c>
      <c r="S398" s="2">
        <f t="shared" si="63"/>
        <v>0</v>
      </c>
      <c r="T398" s="2">
        <v>0</v>
      </c>
      <c r="U398" s="2">
        <v>0</v>
      </c>
      <c r="V398" s="2">
        <f t="shared" si="64"/>
        <v>0</v>
      </c>
      <c r="W398" s="2">
        <v>0</v>
      </c>
      <c r="X398" s="2">
        <v>0</v>
      </c>
      <c r="Y398">
        <v>0</v>
      </c>
      <c r="Z398" s="2">
        <v>0</v>
      </c>
      <c r="AA398" s="2">
        <v>0</v>
      </c>
      <c r="AB398" s="2">
        <f t="shared" si="65"/>
        <v>0</v>
      </c>
      <c r="AC398" s="2">
        <v>0</v>
      </c>
      <c r="AD398" s="2">
        <v>0</v>
      </c>
      <c r="AE398" s="2">
        <v>0</v>
      </c>
      <c r="AF398" s="2">
        <v>0</v>
      </c>
      <c r="AG398" s="2">
        <f t="shared" si="66"/>
        <v>18662</v>
      </c>
      <c r="AH398" s="2">
        <f t="shared" si="67"/>
        <v>18662</v>
      </c>
      <c r="AI398" s="78">
        <v>84478</v>
      </c>
      <c r="AJ398" s="2">
        <v>84478</v>
      </c>
      <c r="AK398" s="2">
        <v>0</v>
      </c>
      <c r="AL398" s="2">
        <v>0</v>
      </c>
      <c r="AM398" s="2">
        <v>0</v>
      </c>
      <c r="AN398" s="2">
        <v>0</v>
      </c>
      <c r="AO398" s="2">
        <v>0</v>
      </c>
      <c r="AP398" s="2">
        <v>0</v>
      </c>
      <c r="AQ398" s="2">
        <v>-18065</v>
      </c>
      <c r="AR398" s="2">
        <v>0</v>
      </c>
      <c r="AS398" s="2">
        <v>0</v>
      </c>
      <c r="AT398" s="2">
        <v>0</v>
      </c>
      <c r="AU398" s="2">
        <v>0</v>
      </c>
      <c r="AV398" s="78">
        <v>0</v>
      </c>
      <c r="AW398" s="2">
        <v>0</v>
      </c>
      <c r="AX398" s="2">
        <v>0</v>
      </c>
      <c r="AY398" s="2">
        <v>0</v>
      </c>
      <c r="AZ398" s="2">
        <v>0</v>
      </c>
      <c r="BA398" s="2">
        <f t="shared" si="68"/>
        <v>597</v>
      </c>
      <c r="BB398" s="2">
        <f t="shared" si="69"/>
        <v>597</v>
      </c>
      <c r="BC398" s="2">
        <v>14495</v>
      </c>
      <c r="BD398" s="2">
        <v>14495</v>
      </c>
      <c r="BE398" s="2">
        <v>0</v>
      </c>
      <c r="BF398" s="78">
        <v>0</v>
      </c>
      <c r="BG398" s="2">
        <v>0</v>
      </c>
      <c r="BH398" s="78">
        <v>0</v>
      </c>
      <c r="BI398" s="2">
        <v>0</v>
      </c>
      <c r="BJ398" s="78">
        <v>1388</v>
      </c>
      <c r="BK398" s="2">
        <v>-237</v>
      </c>
      <c r="BL398" s="78">
        <v>-1350</v>
      </c>
    </row>
    <row r="399" spans="1:65" x14ac:dyDescent="0.25">
      <c r="A399" s="1" t="s">
        <v>394</v>
      </c>
      <c r="B399" t="s">
        <v>840</v>
      </c>
      <c r="C399" t="s">
        <v>977</v>
      </c>
      <c r="D399" s="2">
        <v>0</v>
      </c>
      <c r="E399" s="2">
        <v>596</v>
      </c>
      <c r="F399" s="2">
        <f t="shared" si="60"/>
        <v>596</v>
      </c>
      <c r="G399" s="2">
        <v>0</v>
      </c>
      <c r="H399" s="2">
        <v>0</v>
      </c>
      <c r="I399" s="2">
        <v>0</v>
      </c>
      <c r="J399" s="2">
        <f t="shared" si="61"/>
        <v>0</v>
      </c>
      <c r="K399" s="2">
        <v>25274</v>
      </c>
      <c r="L399" s="2">
        <v>0</v>
      </c>
      <c r="M399" s="2">
        <v>937</v>
      </c>
      <c r="N399" s="2">
        <f t="shared" si="62"/>
        <v>26211</v>
      </c>
      <c r="O399" s="2">
        <v>0</v>
      </c>
      <c r="P399" s="2">
        <v>0</v>
      </c>
      <c r="Q399" s="2">
        <v>0</v>
      </c>
      <c r="R399" s="2">
        <v>0</v>
      </c>
      <c r="S399" s="2">
        <f t="shared" si="63"/>
        <v>0</v>
      </c>
      <c r="T399" s="2">
        <v>0</v>
      </c>
      <c r="U399" s="2">
        <v>0</v>
      </c>
      <c r="V399" s="2">
        <f t="shared" si="64"/>
        <v>0</v>
      </c>
      <c r="W399" s="2">
        <v>0</v>
      </c>
      <c r="X399" s="2">
        <v>0</v>
      </c>
      <c r="Y399">
        <v>0</v>
      </c>
      <c r="Z399" s="2">
        <v>0</v>
      </c>
      <c r="AA399" s="2">
        <v>0</v>
      </c>
      <c r="AB399" s="2">
        <f t="shared" si="65"/>
        <v>0</v>
      </c>
      <c r="AC399" s="2">
        <v>1295</v>
      </c>
      <c r="AD399" s="2">
        <v>0</v>
      </c>
      <c r="AE399" s="2">
        <v>0</v>
      </c>
      <c r="AF399" s="2">
        <v>0</v>
      </c>
      <c r="AG399" s="2">
        <f t="shared" si="66"/>
        <v>28102</v>
      </c>
      <c r="AH399" s="2">
        <f t="shared" si="67"/>
        <v>28102</v>
      </c>
      <c r="AI399" s="78">
        <v>115037</v>
      </c>
      <c r="AJ399" s="2">
        <v>115037</v>
      </c>
      <c r="AK399" s="2">
        <v>0</v>
      </c>
      <c r="AL399" s="2">
        <v>0</v>
      </c>
      <c r="AM399" s="2">
        <v>0</v>
      </c>
      <c r="AN399" s="2">
        <v>0</v>
      </c>
      <c r="AO399" s="2">
        <v>0</v>
      </c>
      <c r="AP399" s="2">
        <v>0</v>
      </c>
      <c r="AQ399" s="2">
        <v>-22294</v>
      </c>
      <c r="AR399" s="2">
        <v>0</v>
      </c>
      <c r="AS399" s="2">
        <v>0</v>
      </c>
      <c r="AT399" s="2">
        <v>0</v>
      </c>
      <c r="AU399" s="2">
        <v>0</v>
      </c>
      <c r="AV399" s="78">
        <v>0</v>
      </c>
      <c r="AW399" s="2">
        <v>0</v>
      </c>
      <c r="AX399" s="2">
        <v>0</v>
      </c>
      <c r="AY399" s="2">
        <v>0</v>
      </c>
      <c r="AZ399" s="2">
        <v>0</v>
      </c>
      <c r="BA399" s="2">
        <f t="shared" si="68"/>
        <v>5808</v>
      </c>
      <c r="BB399" s="2">
        <f t="shared" si="69"/>
        <v>5808</v>
      </c>
      <c r="BC399" s="2">
        <v>25860</v>
      </c>
      <c r="BD399" s="2">
        <v>25860</v>
      </c>
      <c r="BE399" s="2">
        <v>0</v>
      </c>
      <c r="BF399" s="78">
        <v>0</v>
      </c>
      <c r="BG399" s="2">
        <v>0</v>
      </c>
      <c r="BH399" s="78">
        <v>0</v>
      </c>
      <c r="BI399" s="2">
        <v>2161</v>
      </c>
      <c r="BJ399" s="78">
        <v>8643</v>
      </c>
      <c r="BK399" s="2">
        <v>-140</v>
      </c>
      <c r="BL399" s="78">
        <v>-560</v>
      </c>
    </row>
    <row r="400" spans="1:65" x14ac:dyDescent="0.25">
      <c r="A400" s="1" t="s">
        <v>395</v>
      </c>
      <c r="B400" t="s">
        <v>841</v>
      </c>
      <c r="C400" t="s">
        <v>977</v>
      </c>
      <c r="D400" s="2">
        <v>0</v>
      </c>
      <c r="E400" s="2">
        <v>510</v>
      </c>
      <c r="F400" s="2">
        <f t="shared" si="60"/>
        <v>510</v>
      </c>
      <c r="G400" s="2">
        <v>0</v>
      </c>
      <c r="H400" s="2">
        <v>0</v>
      </c>
      <c r="I400" s="2">
        <v>0</v>
      </c>
      <c r="J400" s="2">
        <f t="shared" si="61"/>
        <v>0</v>
      </c>
      <c r="K400" s="2">
        <v>34158</v>
      </c>
      <c r="L400" s="2">
        <v>0</v>
      </c>
      <c r="M400" s="2">
        <v>0</v>
      </c>
      <c r="N400" s="2">
        <f t="shared" si="62"/>
        <v>34158</v>
      </c>
      <c r="O400" s="2">
        <v>0</v>
      </c>
      <c r="P400" s="2">
        <v>0</v>
      </c>
      <c r="Q400" s="2">
        <v>0</v>
      </c>
      <c r="R400" s="2">
        <v>0</v>
      </c>
      <c r="S400" s="2">
        <f t="shared" si="63"/>
        <v>0</v>
      </c>
      <c r="T400" s="2">
        <v>0</v>
      </c>
      <c r="U400" s="2">
        <v>0</v>
      </c>
      <c r="V400" s="2">
        <f t="shared" si="64"/>
        <v>0</v>
      </c>
      <c r="W400" s="2">
        <v>0</v>
      </c>
      <c r="X400" s="2">
        <v>0</v>
      </c>
      <c r="Y400">
        <v>0</v>
      </c>
      <c r="Z400" s="2">
        <v>0</v>
      </c>
      <c r="AA400" s="2">
        <v>0</v>
      </c>
      <c r="AB400" s="2">
        <f t="shared" si="65"/>
        <v>0</v>
      </c>
      <c r="AC400" s="2">
        <v>369</v>
      </c>
      <c r="AD400" s="2">
        <v>0</v>
      </c>
      <c r="AE400" s="2">
        <v>0</v>
      </c>
      <c r="AF400" s="2">
        <v>0</v>
      </c>
      <c r="AG400" s="2">
        <f t="shared" si="66"/>
        <v>35037</v>
      </c>
      <c r="AH400" s="2">
        <f t="shared" si="67"/>
        <v>35037</v>
      </c>
      <c r="AI400" s="78">
        <v>139630</v>
      </c>
      <c r="AJ400" s="2">
        <v>139630</v>
      </c>
      <c r="AK400" s="2">
        <v>0</v>
      </c>
      <c r="AL400" s="2">
        <v>0</v>
      </c>
      <c r="AM400" s="2">
        <v>0</v>
      </c>
      <c r="AN400" s="2">
        <v>0</v>
      </c>
      <c r="AO400" s="2">
        <v>0</v>
      </c>
      <c r="AP400" s="2">
        <v>0</v>
      </c>
      <c r="AQ400" s="2">
        <v>-32100</v>
      </c>
      <c r="AR400" s="2">
        <v>0</v>
      </c>
      <c r="AS400" s="2">
        <v>0</v>
      </c>
      <c r="AT400" s="2">
        <v>0</v>
      </c>
      <c r="AU400" s="2">
        <v>0</v>
      </c>
      <c r="AV400" s="78">
        <v>0</v>
      </c>
      <c r="AW400" s="2">
        <v>0</v>
      </c>
      <c r="AX400" s="2">
        <v>0</v>
      </c>
      <c r="AY400" s="2">
        <v>0</v>
      </c>
      <c r="AZ400" s="2">
        <v>0</v>
      </c>
      <c r="BA400" s="2">
        <f t="shared" si="68"/>
        <v>2937</v>
      </c>
      <c r="BB400" s="2">
        <f t="shared" si="69"/>
        <v>2937</v>
      </c>
      <c r="BC400" s="2">
        <v>38149</v>
      </c>
      <c r="BD400" s="2">
        <v>38149</v>
      </c>
      <c r="BE400" s="2">
        <v>970</v>
      </c>
      <c r="BF400" s="78">
        <v>3880</v>
      </c>
      <c r="BG400" s="2">
        <v>0</v>
      </c>
      <c r="BH400" s="78">
        <v>0</v>
      </c>
      <c r="BI400" s="2">
        <v>1165</v>
      </c>
      <c r="BJ400" s="78">
        <v>3267</v>
      </c>
      <c r="BK400" s="2">
        <v>-45</v>
      </c>
      <c r="BL400" s="78">
        <v>-503</v>
      </c>
    </row>
    <row r="401" spans="1:65" x14ac:dyDescent="0.25">
      <c r="A401" s="1" t="s">
        <v>396</v>
      </c>
      <c r="B401" t="s">
        <v>842</v>
      </c>
      <c r="C401" t="s">
        <v>977</v>
      </c>
      <c r="D401" s="2">
        <v>0</v>
      </c>
      <c r="E401" s="2">
        <v>70</v>
      </c>
      <c r="F401" s="2">
        <f t="shared" si="60"/>
        <v>70</v>
      </c>
      <c r="G401" s="2">
        <v>0</v>
      </c>
      <c r="H401" s="2">
        <v>0</v>
      </c>
      <c r="I401" s="2">
        <v>0</v>
      </c>
      <c r="J401" s="2">
        <f t="shared" si="61"/>
        <v>0</v>
      </c>
      <c r="K401" s="2">
        <v>-9</v>
      </c>
      <c r="L401" s="2">
        <v>0</v>
      </c>
      <c r="M401" s="2">
        <v>43</v>
      </c>
      <c r="N401" s="2">
        <f t="shared" si="62"/>
        <v>34</v>
      </c>
      <c r="O401" s="2">
        <v>40</v>
      </c>
      <c r="P401" s="2">
        <v>0</v>
      </c>
      <c r="Q401" s="2">
        <v>0</v>
      </c>
      <c r="R401" s="2">
        <v>184</v>
      </c>
      <c r="S401" s="2">
        <f t="shared" si="63"/>
        <v>184</v>
      </c>
      <c r="T401" s="2">
        <v>0</v>
      </c>
      <c r="U401" s="2">
        <v>0</v>
      </c>
      <c r="V401" s="2">
        <f t="shared" si="64"/>
        <v>0</v>
      </c>
      <c r="W401" s="2">
        <v>456</v>
      </c>
      <c r="X401" s="2">
        <v>0</v>
      </c>
      <c r="Y401">
        <v>0</v>
      </c>
      <c r="Z401" s="2">
        <v>0</v>
      </c>
      <c r="AA401" s="2">
        <v>0</v>
      </c>
      <c r="AB401" s="2">
        <f t="shared" si="65"/>
        <v>0</v>
      </c>
      <c r="AC401" s="2">
        <v>0</v>
      </c>
      <c r="AD401" s="2">
        <v>0</v>
      </c>
      <c r="AE401" s="2">
        <v>0</v>
      </c>
      <c r="AF401" s="2">
        <v>0</v>
      </c>
      <c r="AG401" s="2">
        <f t="shared" si="66"/>
        <v>784</v>
      </c>
      <c r="AH401" s="2">
        <f t="shared" si="67"/>
        <v>784</v>
      </c>
      <c r="AI401" s="78">
        <v>3733</v>
      </c>
      <c r="AJ401" s="2">
        <v>3733</v>
      </c>
      <c r="AK401" s="2">
        <v>0</v>
      </c>
      <c r="AL401" s="2">
        <v>0</v>
      </c>
      <c r="AM401" s="2">
        <v>0</v>
      </c>
      <c r="AN401" s="2">
        <v>0</v>
      </c>
      <c r="AO401" s="2">
        <v>0</v>
      </c>
      <c r="AP401" s="2">
        <v>0</v>
      </c>
      <c r="AQ401" s="2">
        <v>0</v>
      </c>
      <c r="AR401" s="2">
        <v>0</v>
      </c>
      <c r="AS401" s="2">
        <v>0</v>
      </c>
      <c r="AT401" s="2">
        <v>0</v>
      </c>
      <c r="AU401" s="2">
        <v>0</v>
      </c>
      <c r="AV401" s="78">
        <v>0</v>
      </c>
      <c r="AW401" s="2">
        <v>0</v>
      </c>
      <c r="AX401" s="2">
        <v>0</v>
      </c>
      <c r="AY401" s="2">
        <v>0</v>
      </c>
      <c r="AZ401" s="2">
        <v>0</v>
      </c>
      <c r="BA401" s="2">
        <f t="shared" si="68"/>
        <v>784</v>
      </c>
      <c r="BB401" s="2">
        <f t="shared" si="69"/>
        <v>784</v>
      </c>
      <c r="BC401" s="2">
        <v>3733</v>
      </c>
      <c r="BD401" s="2">
        <v>3733</v>
      </c>
      <c r="BE401" s="2">
        <v>0</v>
      </c>
      <c r="BF401" s="78">
        <v>0</v>
      </c>
      <c r="BG401" s="2">
        <v>0</v>
      </c>
      <c r="BH401" s="78">
        <v>0</v>
      </c>
      <c r="BI401" s="2">
        <v>0</v>
      </c>
      <c r="BJ401" s="78">
        <v>0</v>
      </c>
      <c r="BK401" s="2">
        <v>18</v>
      </c>
      <c r="BL401" s="78">
        <v>0</v>
      </c>
    </row>
    <row r="402" spans="1:65" x14ac:dyDescent="0.25">
      <c r="A402" s="1" t="s">
        <v>397</v>
      </c>
      <c r="B402" t="s">
        <v>843</v>
      </c>
      <c r="C402" t="s">
        <v>977</v>
      </c>
      <c r="D402" s="2">
        <v>0</v>
      </c>
      <c r="E402" s="2">
        <v>289</v>
      </c>
      <c r="F402" s="2">
        <f t="shared" si="60"/>
        <v>289</v>
      </c>
      <c r="G402" s="2">
        <v>0</v>
      </c>
      <c r="H402" s="2">
        <v>0</v>
      </c>
      <c r="I402" s="2">
        <v>0</v>
      </c>
      <c r="J402" s="2">
        <f t="shared" si="61"/>
        <v>0</v>
      </c>
      <c r="K402" s="2">
        <v>-4</v>
      </c>
      <c r="L402" s="2">
        <v>0</v>
      </c>
      <c r="M402" s="2">
        <v>0</v>
      </c>
      <c r="N402" s="2">
        <f t="shared" si="62"/>
        <v>-4</v>
      </c>
      <c r="O402" s="2">
        <v>0</v>
      </c>
      <c r="P402" s="2">
        <v>0</v>
      </c>
      <c r="Q402" s="2">
        <v>0</v>
      </c>
      <c r="R402" s="2">
        <v>113</v>
      </c>
      <c r="S402" s="2">
        <f t="shared" si="63"/>
        <v>113</v>
      </c>
      <c r="T402" s="2">
        <v>0</v>
      </c>
      <c r="U402" s="2">
        <v>0</v>
      </c>
      <c r="V402" s="2">
        <f t="shared" si="64"/>
        <v>0</v>
      </c>
      <c r="W402" s="2">
        <v>382</v>
      </c>
      <c r="X402" s="2">
        <v>0</v>
      </c>
      <c r="Y402">
        <v>0</v>
      </c>
      <c r="Z402" s="2">
        <v>0</v>
      </c>
      <c r="AA402" s="2">
        <v>0</v>
      </c>
      <c r="AB402" s="2">
        <f t="shared" si="65"/>
        <v>0</v>
      </c>
      <c r="AC402" s="2">
        <v>0</v>
      </c>
      <c r="AD402" s="2">
        <v>0</v>
      </c>
      <c r="AE402" s="2">
        <v>0</v>
      </c>
      <c r="AF402" s="2">
        <v>0</v>
      </c>
      <c r="AG402" s="2">
        <f t="shared" si="66"/>
        <v>780</v>
      </c>
      <c r="AH402" s="2">
        <f t="shared" si="67"/>
        <v>780</v>
      </c>
      <c r="AI402" s="78">
        <v>3000</v>
      </c>
      <c r="AJ402" s="2">
        <v>3000</v>
      </c>
      <c r="AK402" s="2">
        <v>0</v>
      </c>
      <c r="AL402" s="2">
        <v>0</v>
      </c>
      <c r="AM402" s="2">
        <v>0</v>
      </c>
      <c r="AN402" s="2">
        <v>0</v>
      </c>
      <c r="AO402" s="2">
        <v>0</v>
      </c>
      <c r="AP402" s="2">
        <v>0</v>
      </c>
      <c r="AQ402" s="2">
        <v>0</v>
      </c>
      <c r="AR402" s="2">
        <v>0</v>
      </c>
      <c r="AS402" s="2">
        <v>0</v>
      </c>
      <c r="AT402" s="2">
        <v>0</v>
      </c>
      <c r="AU402" s="2">
        <v>0</v>
      </c>
      <c r="AV402" s="78">
        <v>0</v>
      </c>
      <c r="AW402" s="2">
        <v>0</v>
      </c>
      <c r="AX402" s="2">
        <v>0</v>
      </c>
      <c r="AY402" s="2">
        <v>0</v>
      </c>
      <c r="AZ402" s="2">
        <v>0</v>
      </c>
      <c r="BA402" s="2">
        <f t="shared" si="68"/>
        <v>780</v>
      </c>
      <c r="BB402" s="2">
        <f t="shared" si="69"/>
        <v>780</v>
      </c>
      <c r="BC402" s="2">
        <v>3000</v>
      </c>
      <c r="BD402" s="2">
        <v>3000</v>
      </c>
      <c r="BE402" s="2">
        <v>0</v>
      </c>
      <c r="BF402" s="78">
        <v>0</v>
      </c>
      <c r="BG402" s="2">
        <v>0</v>
      </c>
      <c r="BH402" s="78">
        <v>0</v>
      </c>
      <c r="BI402" s="2">
        <v>0</v>
      </c>
      <c r="BJ402" s="78">
        <v>0</v>
      </c>
      <c r="BK402" s="2">
        <v>-5</v>
      </c>
      <c r="BL402" s="78">
        <v>-20</v>
      </c>
    </row>
    <row r="403" spans="1:65" x14ac:dyDescent="0.25">
      <c r="A403" s="1" t="s">
        <v>398</v>
      </c>
      <c r="B403" t="s">
        <v>844</v>
      </c>
      <c r="C403" t="s">
        <v>977</v>
      </c>
      <c r="D403" s="2">
        <v>0</v>
      </c>
      <c r="E403" s="2">
        <v>68</v>
      </c>
      <c r="F403" s="2">
        <f t="shared" si="60"/>
        <v>68</v>
      </c>
      <c r="G403" s="2">
        <v>0</v>
      </c>
      <c r="H403" s="2">
        <v>0</v>
      </c>
      <c r="I403" s="2">
        <v>0</v>
      </c>
      <c r="J403" s="2">
        <f t="shared" si="61"/>
        <v>0</v>
      </c>
      <c r="K403" s="2">
        <v>-202</v>
      </c>
      <c r="L403" s="2">
        <v>0</v>
      </c>
      <c r="M403" s="2">
        <v>135</v>
      </c>
      <c r="N403" s="2">
        <f t="shared" si="62"/>
        <v>-67</v>
      </c>
      <c r="O403" s="2">
        <v>49</v>
      </c>
      <c r="P403" s="2">
        <v>0</v>
      </c>
      <c r="Q403" s="2">
        <v>0</v>
      </c>
      <c r="R403" s="2">
        <v>422</v>
      </c>
      <c r="S403" s="2">
        <f t="shared" si="63"/>
        <v>422</v>
      </c>
      <c r="T403" s="2">
        <v>0</v>
      </c>
      <c r="U403" s="2">
        <v>0</v>
      </c>
      <c r="V403" s="2">
        <f t="shared" si="64"/>
        <v>0</v>
      </c>
      <c r="W403" s="2">
        <v>552</v>
      </c>
      <c r="X403" s="2">
        <v>0</v>
      </c>
      <c r="Y403">
        <v>0</v>
      </c>
      <c r="Z403" s="2">
        <v>0</v>
      </c>
      <c r="AA403" s="2">
        <v>0</v>
      </c>
      <c r="AB403" s="2">
        <f t="shared" si="65"/>
        <v>0</v>
      </c>
      <c r="AC403" s="2">
        <v>0</v>
      </c>
      <c r="AD403" s="2">
        <v>0</v>
      </c>
      <c r="AE403" s="2">
        <v>0</v>
      </c>
      <c r="AF403" s="2">
        <v>0</v>
      </c>
      <c r="AG403" s="2">
        <f t="shared" si="66"/>
        <v>1024</v>
      </c>
      <c r="AH403" s="2">
        <f t="shared" si="67"/>
        <v>1024</v>
      </c>
      <c r="AI403" s="78">
        <v>5202</v>
      </c>
      <c r="AJ403" s="2">
        <v>5202</v>
      </c>
      <c r="AK403" s="2">
        <v>0</v>
      </c>
      <c r="AL403" s="2">
        <v>0</v>
      </c>
      <c r="AM403" s="2">
        <v>0</v>
      </c>
      <c r="AN403" s="2">
        <v>0</v>
      </c>
      <c r="AO403" s="2">
        <v>0</v>
      </c>
      <c r="AP403" s="2">
        <v>0</v>
      </c>
      <c r="AQ403" s="2">
        <v>0</v>
      </c>
      <c r="AR403" s="2">
        <v>0</v>
      </c>
      <c r="AS403" s="2">
        <v>0</v>
      </c>
      <c r="AT403" s="2">
        <v>0</v>
      </c>
      <c r="AU403" s="2">
        <v>0</v>
      </c>
      <c r="AV403" s="78">
        <v>0</v>
      </c>
      <c r="AW403" s="2">
        <v>0</v>
      </c>
      <c r="AX403" s="2">
        <v>0</v>
      </c>
      <c r="AY403" s="2">
        <v>0</v>
      </c>
      <c r="AZ403" s="2">
        <v>0</v>
      </c>
      <c r="BA403" s="2">
        <f t="shared" si="68"/>
        <v>1024</v>
      </c>
      <c r="BB403" s="2">
        <f t="shared" si="69"/>
        <v>1024</v>
      </c>
      <c r="BC403" s="2">
        <v>5202</v>
      </c>
      <c r="BD403" s="2">
        <v>5202</v>
      </c>
      <c r="BE403" s="2">
        <v>0</v>
      </c>
      <c r="BF403" s="78">
        <v>0</v>
      </c>
      <c r="BG403" s="2">
        <v>0</v>
      </c>
      <c r="BH403" s="78">
        <v>0</v>
      </c>
      <c r="BI403" s="2">
        <v>0</v>
      </c>
      <c r="BJ403" s="78">
        <v>0</v>
      </c>
      <c r="BK403" s="2">
        <v>-2</v>
      </c>
      <c r="BL403" s="78">
        <v>-7</v>
      </c>
    </row>
    <row r="404" spans="1:65" x14ac:dyDescent="0.25">
      <c r="A404" s="1" t="s">
        <v>399</v>
      </c>
      <c r="B404" t="s">
        <v>845</v>
      </c>
      <c r="C404" t="s">
        <v>977</v>
      </c>
      <c r="D404" s="2">
        <v>0</v>
      </c>
      <c r="E404" s="2">
        <v>97</v>
      </c>
      <c r="F404" s="2">
        <f t="shared" si="60"/>
        <v>97</v>
      </c>
      <c r="G404" s="2">
        <v>0</v>
      </c>
      <c r="H404" s="2">
        <v>0</v>
      </c>
      <c r="I404" s="2">
        <v>0</v>
      </c>
      <c r="J404" s="2">
        <f t="shared" si="61"/>
        <v>0</v>
      </c>
      <c r="K404" s="2">
        <v>-12</v>
      </c>
      <c r="L404" s="2">
        <v>0</v>
      </c>
      <c r="M404" s="2">
        <v>336</v>
      </c>
      <c r="N404" s="2">
        <f t="shared" si="62"/>
        <v>324</v>
      </c>
      <c r="O404" s="2">
        <v>9</v>
      </c>
      <c r="P404" s="2">
        <v>0</v>
      </c>
      <c r="Q404" s="2">
        <v>0</v>
      </c>
      <c r="R404" s="2">
        <v>88</v>
      </c>
      <c r="S404" s="2">
        <f t="shared" si="63"/>
        <v>88</v>
      </c>
      <c r="T404" s="2">
        <v>0</v>
      </c>
      <c r="U404" s="2">
        <v>0</v>
      </c>
      <c r="V404" s="2">
        <f t="shared" si="64"/>
        <v>0</v>
      </c>
      <c r="W404" s="2">
        <v>550</v>
      </c>
      <c r="X404" s="2">
        <v>0</v>
      </c>
      <c r="Y404">
        <v>0</v>
      </c>
      <c r="Z404" s="2">
        <v>0</v>
      </c>
      <c r="AA404" s="2">
        <v>0</v>
      </c>
      <c r="AB404" s="2">
        <f t="shared" si="65"/>
        <v>0</v>
      </c>
      <c r="AC404" s="2">
        <v>0</v>
      </c>
      <c r="AD404" s="2">
        <v>0</v>
      </c>
      <c r="AE404" s="2">
        <v>0</v>
      </c>
      <c r="AF404" s="2">
        <v>0</v>
      </c>
      <c r="AG404" s="2">
        <f t="shared" si="66"/>
        <v>1068</v>
      </c>
      <c r="AH404" s="2">
        <f t="shared" si="67"/>
        <v>1068</v>
      </c>
      <c r="AI404" s="78">
        <v>3777</v>
      </c>
      <c r="AJ404" s="2">
        <v>3777</v>
      </c>
      <c r="AK404" s="2">
        <v>0</v>
      </c>
      <c r="AL404" s="2">
        <v>0</v>
      </c>
      <c r="AM404" s="2">
        <v>0</v>
      </c>
      <c r="AN404" s="2">
        <v>0</v>
      </c>
      <c r="AO404" s="2">
        <v>0</v>
      </c>
      <c r="AP404" s="2">
        <v>0</v>
      </c>
      <c r="AQ404" s="2">
        <v>0</v>
      </c>
      <c r="AR404" s="2">
        <v>0</v>
      </c>
      <c r="AS404" s="2">
        <v>0</v>
      </c>
      <c r="AT404" s="2">
        <v>0</v>
      </c>
      <c r="AU404" s="2">
        <v>0</v>
      </c>
      <c r="AV404" s="78">
        <v>0</v>
      </c>
      <c r="AW404" s="2">
        <v>0</v>
      </c>
      <c r="AX404" s="2">
        <v>0</v>
      </c>
      <c r="AY404" s="2">
        <v>0</v>
      </c>
      <c r="AZ404" s="2">
        <v>0</v>
      </c>
      <c r="BA404" s="2">
        <f t="shared" si="68"/>
        <v>1068</v>
      </c>
      <c r="BB404" s="2">
        <f t="shared" si="69"/>
        <v>1068</v>
      </c>
      <c r="BC404" s="2">
        <v>3777</v>
      </c>
      <c r="BD404" s="2">
        <v>3777</v>
      </c>
      <c r="BE404" s="2">
        <v>0</v>
      </c>
      <c r="BF404" s="78">
        <v>0</v>
      </c>
      <c r="BG404" s="2">
        <v>0</v>
      </c>
      <c r="BH404" s="78">
        <v>0</v>
      </c>
      <c r="BI404" s="2">
        <v>4</v>
      </c>
      <c r="BJ404" s="78">
        <v>16</v>
      </c>
      <c r="BK404" s="2">
        <v>3</v>
      </c>
      <c r="BL404" s="78">
        <v>12</v>
      </c>
    </row>
    <row r="405" spans="1:65" x14ac:dyDescent="0.25">
      <c r="A405" s="1" t="s">
        <v>400</v>
      </c>
      <c r="B405" t="s">
        <v>846</v>
      </c>
      <c r="C405" t="s">
        <v>977</v>
      </c>
      <c r="D405" s="2">
        <v>0</v>
      </c>
      <c r="E405" s="2">
        <v>22</v>
      </c>
      <c r="F405" s="2">
        <f t="shared" si="60"/>
        <v>22</v>
      </c>
      <c r="G405" s="2">
        <v>0</v>
      </c>
      <c r="H405" s="2">
        <v>0</v>
      </c>
      <c r="I405" s="2">
        <v>0</v>
      </c>
      <c r="J405" s="2">
        <f t="shared" si="61"/>
        <v>0</v>
      </c>
      <c r="K405" s="2">
        <v>0</v>
      </c>
      <c r="L405" s="2">
        <v>0</v>
      </c>
      <c r="M405" s="2">
        <v>70</v>
      </c>
      <c r="N405" s="2">
        <f t="shared" si="62"/>
        <v>70</v>
      </c>
      <c r="O405" s="2">
        <v>0</v>
      </c>
      <c r="P405" s="2">
        <v>0</v>
      </c>
      <c r="Q405" s="2">
        <v>0</v>
      </c>
      <c r="R405" s="2">
        <v>48</v>
      </c>
      <c r="S405" s="2">
        <f t="shared" si="63"/>
        <v>48</v>
      </c>
      <c r="T405" s="2">
        <v>0</v>
      </c>
      <c r="U405" s="2">
        <v>0</v>
      </c>
      <c r="V405" s="2">
        <f t="shared" si="64"/>
        <v>0</v>
      </c>
      <c r="W405" s="2">
        <v>371</v>
      </c>
      <c r="X405" s="2">
        <v>0</v>
      </c>
      <c r="Y405">
        <v>0</v>
      </c>
      <c r="Z405" s="2">
        <v>0</v>
      </c>
      <c r="AA405" s="2">
        <v>0</v>
      </c>
      <c r="AB405" s="2">
        <f t="shared" si="65"/>
        <v>0</v>
      </c>
      <c r="AC405" s="2">
        <v>0</v>
      </c>
      <c r="AD405" s="2">
        <v>0</v>
      </c>
      <c r="AE405" s="2">
        <v>0</v>
      </c>
      <c r="AF405" s="2">
        <v>0</v>
      </c>
      <c r="AG405" s="2">
        <f t="shared" si="66"/>
        <v>511</v>
      </c>
      <c r="AH405" s="2">
        <f t="shared" si="67"/>
        <v>511</v>
      </c>
      <c r="AI405" s="78">
        <v>2330</v>
      </c>
      <c r="AJ405" s="2">
        <v>2330</v>
      </c>
      <c r="AK405" s="2">
        <v>0</v>
      </c>
      <c r="AL405" s="2">
        <v>0</v>
      </c>
      <c r="AM405" s="2">
        <v>0</v>
      </c>
      <c r="AN405" s="2">
        <v>0</v>
      </c>
      <c r="AO405" s="2">
        <v>0</v>
      </c>
      <c r="AP405" s="2">
        <v>0</v>
      </c>
      <c r="AQ405" s="2">
        <v>0</v>
      </c>
      <c r="AR405" s="2">
        <v>0</v>
      </c>
      <c r="AS405" s="2">
        <v>0</v>
      </c>
      <c r="AT405" s="2">
        <v>0</v>
      </c>
      <c r="AU405" s="2">
        <v>0</v>
      </c>
      <c r="AV405" s="78">
        <v>0</v>
      </c>
      <c r="AW405" s="2">
        <v>0</v>
      </c>
      <c r="AX405" s="2">
        <v>0</v>
      </c>
      <c r="AY405" s="2">
        <v>0</v>
      </c>
      <c r="AZ405" s="2">
        <v>0</v>
      </c>
      <c r="BA405" s="2">
        <f t="shared" si="68"/>
        <v>511</v>
      </c>
      <c r="BB405" s="2">
        <f t="shared" si="69"/>
        <v>511</v>
      </c>
      <c r="BC405" s="2">
        <v>2330</v>
      </c>
      <c r="BD405" s="2">
        <v>2330</v>
      </c>
      <c r="BE405" s="2">
        <v>0</v>
      </c>
      <c r="BF405" s="78">
        <v>0</v>
      </c>
      <c r="BG405" s="2">
        <v>0</v>
      </c>
      <c r="BH405" s="78">
        <v>0</v>
      </c>
      <c r="BI405" s="2">
        <v>0</v>
      </c>
      <c r="BJ405" s="78">
        <v>0</v>
      </c>
      <c r="BK405" s="2">
        <v>5</v>
      </c>
      <c r="BL405" s="78">
        <v>16</v>
      </c>
      <c r="BM405" s="219" t="s">
        <v>976</v>
      </c>
    </row>
    <row r="406" spans="1:65" x14ac:dyDescent="0.25">
      <c r="A406" s="1" t="s">
        <v>401</v>
      </c>
      <c r="B406" t="s">
        <v>847</v>
      </c>
      <c r="C406" t="s">
        <v>977</v>
      </c>
      <c r="D406" s="2">
        <v>0</v>
      </c>
      <c r="E406" s="2">
        <v>364</v>
      </c>
      <c r="F406" s="2">
        <f t="shared" si="60"/>
        <v>364</v>
      </c>
      <c r="G406" s="2">
        <v>0</v>
      </c>
      <c r="H406" s="2">
        <v>0</v>
      </c>
      <c r="I406" s="2">
        <v>0</v>
      </c>
      <c r="J406" s="2">
        <f t="shared" si="61"/>
        <v>0</v>
      </c>
      <c r="K406" s="2">
        <v>29</v>
      </c>
      <c r="L406" s="2">
        <v>0</v>
      </c>
      <c r="M406" s="2">
        <v>9</v>
      </c>
      <c r="N406" s="2">
        <f t="shared" si="62"/>
        <v>38</v>
      </c>
      <c r="O406" s="2">
        <v>22</v>
      </c>
      <c r="P406" s="2">
        <v>0</v>
      </c>
      <c r="Q406" s="2">
        <v>0</v>
      </c>
      <c r="R406" s="2">
        <v>246</v>
      </c>
      <c r="S406" s="2">
        <f t="shared" si="63"/>
        <v>246</v>
      </c>
      <c r="T406" s="2">
        <v>0</v>
      </c>
      <c r="U406" s="2">
        <v>0</v>
      </c>
      <c r="V406" s="2">
        <f t="shared" si="64"/>
        <v>0</v>
      </c>
      <c r="W406" s="2">
        <v>328</v>
      </c>
      <c r="X406" s="2">
        <v>0</v>
      </c>
      <c r="Y406">
        <v>0</v>
      </c>
      <c r="Z406" s="2">
        <v>0</v>
      </c>
      <c r="AA406" s="2">
        <v>0</v>
      </c>
      <c r="AB406" s="2">
        <f t="shared" si="65"/>
        <v>0</v>
      </c>
      <c r="AC406" s="2">
        <v>0</v>
      </c>
      <c r="AD406" s="2">
        <v>0</v>
      </c>
      <c r="AE406" s="2">
        <v>0</v>
      </c>
      <c r="AF406" s="2">
        <v>0</v>
      </c>
      <c r="AG406" s="2">
        <f t="shared" si="66"/>
        <v>998</v>
      </c>
      <c r="AH406" s="2">
        <f t="shared" si="67"/>
        <v>998</v>
      </c>
      <c r="AI406" s="78">
        <v>7790</v>
      </c>
      <c r="AJ406" s="2">
        <v>7790</v>
      </c>
      <c r="AK406" s="2">
        <v>0</v>
      </c>
      <c r="AL406" s="2">
        <v>0</v>
      </c>
      <c r="AM406" s="2">
        <v>0</v>
      </c>
      <c r="AN406" s="2">
        <v>0</v>
      </c>
      <c r="AO406" s="2">
        <v>0</v>
      </c>
      <c r="AP406" s="2">
        <v>0</v>
      </c>
      <c r="AQ406" s="2">
        <v>0</v>
      </c>
      <c r="AR406" s="2">
        <v>0</v>
      </c>
      <c r="AS406" s="2">
        <v>0</v>
      </c>
      <c r="AT406" s="2">
        <v>0</v>
      </c>
      <c r="AU406" s="2">
        <v>37</v>
      </c>
      <c r="AV406" s="78">
        <v>-29</v>
      </c>
      <c r="AW406" s="2">
        <v>0</v>
      </c>
      <c r="AX406" s="2">
        <v>0</v>
      </c>
      <c r="AY406" s="2">
        <v>0</v>
      </c>
      <c r="AZ406" s="2">
        <v>0</v>
      </c>
      <c r="BA406" s="2">
        <f t="shared" si="68"/>
        <v>1035</v>
      </c>
      <c r="BB406" s="2">
        <f t="shared" si="69"/>
        <v>1035</v>
      </c>
      <c r="BC406" s="2">
        <v>7761</v>
      </c>
      <c r="BD406" s="2">
        <v>7761</v>
      </c>
      <c r="BE406" s="2">
        <v>0</v>
      </c>
      <c r="BF406" s="78">
        <v>0</v>
      </c>
      <c r="BG406" s="2">
        <v>0</v>
      </c>
      <c r="BH406" s="78">
        <v>0</v>
      </c>
      <c r="BI406" s="2">
        <v>0</v>
      </c>
      <c r="BJ406" s="78">
        <v>33</v>
      </c>
      <c r="BK406" s="2">
        <v>0</v>
      </c>
      <c r="BL406" s="78">
        <v>-30</v>
      </c>
    </row>
    <row r="407" spans="1:65" x14ac:dyDescent="0.25">
      <c r="A407" s="1" t="s">
        <v>402</v>
      </c>
      <c r="B407" t="s">
        <v>848</v>
      </c>
      <c r="C407" t="s">
        <v>977</v>
      </c>
      <c r="D407" s="2">
        <v>0</v>
      </c>
      <c r="E407" s="2">
        <v>45</v>
      </c>
      <c r="F407" s="2">
        <f t="shared" si="60"/>
        <v>45</v>
      </c>
      <c r="G407" s="2">
        <v>0</v>
      </c>
      <c r="H407" s="2">
        <v>0</v>
      </c>
      <c r="I407" s="2">
        <v>0</v>
      </c>
      <c r="J407" s="2">
        <f t="shared" si="61"/>
        <v>0</v>
      </c>
      <c r="K407" s="2">
        <v>0</v>
      </c>
      <c r="L407" s="2">
        <v>0</v>
      </c>
      <c r="M407" s="2">
        <v>149</v>
      </c>
      <c r="N407" s="2">
        <f t="shared" si="62"/>
        <v>149</v>
      </c>
      <c r="O407" s="2">
        <v>33</v>
      </c>
      <c r="P407" s="2">
        <v>0</v>
      </c>
      <c r="Q407" s="2">
        <v>0</v>
      </c>
      <c r="R407" s="2">
        <v>172</v>
      </c>
      <c r="S407" s="2">
        <f t="shared" si="63"/>
        <v>172</v>
      </c>
      <c r="T407" s="2">
        <v>0</v>
      </c>
      <c r="U407" s="2">
        <v>0</v>
      </c>
      <c r="V407" s="2">
        <f t="shared" si="64"/>
        <v>0</v>
      </c>
      <c r="W407" s="2">
        <v>615</v>
      </c>
      <c r="X407" s="2">
        <v>0</v>
      </c>
      <c r="Y407">
        <v>0</v>
      </c>
      <c r="Z407" s="2">
        <v>0</v>
      </c>
      <c r="AA407" s="2">
        <v>0</v>
      </c>
      <c r="AB407" s="2">
        <f t="shared" si="65"/>
        <v>0</v>
      </c>
      <c r="AC407" s="2">
        <v>0</v>
      </c>
      <c r="AD407" s="2">
        <v>0</v>
      </c>
      <c r="AE407" s="2">
        <v>0</v>
      </c>
      <c r="AF407" s="2">
        <v>0</v>
      </c>
      <c r="AG407" s="2">
        <f t="shared" si="66"/>
        <v>1014</v>
      </c>
      <c r="AH407" s="2">
        <f t="shared" si="67"/>
        <v>1014</v>
      </c>
      <c r="AI407" s="78">
        <v>4348</v>
      </c>
      <c r="AJ407" s="2">
        <v>4348</v>
      </c>
      <c r="AK407" s="2">
        <v>0</v>
      </c>
      <c r="AL407" s="2">
        <v>0</v>
      </c>
      <c r="AM407" s="2">
        <v>0</v>
      </c>
      <c r="AN407" s="2">
        <v>0</v>
      </c>
      <c r="AO407" s="2">
        <v>0</v>
      </c>
      <c r="AP407" s="2">
        <v>0</v>
      </c>
      <c r="AQ407" s="2">
        <v>0</v>
      </c>
      <c r="AR407" s="2">
        <v>0</v>
      </c>
      <c r="AS407" s="2">
        <v>0</v>
      </c>
      <c r="AT407" s="2">
        <v>0</v>
      </c>
      <c r="AU407" s="2">
        <v>0</v>
      </c>
      <c r="AV407" s="78">
        <v>0</v>
      </c>
      <c r="AW407" s="2">
        <v>0</v>
      </c>
      <c r="AX407" s="2">
        <v>0</v>
      </c>
      <c r="AY407" s="2">
        <v>0</v>
      </c>
      <c r="AZ407" s="2">
        <v>0</v>
      </c>
      <c r="BA407" s="2">
        <f t="shared" si="68"/>
        <v>1014</v>
      </c>
      <c r="BB407" s="2">
        <f t="shared" si="69"/>
        <v>1014</v>
      </c>
      <c r="BC407" s="2">
        <v>4348</v>
      </c>
      <c r="BD407" s="2">
        <v>4348</v>
      </c>
      <c r="BE407" s="2">
        <v>0</v>
      </c>
      <c r="BF407" s="78">
        <v>0</v>
      </c>
      <c r="BG407" s="2">
        <v>0</v>
      </c>
      <c r="BH407" s="78">
        <v>0</v>
      </c>
      <c r="BI407" s="2">
        <v>0</v>
      </c>
      <c r="BJ407" s="78">
        <v>0</v>
      </c>
      <c r="BK407" s="2">
        <v>0</v>
      </c>
      <c r="BL407" s="78">
        <v>-20</v>
      </c>
    </row>
    <row r="408" spans="1:65" x14ac:dyDescent="0.25">
      <c r="A408" s="1" t="s">
        <v>403</v>
      </c>
      <c r="B408" t="s">
        <v>849</v>
      </c>
      <c r="C408" t="s">
        <v>977</v>
      </c>
      <c r="D408" s="2">
        <v>0</v>
      </c>
      <c r="E408" s="2">
        <v>32</v>
      </c>
      <c r="F408" s="2">
        <f t="shared" si="60"/>
        <v>32</v>
      </c>
      <c r="G408" s="2">
        <v>1</v>
      </c>
      <c r="H408" s="2">
        <v>0</v>
      </c>
      <c r="I408" s="2">
        <v>0</v>
      </c>
      <c r="J408" s="2">
        <f t="shared" si="61"/>
        <v>0</v>
      </c>
      <c r="K408" s="2">
        <v>0</v>
      </c>
      <c r="L408" s="2">
        <v>0</v>
      </c>
      <c r="M408" s="2">
        <v>231</v>
      </c>
      <c r="N408" s="2">
        <f t="shared" si="62"/>
        <v>231</v>
      </c>
      <c r="O408" s="2">
        <v>9</v>
      </c>
      <c r="P408" s="2">
        <v>0</v>
      </c>
      <c r="Q408" s="2">
        <v>0</v>
      </c>
      <c r="R408" s="2">
        <v>137</v>
      </c>
      <c r="S408" s="2">
        <f t="shared" si="63"/>
        <v>137</v>
      </c>
      <c r="T408" s="2">
        <v>0</v>
      </c>
      <c r="U408" s="2">
        <v>0</v>
      </c>
      <c r="V408" s="2">
        <f t="shared" si="64"/>
        <v>0</v>
      </c>
      <c r="W408" s="2">
        <v>1125</v>
      </c>
      <c r="X408" s="2">
        <v>0</v>
      </c>
      <c r="Y408">
        <v>0</v>
      </c>
      <c r="Z408" s="2">
        <v>0</v>
      </c>
      <c r="AA408" s="2">
        <v>0</v>
      </c>
      <c r="AB408" s="2">
        <f t="shared" si="65"/>
        <v>0</v>
      </c>
      <c r="AC408" s="2">
        <v>0</v>
      </c>
      <c r="AD408" s="2">
        <v>0</v>
      </c>
      <c r="AE408" s="2">
        <v>0</v>
      </c>
      <c r="AF408" s="2">
        <v>0</v>
      </c>
      <c r="AG408" s="2">
        <f t="shared" si="66"/>
        <v>1535</v>
      </c>
      <c r="AH408" s="2">
        <f t="shared" si="67"/>
        <v>1535</v>
      </c>
      <c r="AI408" s="78">
        <v>6167</v>
      </c>
      <c r="AJ408" s="2">
        <v>6167</v>
      </c>
      <c r="AK408" s="2">
        <v>0</v>
      </c>
      <c r="AL408" s="2">
        <v>0</v>
      </c>
      <c r="AM408" s="2">
        <v>0</v>
      </c>
      <c r="AN408" s="2">
        <v>0</v>
      </c>
      <c r="AO408" s="2">
        <v>0</v>
      </c>
      <c r="AP408" s="2">
        <v>0</v>
      </c>
      <c r="AQ408" s="2">
        <v>0</v>
      </c>
      <c r="AR408" s="2">
        <v>0</v>
      </c>
      <c r="AS408" s="2">
        <v>0</v>
      </c>
      <c r="AT408" s="2">
        <v>-52</v>
      </c>
      <c r="AU408" s="2">
        <v>0</v>
      </c>
      <c r="AV408" s="78">
        <v>0</v>
      </c>
      <c r="AW408" s="2">
        <v>0</v>
      </c>
      <c r="AX408" s="2">
        <v>0</v>
      </c>
      <c r="AY408" s="2">
        <v>0</v>
      </c>
      <c r="AZ408" s="2">
        <v>0</v>
      </c>
      <c r="BA408" s="2">
        <f t="shared" si="68"/>
        <v>1483</v>
      </c>
      <c r="BB408" s="2">
        <f t="shared" si="69"/>
        <v>1483</v>
      </c>
      <c r="BC408" s="2">
        <v>3167</v>
      </c>
      <c r="BD408" s="2">
        <v>3167</v>
      </c>
      <c r="BE408" s="2">
        <v>0</v>
      </c>
      <c r="BF408" s="78">
        <v>0</v>
      </c>
      <c r="BG408" s="2">
        <v>0</v>
      </c>
      <c r="BH408" s="78">
        <v>0</v>
      </c>
      <c r="BI408" s="2">
        <v>7</v>
      </c>
      <c r="BJ408" s="78">
        <v>15</v>
      </c>
      <c r="BK408" s="2">
        <v>-12</v>
      </c>
      <c r="BL408" s="78">
        <v>-20</v>
      </c>
    </row>
    <row r="409" spans="1:65" x14ac:dyDescent="0.25">
      <c r="A409" s="1" t="s">
        <v>404</v>
      </c>
      <c r="B409" t="s">
        <v>850</v>
      </c>
      <c r="C409" t="s">
        <v>977</v>
      </c>
      <c r="D409" s="2">
        <v>0</v>
      </c>
      <c r="E409" s="2">
        <v>119</v>
      </c>
      <c r="F409" s="2">
        <f t="shared" si="60"/>
        <v>119</v>
      </c>
      <c r="G409" s="2">
        <v>0</v>
      </c>
      <c r="H409" s="2">
        <v>0</v>
      </c>
      <c r="I409" s="2">
        <v>0</v>
      </c>
      <c r="J409" s="2">
        <f t="shared" si="61"/>
        <v>0</v>
      </c>
      <c r="K409" s="2">
        <v>4</v>
      </c>
      <c r="L409" s="2">
        <v>0</v>
      </c>
      <c r="M409" s="2">
        <v>24</v>
      </c>
      <c r="N409" s="2">
        <f t="shared" si="62"/>
        <v>28</v>
      </c>
      <c r="O409" s="2">
        <v>0</v>
      </c>
      <c r="P409" s="2">
        <v>0</v>
      </c>
      <c r="Q409" s="2">
        <v>0</v>
      </c>
      <c r="R409" s="2">
        <v>238</v>
      </c>
      <c r="S409" s="2">
        <f t="shared" si="63"/>
        <v>238</v>
      </c>
      <c r="T409" s="2">
        <v>0</v>
      </c>
      <c r="U409" s="2">
        <v>0</v>
      </c>
      <c r="V409" s="2">
        <f t="shared" si="64"/>
        <v>0</v>
      </c>
      <c r="W409" s="2">
        <v>184</v>
      </c>
      <c r="X409" s="2">
        <v>0</v>
      </c>
      <c r="Y409">
        <v>0</v>
      </c>
      <c r="Z409" s="2">
        <v>0</v>
      </c>
      <c r="AA409" s="2">
        <v>0</v>
      </c>
      <c r="AB409" s="2">
        <f t="shared" si="65"/>
        <v>0</v>
      </c>
      <c r="AC409" s="2">
        <v>0</v>
      </c>
      <c r="AD409" s="2">
        <v>0</v>
      </c>
      <c r="AE409" s="2">
        <v>0</v>
      </c>
      <c r="AF409" s="2">
        <v>0</v>
      </c>
      <c r="AG409" s="2">
        <f t="shared" si="66"/>
        <v>569</v>
      </c>
      <c r="AH409" s="2">
        <f t="shared" si="67"/>
        <v>569</v>
      </c>
      <c r="AI409" s="78">
        <v>3055</v>
      </c>
      <c r="AJ409" s="2">
        <v>3055</v>
      </c>
      <c r="AK409" s="2">
        <v>0</v>
      </c>
      <c r="AL409" s="2">
        <v>0</v>
      </c>
      <c r="AM409" s="2">
        <v>0</v>
      </c>
      <c r="AN409" s="2">
        <v>0</v>
      </c>
      <c r="AO409" s="2">
        <v>0</v>
      </c>
      <c r="AP409" s="2">
        <v>0</v>
      </c>
      <c r="AQ409" s="2">
        <v>0</v>
      </c>
      <c r="AR409" s="2">
        <v>0</v>
      </c>
      <c r="AS409" s="2">
        <v>0</v>
      </c>
      <c r="AT409" s="2">
        <v>0</v>
      </c>
      <c r="AU409" s="2">
        <v>0</v>
      </c>
      <c r="AV409" s="78">
        <v>0</v>
      </c>
      <c r="AW409" s="2">
        <v>0</v>
      </c>
      <c r="AX409" s="2">
        <v>0</v>
      </c>
      <c r="AY409" s="2">
        <v>0</v>
      </c>
      <c r="AZ409" s="2">
        <v>0</v>
      </c>
      <c r="BA409" s="2">
        <f t="shared" si="68"/>
        <v>569</v>
      </c>
      <c r="BB409" s="2">
        <f t="shared" si="69"/>
        <v>569</v>
      </c>
      <c r="BC409" s="2">
        <v>3055</v>
      </c>
      <c r="BD409" s="2">
        <v>3055</v>
      </c>
      <c r="BE409" s="2">
        <v>0</v>
      </c>
      <c r="BF409" s="78">
        <v>0</v>
      </c>
      <c r="BG409" s="2">
        <v>0</v>
      </c>
      <c r="BH409" s="78">
        <v>0</v>
      </c>
      <c r="BI409" s="2">
        <v>0</v>
      </c>
      <c r="BJ409" s="78">
        <v>0</v>
      </c>
      <c r="BK409" s="2">
        <v>-3</v>
      </c>
      <c r="BL409" s="78">
        <v>-15</v>
      </c>
    </row>
    <row r="410" spans="1:65" x14ac:dyDescent="0.25">
      <c r="A410" s="1" t="s">
        <v>405</v>
      </c>
      <c r="B410" t="s">
        <v>851</v>
      </c>
      <c r="C410" t="s">
        <v>977</v>
      </c>
      <c r="D410" s="2">
        <v>0</v>
      </c>
      <c r="E410" s="2">
        <v>681</v>
      </c>
      <c r="F410" s="2">
        <f t="shared" si="60"/>
        <v>681</v>
      </c>
      <c r="G410" s="2">
        <v>0</v>
      </c>
      <c r="H410" s="2">
        <v>0</v>
      </c>
      <c r="I410" s="2">
        <v>0</v>
      </c>
      <c r="J410" s="2">
        <f t="shared" si="61"/>
        <v>0</v>
      </c>
      <c r="K410" s="2">
        <v>0</v>
      </c>
      <c r="L410" s="2">
        <v>0</v>
      </c>
      <c r="M410" s="2">
        <v>23</v>
      </c>
      <c r="N410" s="2">
        <f t="shared" si="62"/>
        <v>23</v>
      </c>
      <c r="O410" s="2">
        <v>682</v>
      </c>
      <c r="P410" s="2">
        <v>0</v>
      </c>
      <c r="Q410" s="2">
        <v>0</v>
      </c>
      <c r="R410" s="2">
        <v>783</v>
      </c>
      <c r="S410" s="2">
        <f t="shared" si="63"/>
        <v>783</v>
      </c>
      <c r="T410" s="2">
        <v>0</v>
      </c>
      <c r="U410" s="2">
        <v>0</v>
      </c>
      <c r="V410" s="2">
        <f t="shared" si="64"/>
        <v>0</v>
      </c>
      <c r="W410" s="2">
        <v>494</v>
      </c>
      <c r="X410" s="2">
        <v>0</v>
      </c>
      <c r="Y410">
        <v>0</v>
      </c>
      <c r="Z410" s="2">
        <v>0</v>
      </c>
      <c r="AA410" s="2">
        <v>0</v>
      </c>
      <c r="AB410" s="2">
        <f t="shared" si="65"/>
        <v>0</v>
      </c>
      <c r="AC410" s="2">
        <v>0</v>
      </c>
      <c r="AD410" s="2">
        <v>0</v>
      </c>
      <c r="AE410" s="2">
        <v>0</v>
      </c>
      <c r="AF410" s="2">
        <v>0</v>
      </c>
      <c r="AG410" s="2">
        <f t="shared" si="66"/>
        <v>2663</v>
      </c>
      <c r="AH410" s="2">
        <f t="shared" si="67"/>
        <v>2663</v>
      </c>
      <c r="AI410" s="78">
        <v>11991</v>
      </c>
      <c r="AJ410" s="2">
        <v>11991</v>
      </c>
      <c r="AK410" s="2">
        <v>0</v>
      </c>
      <c r="AL410" s="2">
        <v>0</v>
      </c>
      <c r="AM410" s="2">
        <v>0</v>
      </c>
      <c r="AN410" s="2">
        <v>0</v>
      </c>
      <c r="AO410" s="2">
        <v>0</v>
      </c>
      <c r="AP410" s="2">
        <v>0</v>
      </c>
      <c r="AQ410" s="2">
        <v>0</v>
      </c>
      <c r="AR410" s="2">
        <v>0</v>
      </c>
      <c r="AS410" s="2">
        <v>0</v>
      </c>
      <c r="AT410" s="2">
        <v>0</v>
      </c>
      <c r="AU410" s="2">
        <v>0</v>
      </c>
      <c r="AV410" s="78">
        <v>0</v>
      </c>
      <c r="AW410" s="2">
        <v>0</v>
      </c>
      <c r="AX410" s="2">
        <v>0</v>
      </c>
      <c r="AY410" s="2">
        <v>0</v>
      </c>
      <c r="AZ410" s="2">
        <v>0</v>
      </c>
      <c r="BA410" s="2">
        <f t="shared" si="68"/>
        <v>2663</v>
      </c>
      <c r="BB410" s="2">
        <f t="shared" si="69"/>
        <v>2663</v>
      </c>
      <c r="BC410" s="2">
        <v>11991</v>
      </c>
      <c r="BD410" s="2">
        <v>11991</v>
      </c>
      <c r="BE410" s="2">
        <v>0</v>
      </c>
      <c r="BF410" s="78">
        <v>0</v>
      </c>
      <c r="BG410" s="2">
        <v>0</v>
      </c>
      <c r="BH410" s="78">
        <v>0</v>
      </c>
      <c r="BI410" s="2">
        <v>0</v>
      </c>
      <c r="BJ410" s="78">
        <v>0</v>
      </c>
      <c r="BK410" s="2">
        <v>-20</v>
      </c>
      <c r="BL410" s="78">
        <v>-20</v>
      </c>
    </row>
    <row r="411" spans="1:65" x14ac:dyDescent="0.25">
      <c r="A411" s="1" t="s">
        <v>406</v>
      </c>
      <c r="B411" t="s">
        <v>852</v>
      </c>
      <c r="C411" t="s">
        <v>977</v>
      </c>
      <c r="D411" s="2">
        <v>0</v>
      </c>
      <c r="E411" s="2">
        <v>377</v>
      </c>
      <c r="F411" s="2">
        <f t="shared" si="60"/>
        <v>377</v>
      </c>
      <c r="G411" s="2">
        <v>0</v>
      </c>
      <c r="H411" s="2">
        <v>0</v>
      </c>
      <c r="I411" s="2">
        <v>0</v>
      </c>
      <c r="J411" s="2">
        <f t="shared" si="61"/>
        <v>0</v>
      </c>
      <c r="K411" s="2">
        <v>0</v>
      </c>
      <c r="L411" s="2">
        <v>0</v>
      </c>
      <c r="M411" s="2">
        <v>174</v>
      </c>
      <c r="N411" s="2">
        <f t="shared" si="62"/>
        <v>174</v>
      </c>
      <c r="O411" s="2">
        <v>0</v>
      </c>
      <c r="P411" s="2">
        <v>0</v>
      </c>
      <c r="Q411" s="2">
        <v>0</v>
      </c>
      <c r="R411" s="2">
        <v>0</v>
      </c>
      <c r="S411" s="2">
        <f t="shared" si="63"/>
        <v>0</v>
      </c>
      <c r="T411" s="2">
        <v>0</v>
      </c>
      <c r="U411" s="2">
        <v>0</v>
      </c>
      <c r="V411" s="2">
        <f t="shared" si="64"/>
        <v>0</v>
      </c>
      <c r="W411" s="2">
        <v>903</v>
      </c>
      <c r="X411" s="2">
        <v>0</v>
      </c>
      <c r="Y411">
        <v>0</v>
      </c>
      <c r="Z411" s="2">
        <v>0</v>
      </c>
      <c r="AA411" s="2">
        <v>0</v>
      </c>
      <c r="AB411" s="2">
        <f t="shared" si="65"/>
        <v>0</v>
      </c>
      <c r="AC411" s="2">
        <v>25</v>
      </c>
      <c r="AD411" s="2">
        <v>0</v>
      </c>
      <c r="AE411" s="2">
        <v>0</v>
      </c>
      <c r="AF411" s="2">
        <v>0</v>
      </c>
      <c r="AG411" s="2">
        <f t="shared" si="66"/>
        <v>1479</v>
      </c>
      <c r="AH411" s="2">
        <f t="shared" si="67"/>
        <v>1479</v>
      </c>
      <c r="AI411" s="78">
        <v>9169</v>
      </c>
      <c r="AJ411" s="2">
        <v>9169</v>
      </c>
      <c r="AK411" s="2">
        <v>0</v>
      </c>
      <c r="AL411" s="2">
        <v>0</v>
      </c>
      <c r="AM411" s="2">
        <v>0</v>
      </c>
      <c r="AN411" s="2">
        <v>0</v>
      </c>
      <c r="AO411" s="2">
        <v>0</v>
      </c>
      <c r="AP411" s="2">
        <v>0</v>
      </c>
      <c r="AQ411" s="2">
        <v>0</v>
      </c>
      <c r="AR411" s="2">
        <v>0</v>
      </c>
      <c r="AS411" s="2">
        <v>0</v>
      </c>
      <c r="AT411" s="2">
        <v>-2765</v>
      </c>
      <c r="AU411" s="2">
        <v>0</v>
      </c>
      <c r="AV411" s="78">
        <v>0</v>
      </c>
      <c r="AW411" s="2">
        <v>0</v>
      </c>
      <c r="AX411" s="2">
        <v>0</v>
      </c>
      <c r="AY411" s="2">
        <v>0</v>
      </c>
      <c r="AZ411" s="2">
        <v>0</v>
      </c>
      <c r="BA411" s="2">
        <f t="shared" si="68"/>
        <v>-1286</v>
      </c>
      <c r="BB411" s="2">
        <f t="shared" si="69"/>
        <v>-1286</v>
      </c>
      <c r="BC411" s="2">
        <v>-1889</v>
      </c>
      <c r="BD411" s="2">
        <v>-1889</v>
      </c>
      <c r="BE411" s="2">
        <v>0</v>
      </c>
      <c r="BF411" s="78">
        <v>0</v>
      </c>
      <c r="BG411" s="2">
        <v>0</v>
      </c>
      <c r="BH411" s="78">
        <v>0</v>
      </c>
      <c r="BI411" s="2">
        <v>0</v>
      </c>
      <c r="BJ411" s="78">
        <v>0</v>
      </c>
      <c r="BK411" s="2">
        <v>0</v>
      </c>
      <c r="BL411" s="78">
        <v>0</v>
      </c>
      <c r="BM411" s="219" t="s">
        <v>976</v>
      </c>
    </row>
    <row r="412" spans="1:65" x14ac:dyDescent="0.25">
      <c r="A412" s="1" t="s">
        <v>407</v>
      </c>
      <c r="B412" t="s">
        <v>853</v>
      </c>
      <c r="C412" t="s">
        <v>978</v>
      </c>
      <c r="D412" s="2">
        <v>0</v>
      </c>
      <c r="E412" s="2">
        <v>0</v>
      </c>
      <c r="F412" s="2">
        <f t="shared" si="60"/>
        <v>0</v>
      </c>
      <c r="G412" s="2">
        <v>0</v>
      </c>
      <c r="H412" s="2">
        <v>0</v>
      </c>
      <c r="I412" s="2">
        <v>25427</v>
      </c>
      <c r="J412" s="2">
        <f t="shared" si="61"/>
        <v>25427</v>
      </c>
      <c r="K412" s="2">
        <v>0</v>
      </c>
      <c r="L412" s="2">
        <v>0</v>
      </c>
      <c r="M412" s="2">
        <v>0</v>
      </c>
      <c r="N412" s="2">
        <f t="shared" si="62"/>
        <v>0</v>
      </c>
      <c r="O412" s="2">
        <v>0</v>
      </c>
      <c r="P412" s="2">
        <v>0</v>
      </c>
      <c r="Q412" s="2">
        <v>0</v>
      </c>
      <c r="R412" s="2">
        <v>0</v>
      </c>
      <c r="S412" s="2">
        <f t="shared" si="63"/>
        <v>0</v>
      </c>
      <c r="T412" s="2">
        <v>0</v>
      </c>
      <c r="U412" s="2">
        <v>0</v>
      </c>
      <c r="V412" s="2">
        <f t="shared" si="64"/>
        <v>0</v>
      </c>
      <c r="W412" s="2">
        <v>0</v>
      </c>
      <c r="X412" s="2">
        <v>0</v>
      </c>
      <c r="Y412">
        <v>0</v>
      </c>
      <c r="Z412" s="2">
        <v>0</v>
      </c>
      <c r="AA412" s="2">
        <v>0</v>
      </c>
      <c r="AB412" s="2">
        <f t="shared" si="65"/>
        <v>0</v>
      </c>
      <c r="AC412" s="2">
        <v>0</v>
      </c>
      <c r="AD412" s="2">
        <v>0</v>
      </c>
      <c r="AE412" s="2">
        <v>0</v>
      </c>
      <c r="AF412" s="2">
        <v>0</v>
      </c>
      <c r="AG412" s="2">
        <f t="shared" si="66"/>
        <v>25427</v>
      </c>
      <c r="AH412" s="2">
        <f t="shared" si="67"/>
        <v>25427</v>
      </c>
      <c r="AI412" s="78">
        <v>113716</v>
      </c>
      <c r="AJ412" s="2">
        <v>113716</v>
      </c>
      <c r="AK412" s="2">
        <v>0</v>
      </c>
      <c r="AL412" s="2">
        <v>0</v>
      </c>
      <c r="AM412" s="2">
        <v>0</v>
      </c>
      <c r="AN412" s="2">
        <v>0</v>
      </c>
      <c r="AO412" s="2">
        <v>0</v>
      </c>
      <c r="AP412" s="2">
        <v>0</v>
      </c>
      <c r="AQ412" s="2">
        <v>0</v>
      </c>
      <c r="AR412" s="2">
        <v>0</v>
      </c>
      <c r="AS412" s="2">
        <v>0</v>
      </c>
      <c r="AT412" s="2">
        <v>0</v>
      </c>
      <c r="AU412" s="2">
        <v>0</v>
      </c>
      <c r="AV412" s="78">
        <v>0</v>
      </c>
      <c r="AW412" s="2">
        <v>0</v>
      </c>
      <c r="AX412" s="2">
        <v>0</v>
      </c>
      <c r="AY412" s="2">
        <v>0</v>
      </c>
      <c r="AZ412" s="2">
        <v>0</v>
      </c>
      <c r="BA412" s="2">
        <f t="shared" si="68"/>
        <v>25427</v>
      </c>
      <c r="BB412" s="2">
        <f t="shared" si="69"/>
        <v>25427</v>
      </c>
      <c r="BC412" s="2">
        <v>113716</v>
      </c>
      <c r="BD412" s="2">
        <v>113716</v>
      </c>
      <c r="BE412" s="2">
        <v>0</v>
      </c>
      <c r="BF412" s="78">
        <v>0</v>
      </c>
      <c r="BG412" s="2">
        <v>0</v>
      </c>
      <c r="BH412" s="78">
        <v>0</v>
      </c>
      <c r="BI412" s="2">
        <v>257</v>
      </c>
      <c r="BJ412" s="78">
        <v>717</v>
      </c>
      <c r="BK412" s="2">
        <v>-50</v>
      </c>
      <c r="BL412" s="78">
        <v>-200</v>
      </c>
    </row>
    <row r="413" spans="1:65" x14ac:dyDescent="0.25">
      <c r="A413" s="1" t="s">
        <v>408</v>
      </c>
      <c r="B413" t="s">
        <v>854</v>
      </c>
      <c r="C413" t="s">
        <v>978</v>
      </c>
      <c r="D413" s="2">
        <v>0</v>
      </c>
      <c r="E413" s="2">
        <v>466</v>
      </c>
      <c r="F413" s="2">
        <f t="shared" si="60"/>
        <v>466</v>
      </c>
      <c r="G413" s="2">
        <v>0</v>
      </c>
      <c r="H413" s="2">
        <v>0</v>
      </c>
      <c r="I413" s="2">
        <v>26356</v>
      </c>
      <c r="J413" s="2">
        <f t="shared" si="61"/>
        <v>26356</v>
      </c>
      <c r="K413" s="2">
        <v>0</v>
      </c>
      <c r="L413" s="2">
        <v>0</v>
      </c>
      <c r="M413" s="2">
        <v>0</v>
      </c>
      <c r="N413" s="2">
        <f t="shared" si="62"/>
        <v>0</v>
      </c>
      <c r="O413" s="2">
        <v>0</v>
      </c>
      <c r="P413" s="2">
        <v>0</v>
      </c>
      <c r="Q413" s="2">
        <v>0</v>
      </c>
      <c r="R413" s="2">
        <v>0</v>
      </c>
      <c r="S413" s="2">
        <f t="shared" si="63"/>
        <v>0</v>
      </c>
      <c r="T413" s="2">
        <v>0</v>
      </c>
      <c r="U413" s="2">
        <v>0</v>
      </c>
      <c r="V413" s="2">
        <f t="shared" si="64"/>
        <v>0</v>
      </c>
      <c r="W413" s="2">
        <v>0</v>
      </c>
      <c r="X413" s="2">
        <v>0</v>
      </c>
      <c r="Y413">
        <v>0</v>
      </c>
      <c r="Z413" s="2">
        <v>0</v>
      </c>
      <c r="AA413" s="2">
        <v>0</v>
      </c>
      <c r="AB413" s="2">
        <f t="shared" si="65"/>
        <v>0</v>
      </c>
      <c r="AC413" s="2">
        <v>0</v>
      </c>
      <c r="AD413" s="2">
        <v>0</v>
      </c>
      <c r="AE413" s="2">
        <v>0</v>
      </c>
      <c r="AF413" s="2">
        <v>0</v>
      </c>
      <c r="AG413" s="2">
        <f t="shared" si="66"/>
        <v>26822</v>
      </c>
      <c r="AH413" s="2">
        <f t="shared" si="67"/>
        <v>26822</v>
      </c>
      <c r="AI413" s="78">
        <v>129257</v>
      </c>
      <c r="AJ413" s="2">
        <v>129257</v>
      </c>
      <c r="AK413" s="2">
        <v>0</v>
      </c>
      <c r="AL413" s="2">
        <v>0</v>
      </c>
      <c r="AM413" s="2">
        <v>0</v>
      </c>
      <c r="AN413" s="2">
        <v>0</v>
      </c>
      <c r="AO413" s="2">
        <v>0</v>
      </c>
      <c r="AP413" s="2">
        <v>0</v>
      </c>
      <c r="AQ413" s="2">
        <v>0</v>
      </c>
      <c r="AR413" s="2">
        <v>0</v>
      </c>
      <c r="AS413" s="2">
        <v>0</v>
      </c>
      <c r="AT413" s="2">
        <v>0</v>
      </c>
      <c r="AU413" s="2">
        <v>0</v>
      </c>
      <c r="AV413" s="78">
        <v>0</v>
      </c>
      <c r="AW413" s="2">
        <v>0</v>
      </c>
      <c r="AX413" s="2">
        <v>0</v>
      </c>
      <c r="AY413" s="2">
        <v>0</v>
      </c>
      <c r="AZ413" s="2">
        <v>0</v>
      </c>
      <c r="BA413" s="2">
        <f t="shared" si="68"/>
        <v>26822</v>
      </c>
      <c r="BB413" s="2">
        <f t="shared" si="69"/>
        <v>26822</v>
      </c>
      <c r="BC413" s="2">
        <v>129257</v>
      </c>
      <c r="BD413" s="2">
        <v>129257</v>
      </c>
      <c r="BE413" s="2">
        <v>0</v>
      </c>
      <c r="BF413" s="78">
        <v>0</v>
      </c>
      <c r="BG413" s="2">
        <v>0</v>
      </c>
      <c r="BH413" s="78">
        <v>0</v>
      </c>
      <c r="BI413" s="2">
        <v>31</v>
      </c>
      <c r="BJ413" s="78">
        <v>455</v>
      </c>
      <c r="BK413" s="2">
        <v>-18</v>
      </c>
      <c r="BL413" s="78">
        <v>70</v>
      </c>
    </row>
    <row r="414" spans="1:65" x14ac:dyDescent="0.25">
      <c r="A414" s="1" t="s">
        <v>409</v>
      </c>
      <c r="B414" t="s">
        <v>855</v>
      </c>
      <c r="C414" t="s">
        <v>978</v>
      </c>
      <c r="D414" s="2">
        <v>0</v>
      </c>
      <c r="E414" s="2">
        <v>861.05867999999998</v>
      </c>
      <c r="F414" s="2">
        <f t="shared" si="60"/>
        <v>861.05867999999998</v>
      </c>
      <c r="G414" s="2">
        <v>0</v>
      </c>
      <c r="H414" s="2">
        <v>0</v>
      </c>
      <c r="I414" s="2">
        <v>62083.65124000005</v>
      </c>
      <c r="J414" s="2">
        <f t="shared" si="61"/>
        <v>62083.65124000005</v>
      </c>
      <c r="K414" s="2">
        <v>0</v>
      </c>
      <c r="L414" s="2">
        <v>0</v>
      </c>
      <c r="M414" s="2">
        <v>0</v>
      </c>
      <c r="N414" s="2">
        <f t="shared" si="62"/>
        <v>0</v>
      </c>
      <c r="O414" s="2">
        <v>0</v>
      </c>
      <c r="P414" s="2">
        <v>0</v>
      </c>
      <c r="Q414" s="2">
        <v>0</v>
      </c>
      <c r="R414" s="2">
        <v>0</v>
      </c>
      <c r="S414" s="2">
        <f t="shared" si="63"/>
        <v>0</v>
      </c>
      <c r="T414" s="2">
        <v>0</v>
      </c>
      <c r="U414" s="2">
        <v>0</v>
      </c>
      <c r="V414" s="2">
        <f t="shared" si="64"/>
        <v>0</v>
      </c>
      <c r="W414" s="2">
        <v>0</v>
      </c>
      <c r="X414" s="2">
        <v>0</v>
      </c>
      <c r="Y414">
        <v>0</v>
      </c>
      <c r="Z414" s="2">
        <v>0</v>
      </c>
      <c r="AA414" s="2">
        <v>0</v>
      </c>
      <c r="AB414" s="2">
        <f t="shared" si="65"/>
        <v>0</v>
      </c>
      <c r="AC414" s="2">
        <v>0</v>
      </c>
      <c r="AD414" s="2">
        <v>0</v>
      </c>
      <c r="AE414" s="2">
        <v>0</v>
      </c>
      <c r="AF414" s="2">
        <v>0</v>
      </c>
      <c r="AG414" s="2">
        <f t="shared" si="66"/>
        <v>62944.709920000052</v>
      </c>
      <c r="AH414" s="2">
        <f t="shared" si="67"/>
        <v>62944.709920000052</v>
      </c>
      <c r="AI414" s="78">
        <v>160862</v>
      </c>
      <c r="AJ414" s="2">
        <v>160862</v>
      </c>
      <c r="AK414" s="2">
        <v>0</v>
      </c>
      <c r="AL414" s="2">
        <v>0</v>
      </c>
      <c r="AM414" s="2">
        <v>0</v>
      </c>
      <c r="AN414" s="2">
        <v>0</v>
      </c>
      <c r="AO414" s="2">
        <v>0</v>
      </c>
      <c r="AP414" s="2">
        <v>0</v>
      </c>
      <c r="AQ414" s="2">
        <v>0</v>
      </c>
      <c r="AR414" s="2">
        <v>0</v>
      </c>
      <c r="AS414" s="2">
        <v>0</v>
      </c>
      <c r="AT414" s="2">
        <v>0</v>
      </c>
      <c r="AU414" s="2">
        <v>0</v>
      </c>
      <c r="AV414" s="78">
        <v>0</v>
      </c>
      <c r="AW414" s="2">
        <v>0</v>
      </c>
      <c r="AX414" s="2">
        <v>0</v>
      </c>
      <c r="AY414" s="2">
        <v>0</v>
      </c>
      <c r="AZ414" s="2">
        <v>0</v>
      </c>
      <c r="BA414" s="2">
        <f t="shared" si="68"/>
        <v>62944.709920000052</v>
      </c>
      <c r="BB414" s="2">
        <f t="shared" si="69"/>
        <v>62944.709920000052</v>
      </c>
      <c r="BC414" s="2">
        <v>160862</v>
      </c>
      <c r="BD414" s="2">
        <v>160862</v>
      </c>
      <c r="BE414" s="2">
        <v>0</v>
      </c>
      <c r="BF414" s="78">
        <v>0</v>
      </c>
      <c r="BG414" s="2">
        <v>0</v>
      </c>
      <c r="BH414" s="78">
        <v>0</v>
      </c>
      <c r="BI414" s="2">
        <v>181.15060999999997</v>
      </c>
      <c r="BJ414" s="78">
        <v>725</v>
      </c>
      <c r="BK414" s="2">
        <v>-91.469458314731227</v>
      </c>
      <c r="BL414" s="78">
        <v>-100</v>
      </c>
    </row>
    <row r="415" spans="1:65" x14ac:dyDescent="0.25">
      <c r="A415" s="1" t="s">
        <v>410</v>
      </c>
      <c r="B415" t="s">
        <v>856</v>
      </c>
      <c r="C415" t="s">
        <v>978</v>
      </c>
      <c r="D415" s="2">
        <v>0</v>
      </c>
      <c r="E415" s="2">
        <v>266</v>
      </c>
      <c r="F415" s="2">
        <f t="shared" si="60"/>
        <v>266</v>
      </c>
      <c r="G415" s="2">
        <v>0</v>
      </c>
      <c r="H415" s="2">
        <v>0</v>
      </c>
      <c r="I415" s="2">
        <v>30935.5</v>
      </c>
      <c r="J415" s="2">
        <f t="shared" si="61"/>
        <v>30935.5</v>
      </c>
      <c r="K415" s="2">
        <v>0</v>
      </c>
      <c r="L415" s="2">
        <v>0</v>
      </c>
      <c r="M415" s="2">
        <v>0</v>
      </c>
      <c r="N415" s="2">
        <f t="shared" si="62"/>
        <v>0</v>
      </c>
      <c r="O415" s="2">
        <v>0</v>
      </c>
      <c r="P415" s="2">
        <v>0</v>
      </c>
      <c r="Q415" s="2">
        <v>0</v>
      </c>
      <c r="R415" s="2">
        <v>0</v>
      </c>
      <c r="S415" s="2">
        <f t="shared" si="63"/>
        <v>0</v>
      </c>
      <c r="T415" s="2">
        <v>0</v>
      </c>
      <c r="U415" s="2">
        <v>0</v>
      </c>
      <c r="V415" s="2">
        <f t="shared" si="64"/>
        <v>0</v>
      </c>
      <c r="W415" s="2">
        <v>0</v>
      </c>
      <c r="X415" s="2">
        <v>0</v>
      </c>
      <c r="Y415">
        <v>0</v>
      </c>
      <c r="Z415" s="2">
        <v>0</v>
      </c>
      <c r="AA415" s="2">
        <v>0</v>
      </c>
      <c r="AB415" s="2">
        <f t="shared" si="65"/>
        <v>0</v>
      </c>
      <c r="AC415" s="2">
        <v>6</v>
      </c>
      <c r="AD415" s="2">
        <v>0</v>
      </c>
      <c r="AE415" s="2">
        <v>0</v>
      </c>
      <c r="AF415" s="2">
        <v>0</v>
      </c>
      <c r="AG415" s="2">
        <f t="shared" si="66"/>
        <v>31207.5</v>
      </c>
      <c r="AH415" s="2">
        <f t="shared" si="67"/>
        <v>31207.5</v>
      </c>
      <c r="AI415" s="78">
        <v>125303</v>
      </c>
      <c r="AJ415" s="2">
        <v>125303</v>
      </c>
      <c r="AK415" s="2">
        <v>0</v>
      </c>
      <c r="AL415" s="2">
        <v>0</v>
      </c>
      <c r="AM415" s="2">
        <v>0</v>
      </c>
      <c r="AN415" s="2">
        <v>0</v>
      </c>
      <c r="AO415" s="2">
        <v>0</v>
      </c>
      <c r="AP415" s="2">
        <v>0</v>
      </c>
      <c r="AQ415" s="2">
        <v>0</v>
      </c>
      <c r="AR415" s="2">
        <v>0</v>
      </c>
      <c r="AS415" s="2">
        <v>0</v>
      </c>
      <c r="AT415" s="2">
        <v>77.8</v>
      </c>
      <c r="AU415" s="2">
        <v>0</v>
      </c>
      <c r="AV415" s="78">
        <v>0</v>
      </c>
      <c r="AW415" s="2">
        <v>0</v>
      </c>
      <c r="AX415" s="2">
        <v>0</v>
      </c>
      <c r="AY415" s="2">
        <v>0</v>
      </c>
      <c r="AZ415" s="2">
        <v>0</v>
      </c>
      <c r="BA415" s="2">
        <f t="shared" si="68"/>
        <v>31285.3</v>
      </c>
      <c r="BB415" s="2">
        <f t="shared" si="69"/>
        <v>31285.3</v>
      </c>
      <c r="BC415" s="2">
        <v>125614</v>
      </c>
      <c r="BD415" s="2">
        <v>125614</v>
      </c>
      <c r="BE415" s="2">
        <v>0</v>
      </c>
      <c r="BF415" s="78">
        <v>0</v>
      </c>
      <c r="BG415" s="2">
        <v>0</v>
      </c>
      <c r="BH415" s="78">
        <v>0</v>
      </c>
      <c r="BI415" s="2">
        <v>53</v>
      </c>
      <c r="BJ415" s="78">
        <v>803</v>
      </c>
      <c r="BK415" s="2">
        <v>14.7</v>
      </c>
      <c r="BL415" s="78">
        <v>47</v>
      </c>
    </row>
    <row r="416" spans="1:65" x14ac:dyDescent="0.25">
      <c r="A416" s="1" t="s">
        <v>411</v>
      </c>
      <c r="B416" t="s">
        <v>857</v>
      </c>
      <c r="C416" t="s">
        <v>978</v>
      </c>
      <c r="D416" s="2">
        <v>0</v>
      </c>
      <c r="E416" s="2">
        <v>232</v>
      </c>
      <c r="F416" s="2">
        <f t="shared" si="60"/>
        <v>232</v>
      </c>
      <c r="G416" s="2">
        <v>0</v>
      </c>
      <c r="H416" s="2">
        <v>0</v>
      </c>
      <c r="I416" s="2">
        <v>24578</v>
      </c>
      <c r="J416" s="2">
        <f t="shared" si="61"/>
        <v>24578</v>
      </c>
      <c r="K416" s="2">
        <v>0</v>
      </c>
      <c r="L416" s="2">
        <v>0</v>
      </c>
      <c r="M416" s="2">
        <v>0</v>
      </c>
      <c r="N416" s="2">
        <f t="shared" si="62"/>
        <v>0</v>
      </c>
      <c r="O416" s="2">
        <v>0</v>
      </c>
      <c r="P416" s="2">
        <v>0</v>
      </c>
      <c r="Q416" s="2">
        <v>0</v>
      </c>
      <c r="R416" s="2">
        <v>0</v>
      </c>
      <c r="S416" s="2">
        <f t="shared" si="63"/>
        <v>0</v>
      </c>
      <c r="T416" s="2">
        <v>0</v>
      </c>
      <c r="U416" s="2">
        <v>0</v>
      </c>
      <c r="V416" s="2">
        <f t="shared" si="64"/>
        <v>0</v>
      </c>
      <c r="W416" s="2">
        <v>0</v>
      </c>
      <c r="X416" s="2">
        <v>0</v>
      </c>
      <c r="Y416">
        <v>0</v>
      </c>
      <c r="Z416" s="2">
        <v>0</v>
      </c>
      <c r="AA416" s="2">
        <v>0</v>
      </c>
      <c r="AB416" s="2">
        <f t="shared" si="65"/>
        <v>0</v>
      </c>
      <c r="AC416" s="2">
        <v>17</v>
      </c>
      <c r="AD416" s="2">
        <v>0</v>
      </c>
      <c r="AE416" s="2">
        <v>0</v>
      </c>
      <c r="AF416" s="2">
        <v>0</v>
      </c>
      <c r="AG416" s="2">
        <f t="shared" si="66"/>
        <v>24827</v>
      </c>
      <c r="AH416" s="2">
        <f t="shared" si="67"/>
        <v>24827</v>
      </c>
      <c r="AI416" s="78">
        <v>109557</v>
      </c>
      <c r="AJ416" s="2">
        <v>109557</v>
      </c>
      <c r="AK416" s="2">
        <v>0</v>
      </c>
      <c r="AL416" s="2">
        <v>0</v>
      </c>
      <c r="AM416" s="2">
        <v>0</v>
      </c>
      <c r="AN416" s="2">
        <v>0</v>
      </c>
      <c r="AO416" s="2">
        <v>0</v>
      </c>
      <c r="AP416" s="2">
        <v>0</v>
      </c>
      <c r="AQ416" s="2">
        <v>0</v>
      </c>
      <c r="AR416" s="2">
        <v>0</v>
      </c>
      <c r="AS416" s="2">
        <v>0</v>
      </c>
      <c r="AT416" s="2">
        <v>0</v>
      </c>
      <c r="AU416" s="2">
        <v>0</v>
      </c>
      <c r="AV416" s="78">
        <v>0</v>
      </c>
      <c r="AW416" s="2">
        <v>0</v>
      </c>
      <c r="AX416" s="2">
        <v>0</v>
      </c>
      <c r="AY416" s="2">
        <v>0</v>
      </c>
      <c r="AZ416" s="2">
        <v>0</v>
      </c>
      <c r="BA416" s="2">
        <f t="shared" si="68"/>
        <v>24827</v>
      </c>
      <c r="BB416" s="2">
        <f t="shared" si="69"/>
        <v>24827</v>
      </c>
      <c r="BC416" s="2">
        <v>106195</v>
      </c>
      <c r="BD416" s="2">
        <v>106195</v>
      </c>
      <c r="BE416" s="2">
        <v>0</v>
      </c>
      <c r="BF416" s="78">
        <v>0</v>
      </c>
      <c r="BG416" s="2">
        <v>0</v>
      </c>
      <c r="BH416" s="78">
        <v>0</v>
      </c>
      <c r="BI416" s="2">
        <v>0</v>
      </c>
      <c r="BJ416" s="78">
        <v>0</v>
      </c>
      <c r="BK416" s="2">
        <v>-23</v>
      </c>
      <c r="BL416" s="78">
        <v>-117</v>
      </c>
    </row>
    <row r="417" spans="1:64" x14ac:dyDescent="0.25">
      <c r="A417" s="1" t="s">
        <v>412</v>
      </c>
      <c r="B417" t="s">
        <v>858</v>
      </c>
      <c r="C417" t="s">
        <v>978</v>
      </c>
      <c r="D417" s="2">
        <v>0</v>
      </c>
      <c r="E417" s="2">
        <v>703</v>
      </c>
      <c r="F417" s="2">
        <f t="shared" si="60"/>
        <v>703</v>
      </c>
      <c r="G417" s="2">
        <v>0</v>
      </c>
      <c r="H417" s="2">
        <v>0</v>
      </c>
      <c r="I417" s="2">
        <v>41450</v>
      </c>
      <c r="J417" s="2">
        <f t="shared" si="61"/>
        <v>41450</v>
      </c>
      <c r="K417" s="2">
        <v>0</v>
      </c>
      <c r="L417" s="2">
        <v>0</v>
      </c>
      <c r="M417" s="2">
        <v>0</v>
      </c>
      <c r="N417" s="2">
        <f t="shared" si="62"/>
        <v>0</v>
      </c>
      <c r="O417" s="2">
        <v>0</v>
      </c>
      <c r="P417" s="2">
        <v>0</v>
      </c>
      <c r="Q417" s="2">
        <v>0</v>
      </c>
      <c r="R417" s="2">
        <v>0</v>
      </c>
      <c r="S417" s="2">
        <f t="shared" si="63"/>
        <v>0</v>
      </c>
      <c r="T417" s="2">
        <v>0</v>
      </c>
      <c r="U417" s="2">
        <v>0</v>
      </c>
      <c r="V417" s="2">
        <f t="shared" si="64"/>
        <v>0</v>
      </c>
      <c r="W417" s="2">
        <v>0</v>
      </c>
      <c r="X417" s="2">
        <v>0</v>
      </c>
      <c r="Y417">
        <v>0</v>
      </c>
      <c r="Z417" s="2">
        <v>0</v>
      </c>
      <c r="AA417" s="2">
        <v>0</v>
      </c>
      <c r="AB417" s="2">
        <f t="shared" si="65"/>
        <v>0</v>
      </c>
      <c r="AC417" s="2">
        <v>0</v>
      </c>
      <c r="AD417" s="2">
        <v>0</v>
      </c>
      <c r="AE417" s="2">
        <v>0</v>
      </c>
      <c r="AF417" s="2">
        <v>0</v>
      </c>
      <c r="AG417" s="2">
        <f t="shared" si="66"/>
        <v>42153</v>
      </c>
      <c r="AH417" s="2">
        <f t="shared" si="67"/>
        <v>42153</v>
      </c>
      <c r="AI417" s="78">
        <v>170427</v>
      </c>
      <c r="AJ417" s="2">
        <v>170427</v>
      </c>
      <c r="AK417" s="2">
        <v>0</v>
      </c>
      <c r="AL417" s="2">
        <v>0</v>
      </c>
      <c r="AM417" s="2">
        <v>0</v>
      </c>
      <c r="AN417" s="2">
        <v>0</v>
      </c>
      <c r="AO417" s="2">
        <v>0</v>
      </c>
      <c r="AP417" s="2">
        <v>0</v>
      </c>
      <c r="AQ417" s="2">
        <v>0</v>
      </c>
      <c r="AR417" s="2">
        <v>0</v>
      </c>
      <c r="AS417" s="2">
        <v>0</v>
      </c>
      <c r="AT417" s="2">
        <v>0</v>
      </c>
      <c r="AU417" s="2">
        <v>0</v>
      </c>
      <c r="AV417" s="78">
        <v>0</v>
      </c>
      <c r="AW417" s="2">
        <v>0</v>
      </c>
      <c r="AX417" s="2">
        <v>0</v>
      </c>
      <c r="AY417" s="2">
        <v>0</v>
      </c>
      <c r="AZ417" s="2">
        <v>0</v>
      </c>
      <c r="BA417" s="2">
        <f t="shared" si="68"/>
        <v>42153</v>
      </c>
      <c r="BB417" s="2">
        <f t="shared" si="69"/>
        <v>42153</v>
      </c>
      <c r="BC417" s="2">
        <v>170427</v>
      </c>
      <c r="BD417" s="2">
        <v>170427</v>
      </c>
      <c r="BE417" s="2">
        <v>0</v>
      </c>
      <c r="BF417" s="78">
        <v>0</v>
      </c>
      <c r="BG417" s="2">
        <v>0</v>
      </c>
      <c r="BH417" s="78">
        <v>0</v>
      </c>
      <c r="BI417" s="2">
        <v>80</v>
      </c>
      <c r="BJ417" s="78">
        <v>320</v>
      </c>
      <c r="BK417" s="2">
        <v>-35</v>
      </c>
      <c r="BL417" s="78">
        <v>-210</v>
      </c>
    </row>
    <row r="418" spans="1:64" x14ac:dyDescent="0.25">
      <c r="A418" s="1" t="s">
        <v>413</v>
      </c>
      <c r="B418" t="s">
        <v>859</v>
      </c>
      <c r="C418" t="s">
        <v>978</v>
      </c>
      <c r="D418" s="2">
        <v>0</v>
      </c>
      <c r="E418" s="2">
        <v>342</v>
      </c>
      <c r="F418" s="2">
        <f t="shared" si="60"/>
        <v>342</v>
      </c>
      <c r="G418" s="2">
        <v>0</v>
      </c>
      <c r="H418" s="2">
        <v>0</v>
      </c>
      <c r="I418" s="2">
        <v>25952</v>
      </c>
      <c r="J418" s="2">
        <f t="shared" si="61"/>
        <v>25952</v>
      </c>
      <c r="K418" s="2">
        <v>0</v>
      </c>
      <c r="L418" s="2">
        <v>0</v>
      </c>
      <c r="M418" s="2">
        <v>0</v>
      </c>
      <c r="N418" s="2">
        <f t="shared" si="62"/>
        <v>0</v>
      </c>
      <c r="O418" s="2">
        <v>0</v>
      </c>
      <c r="P418" s="2">
        <v>0</v>
      </c>
      <c r="Q418" s="2">
        <v>0</v>
      </c>
      <c r="R418" s="2">
        <v>0</v>
      </c>
      <c r="S418" s="2">
        <f t="shared" si="63"/>
        <v>0</v>
      </c>
      <c r="T418" s="2">
        <v>0</v>
      </c>
      <c r="U418" s="2">
        <v>0</v>
      </c>
      <c r="V418" s="2">
        <f t="shared" si="64"/>
        <v>0</v>
      </c>
      <c r="W418" s="2">
        <v>0</v>
      </c>
      <c r="X418" s="2">
        <v>0</v>
      </c>
      <c r="Y418">
        <v>0</v>
      </c>
      <c r="Z418" s="2">
        <v>0</v>
      </c>
      <c r="AA418" s="2">
        <v>0</v>
      </c>
      <c r="AB418" s="2">
        <f t="shared" si="65"/>
        <v>0</v>
      </c>
      <c r="AC418" s="2">
        <v>0</v>
      </c>
      <c r="AD418" s="2">
        <v>0</v>
      </c>
      <c r="AE418" s="2">
        <v>0</v>
      </c>
      <c r="AF418" s="2">
        <v>0</v>
      </c>
      <c r="AG418" s="2">
        <f t="shared" si="66"/>
        <v>26294</v>
      </c>
      <c r="AH418" s="2">
        <f t="shared" si="67"/>
        <v>26294</v>
      </c>
      <c r="AI418" s="78">
        <v>110925</v>
      </c>
      <c r="AJ418" s="2">
        <v>110925</v>
      </c>
      <c r="AK418" s="2">
        <v>0</v>
      </c>
      <c r="AL418" s="2">
        <v>0</v>
      </c>
      <c r="AM418" s="2">
        <v>0</v>
      </c>
      <c r="AN418" s="2">
        <v>0</v>
      </c>
      <c r="AO418" s="2">
        <v>0</v>
      </c>
      <c r="AP418" s="2">
        <v>0</v>
      </c>
      <c r="AQ418" s="2">
        <v>0</v>
      </c>
      <c r="AR418" s="2">
        <v>0</v>
      </c>
      <c r="AS418" s="2">
        <v>0</v>
      </c>
      <c r="AT418" s="2">
        <v>0</v>
      </c>
      <c r="AU418" s="2">
        <v>0</v>
      </c>
      <c r="AV418" s="78">
        <v>0</v>
      </c>
      <c r="AW418" s="2">
        <v>0</v>
      </c>
      <c r="AX418" s="2">
        <v>0</v>
      </c>
      <c r="AY418" s="2">
        <v>0</v>
      </c>
      <c r="AZ418" s="2">
        <v>0</v>
      </c>
      <c r="BA418" s="2">
        <f t="shared" si="68"/>
        <v>26294</v>
      </c>
      <c r="BB418" s="2">
        <f t="shared" si="69"/>
        <v>26294</v>
      </c>
      <c r="BC418" s="2">
        <v>110925</v>
      </c>
      <c r="BD418" s="2">
        <v>110925</v>
      </c>
      <c r="BE418" s="2">
        <v>0</v>
      </c>
      <c r="BF418" s="78">
        <v>0</v>
      </c>
      <c r="BG418" s="2">
        <v>0</v>
      </c>
      <c r="BH418" s="78">
        <v>0</v>
      </c>
      <c r="BI418" s="2">
        <v>0</v>
      </c>
      <c r="BJ418" s="78">
        <v>0</v>
      </c>
      <c r="BK418" s="2">
        <v>-56</v>
      </c>
      <c r="BL418" s="78">
        <v>-110</v>
      </c>
    </row>
    <row r="419" spans="1:64" x14ac:dyDescent="0.25">
      <c r="A419" s="1" t="s">
        <v>414</v>
      </c>
      <c r="B419" t="s">
        <v>860</v>
      </c>
      <c r="C419" t="s">
        <v>978</v>
      </c>
      <c r="D419" s="2">
        <v>0</v>
      </c>
      <c r="E419" s="2">
        <v>242</v>
      </c>
      <c r="F419" s="2">
        <f t="shared" si="60"/>
        <v>242</v>
      </c>
      <c r="G419" s="2">
        <v>0</v>
      </c>
      <c r="H419" s="2">
        <v>0</v>
      </c>
      <c r="I419" s="2">
        <v>28001</v>
      </c>
      <c r="J419" s="2">
        <f t="shared" si="61"/>
        <v>28001</v>
      </c>
      <c r="K419" s="2">
        <v>0</v>
      </c>
      <c r="L419" s="2">
        <v>0</v>
      </c>
      <c r="M419" s="2">
        <v>0</v>
      </c>
      <c r="N419" s="2">
        <f t="shared" si="62"/>
        <v>0</v>
      </c>
      <c r="O419" s="2">
        <v>0</v>
      </c>
      <c r="P419" s="2">
        <v>0</v>
      </c>
      <c r="Q419" s="2">
        <v>0</v>
      </c>
      <c r="R419" s="2">
        <v>0</v>
      </c>
      <c r="S419" s="2">
        <f t="shared" si="63"/>
        <v>0</v>
      </c>
      <c r="T419" s="2">
        <v>0</v>
      </c>
      <c r="U419" s="2">
        <v>0</v>
      </c>
      <c r="V419" s="2">
        <f t="shared" si="64"/>
        <v>0</v>
      </c>
      <c r="W419" s="2">
        <v>0</v>
      </c>
      <c r="X419" s="2">
        <v>0</v>
      </c>
      <c r="Y419">
        <v>0</v>
      </c>
      <c r="Z419" s="2">
        <v>0</v>
      </c>
      <c r="AA419" s="2">
        <v>0</v>
      </c>
      <c r="AB419" s="2">
        <f t="shared" si="65"/>
        <v>0</v>
      </c>
      <c r="AC419" s="2">
        <v>0</v>
      </c>
      <c r="AD419" s="2">
        <v>0</v>
      </c>
      <c r="AE419" s="2">
        <v>0</v>
      </c>
      <c r="AF419" s="2">
        <v>0</v>
      </c>
      <c r="AG419" s="2">
        <f t="shared" si="66"/>
        <v>28243</v>
      </c>
      <c r="AH419" s="2">
        <f t="shared" si="67"/>
        <v>28243</v>
      </c>
      <c r="AI419" s="78">
        <v>111641</v>
      </c>
      <c r="AJ419" s="2">
        <v>111641</v>
      </c>
      <c r="AK419" s="2">
        <v>0</v>
      </c>
      <c r="AL419" s="2">
        <v>0</v>
      </c>
      <c r="AM419" s="2">
        <v>0</v>
      </c>
      <c r="AN419" s="2">
        <v>0</v>
      </c>
      <c r="AO419" s="2">
        <v>0</v>
      </c>
      <c r="AP419" s="2">
        <v>0</v>
      </c>
      <c r="AQ419" s="2">
        <v>0</v>
      </c>
      <c r="AR419" s="2">
        <v>0</v>
      </c>
      <c r="AS419" s="2">
        <v>0</v>
      </c>
      <c r="AT419" s="2">
        <v>0</v>
      </c>
      <c r="AU419" s="2">
        <v>0</v>
      </c>
      <c r="AV419" s="78">
        <v>0</v>
      </c>
      <c r="AW419" s="2">
        <v>0</v>
      </c>
      <c r="AX419" s="2">
        <v>0</v>
      </c>
      <c r="AY419" s="2">
        <v>0</v>
      </c>
      <c r="AZ419" s="2">
        <v>0</v>
      </c>
      <c r="BA419" s="2">
        <f t="shared" si="68"/>
        <v>28243</v>
      </c>
      <c r="BB419" s="2">
        <f t="shared" si="69"/>
        <v>28243</v>
      </c>
      <c r="BC419" s="2">
        <v>111641</v>
      </c>
      <c r="BD419" s="2">
        <v>111641</v>
      </c>
      <c r="BE419" s="2">
        <v>0</v>
      </c>
      <c r="BF419" s="78">
        <v>0</v>
      </c>
      <c r="BG419" s="2">
        <v>0</v>
      </c>
      <c r="BH419" s="78">
        <v>0</v>
      </c>
      <c r="BI419" s="2">
        <v>0</v>
      </c>
      <c r="BJ419" s="78">
        <v>0</v>
      </c>
      <c r="BK419" s="2">
        <v>-4</v>
      </c>
      <c r="BL419" s="78">
        <v>-12</v>
      </c>
    </row>
    <row r="420" spans="1:64" x14ac:dyDescent="0.25">
      <c r="A420" s="1" t="s">
        <v>415</v>
      </c>
      <c r="B420" t="s">
        <v>861</v>
      </c>
      <c r="C420" t="s">
        <v>978</v>
      </c>
      <c r="D420" s="2">
        <v>0</v>
      </c>
      <c r="E420" s="2">
        <v>1035</v>
      </c>
      <c r="F420" s="2">
        <f t="shared" si="60"/>
        <v>1035</v>
      </c>
      <c r="G420" s="2">
        <v>0</v>
      </c>
      <c r="H420" s="2">
        <v>0</v>
      </c>
      <c r="I420" s="2">
        <v>64245</v>
      </c>
      <c r="J420" s="2">
        <f t="shared" si="61"/>
        <v>64245</v>
      </c>
      <c r="K420" s="2">
        <v>0</v>
      </c>
      <c r="L420" s="2">
        <v>0</v>
      </c>
      <c r="M420" s="2">
        <v>0</v>
      </c>
      <c r="N420" s="2">
        <f t="shared" si="62"/>
        <v>0</v>
      </c>
      <c r="O420" s="2">
        <v>0</v>
      </c>
      <c r="P420" s="2">
        <v>0</v>
      </c>
      <c r="Q420" s="2">
        <v>0</v>
      </c>
      <c r="R420" s="2">
        <v>0</v>
      </c>
      <c r="S420" s="2">
        <f t="shared" si="63"/>
        <v>0</v>
      </c>
      <c r="T420" s="2">
        <v>0</v>
      </c>
      <c r="U420" s="2">
        <v>0</v>
      </c>
      <c r="V420" s="2">
        <f t="shared" si="64"/>
        <v>0</v>
      </c>
      <c r="W420" s="2">
        <v>0</v>
      </c>
      <c r="X420" s="2">
        <v>0</v>
      </c>
      <c r="Y420">
        <v>0</v>
      </c>
      <c r="Z420" s="2">
        <v>0</v>
      </c>
      <c r="AA420" s="2">
        <v>0</v>
      </c>
      <c r="AB420" s="2">
        <f t="shared" si="65"/>
        <v>0</v>
      </c>
      <c r="AC420" s="2">
        <v>0</v>
      </c>
      <c r="AD420" s="2">
        <v>0</v>
      </c>
      <c r="AE420" s="2">
        <v>0</v>
      </c>
      <c r="AF420" s="2">
        <v>0</v>
      </c>
      <c r="AG420" s="2">
        <f t="shared" si="66"/>
        <v>65280</v>
      </c>
      <c r="AH420" s="2">
        <f t="shared" si="67"/>
        <v>65280</v>
      </c>
      <c r="AI420" s="78">
        <v>264855</v>
      </c>
      <c r="AJ420" s="2">
        <v>264855</v>
      </c>
      <c r="AK420" s="2">
        <v>0</v>
      </c>
      <c r="AL420" s="2">
        <v>0</v>
      </c>
      <c r="AM420" s="2">
        <v>0</v>
      </c>
      <c r="AN420" s="2">
        <v>0</v>
      </c>
      <c r="AO420" s="2">
        <v>0</v>
      </c>
      <c r="AP420" s="2">
        <v>0</v>
      </c>
      <c r="AQ420" s="2">
        <v>0</v>
      </c>
      <c r="AR420" s="2">
        <v>0</v>
      </c>
      <c r="AS420" s="2">
        <v>0</v>
      </c>
      <c r="AT420" s="2">
        <v>0</v>
      </c>
      <c r="AU420" s="2">
        <v>0</v>
      </c>
      <c r="AV420" s="78">
        <v>0</v>
      </c>
      <c r="AW420" s="2">
        <v>0</v>
      </c>
      <c r="AX420" s="2">
        <v>0</v>
      </c>
      <c r="AY420" s="2">
        <v>0</v>
      </c>
      <c r="AZ420" s="2">
        <v>0</v>
      </c>
      <c r="BA420" s="2">
        <f t="shared" si="68"/>
        <v>65280</v>
      </c>
      <c r="BB420" s="2">
        <f t="shared" si="69"/>
        <v>65280</v>
      </c>
      <c r="BC420" s="2">
        <v>264855</v>
      </c>
      <c r="BD420" s="2">
        <v>264855</v>
      </c>
      <c r="BE420" s="2">
        <v>0</v>
      </c>
      <c r="BF420" s="78">
        <v>0</v>
      </c>
      <c r="BG420" s="2">
        <v>0</v>
      </c>
      <c r="BH420" s="78">
        <v>0</v>
      </c>
      <c r="BI420" s="2">
        <v>0</v>
      </c>
      <c r="BJ420" s="78">
        <v>0</v>
      </c>
      <c r="BK420" s="2">
        <v>-77</v>
      </c>
      <c r="BL420" s="78">
        <v>-253</v>
      </c>
    </row>
    <row r="421" spans="1:64" x14ac:dyDescent="0.25">
      <c r="A421" s="1" t="s">
        <v>416</v>
      </c>
      <c r="B421" t="s">
        <v>862</v>
      </c>
      <c r="C421" t="s">
        <v>978</v>
      </c>
      <c r="D421" s="2">
        <v>0</v>
      </c>
      <c r="E421" s="2">
        <v>186</v>
      </c>
      <c r="F421" s="2">
        <f t="shared" si="60"/>
        <v>186</v>
      </c>
      <c r="G421" s="2">
        <v>0</v>
      </c>
      <c r="H421" s="2">
        <v>742</v>
      </c>
      <c r="I421" s="2">
        <v>26362</v>
      </c>
      <c r="J421" s="2">
        <f t="shared" si="61"/>
        <v>27104</v>
      </c>
      <c r="K421" s="2">
        <v>0</v>
      </c>
      <c r="L421" s="2">
        <v>0</v>
      </c>
      <c r="M421" s="2">
        <v>0</v>
      </c>
      <c r="N421" s="2">
        <f t="shared" si="62"/>
        <v>0</v>
      </c>
      <c r="O421" s="2">
        <v>0</v>
      </c>
      <c r="P421" s="2">
        <v>0</v>
      </c>
      <c r="Q421" s="2">
        <v>0</v>
      </c>
      <c r="R421" s="2">
        <v>0</v>
      </c>
      <c r="S421" s="2">
        <f t="shared" si="63"/>
        <v>0</v>
      </c>
      <c r="T421" s="2">
        <v>0</v>
      </c>
      <c r="U421" s="2">
        <v>0</v>
      </c>
      <c r="V421" s="2">
        <f t="shared" si="64"/>
        <v>0</v>
      </c>
      <c r="W421" s="2">
        <v>0</v>
      </c>
      <c r="X421" s="2">
        <v>0</v>
      </c>
      <c r="Y421">
        <v>0</v>
      </c>
      <c r="Z421" s="2">
        <v>0</v>
      </c>
      <c r="AA421" s="2">
        <v>0</v>
      </c>
      <c r="AB421" s="2">
        <f t="shared" si="65"/>
        <v>0</v>
      </c>
      <c r="AC421" s="2">
        <v>25</v>
      </c>
      <c r="AD421" s="2">
        <v>0</v>
      </c>
      <c r="AE421" s="2">
        <v>0</v>
      </c>
      <c r="AF421" s="2">
        <v>0</v>
      </c>
      <c r="AG421" s="2">
        <f t="shared" si="66"/>
        <v>27315</v>
      </c>
      <c r="AH421" s="2">
        <f t="shared" si="67"/>
        <v>27315</v>
      </c>
      <c r="AI421" s="78">
        <v>108009</v>
      </c>
      <c r="AJ421" s="2">
        <v>108009</v>
      </c>
      <c r="AK421" s="2">
        <v>0</v>
      </c>
      <c r="AL421" s="2">
        <v>0</v>
      </c>
      <c r="AM421" s="2">
        <v>0</v>
      </c>
      <c r="AN421" s="2">
        <v>0</v>
      </c>
      <c r="AO421" s="2">
        <v>0</v>
      </c>
      <c r="AP421" s="2">
        <v>0</v>
      </c>
      <c r="AQ421" s="2">
        <v>0</v>
      </c>
      <c r="AR421" s="2">
        <v>0</v>
      </c>
      <c r="AS421" s="2">
        <v>0</v>
      </c>
      <c r="AT421" s="2">
        <v>0</v>
      </c>
      <c r="AU421" s="2">
        <v>0</v>
      </c>
      <c r="AV421" s="78">
        <v>0</v>
      </c>
      <c r="AW421" s="2">
        <v>0</v>
      </c>
      <c r="AX421" s="2">
        <v>0</v>
      </c>
      <c r="AY421" s="2">
        <v>0</v>
      </c>
      <c r="AZ421" s="2">
        <v>0</v>
      </c>
      <c r="BA421" s="2">
        <f t="shared" si="68"/>
        <v>27315</v>
      </c>
      <c r="BB421" s="2">
        <f t="shared" si="69"/>
        <v>27315</v>
      </c>
      <c r="BC421" s="2">
        <v>108009</v>
      </c>
      <c r="BD421" s="2">
        <v>108009</v>
      </c>
      <c r="BE421" s="2">
        <v>0</v>
      </c>
      <c r="BF421" s="78">
        <v>0</v>
      </c>
      <c r="BG421" s="2">
        <v>0</v>
      </c>
      <c r="BH421" s="78">
        <v>0</v>
      </c>
      <c r="BI421" s="2">
        <v>100</v>
      </c>
      <c r="BJ421" s="78">
        <v>400</v>
      </c>
      <c r="BK421" s="2">
        <v>49</v>
      </c>
      <c r="BL421" s="78">
        <v>178</v>
      </c>
    </row>
    <row r="422" spans="1:64" x14ac:dyDescent="0.25">
      <c r="A422" s="1" t="s">
        <v>417</v>
      </c>
      <c r="B422" t="s">
        <v>863</v>
      </c>
      <c r="C422" t="s">
        <v>978</v>
      </c>
      <c r="D422" s="2">
        <v>0</v>
      </c>
      <c r="E422" s="2">
        <v>984</v>
      </c>
      <c r="F422" s="2">
        <f t="shared" si="60"/>
        <v>984</v>
      </c>
      <c r="G422" s="2">
        <v>0</v>
      </c>
      <c r="H422" s="2">
        <v>0</v>
      </c>
      <c r="I422" s="2">
        <v>49970</v>
      </c>
      <c r="J422" s="2">
        <f t="shared" si="61"/>
        <v>49970</v>
      </c>
      <c r="K422" s="2">
        <v>0</v>
      </c>
      <c r="L422" s="2">
        <v>0</v>
      </c>
      <c r="M422" s="2">
        <v>0</v>
      </c>
      <c r="N422" s="2">
        <f t="shared" si="62"/>
        <v>0</v>
      </c>
      <c r="O422" s="2">
        <v>0</v>
      </c>
      <c r="P422" s="2">
        <v>0</v>
      </c>
      <c r="Q422" s="2">
        <v>0</v>
      </c>
      <c r="R422" s="2">
        <v>0</v>
      </c>
      <c r="S422" s="2">
        <f t="shared" si="63"/>
        <v>0</v>
      </c>
      <c r="T422" s="2">
        <v>0</v>
      </c>
      <c r="U422" s="2">
        <v>0</v>
      </c>
      <c r="V422" s="2">
        <f t="shared" si="64"/>
        <v>0</v>
      </c>
      <c r="W422" s="2">
        <v>0</v>
      </c>
      <c r="X422" s="2">
        <v>0</v>
      </c>
      <c r="Y422">
        <v>0</v>
      </c>
      <c r="Z422" s="2">
        <v>0</v>
      </c>
      <c r="AA422" s="2">
        <v>0</v>
      </c>
      <c r="AB422" s="2">
        <f t="shared" si="65"/>
        <v>0</v>
      </c>
      <c r="AC422" s="2">
        <v>0</v>
      </c>
      <c r="AD422" s="2">
        <v>0</v>
      </c>
      <c r="AE422" s="2">
        <v>0</v>
      </c>
      <c r="AF422" s="2">
        <v>0</v>
      </c>
      <c r="AG422" s="2">
        <f t="shared" si="66"/>
        <v>50954</v>
      </c>
      <c r="AH422" s="2">
        <f t="shared" si="67"/>
        <v>50954</v>
      </c>
      <c r="AI422" s="78">
        <v>182286</v>
      </c>
      <c r="AJ422" s="2">
        <v>182286</v>
      </c>
      <c r="AK422" s="2">
        <v>0</v>
      </c>
      <c r="AL422" s="2">
        <v>0</v>
      </c>
      <c r="AM422" s="2">
        <v>0</v>
      </c>
      <c r="AN422" s="2">
        <v>0</v>
      </c>
      <c r="AO422" s="2">
        <v>0</v>
      </c>
      <c r="AP422" s="2">
        <v>0</v>
      </c>
      <c r="AQ422" s="2">
        <v>0</v>
      </c>
      <c r="AR422" s="2">
        <v>0</v>
      </c>
      <c r="AS422" s="2">
        <v>0</v>
      </c>
      <c r="AT422" s="2">
        <v>0</v>
      </c>
      <c r="AU422" s="2">
        <v>0</v>
      </c>
      <c r="AV422" s="78">
        <v>0</v>
      </c>
      <c r="AW422" s="2">
        <v>0</v>
      </c>
      <c r="AX422" s="2">
        <v>0</v>
      </c>
      <c r="AY422" s="2">
        <v>0</v>
      </c>
      <c r="AZ422" s="2">
        <v>0</v>
      </c>
      <c r="BA422" s="2">
        <f t="shared" si="68"/>
        <v>50954</v>
      </c>
      <c r="BB422" s="2">
        <f t="shared" si="69"/>
        <v>50954</v>
      </c>
      <c r="BC422" s="2">
        <v>182286</v>
      </c>
      <c r="BD422" s="2">
        <v>182286</v>
      </c>
      <c r="BE422" s="2">
        <v>0</v>
      </c>
      <c r="BF422" s="78">
        <v>0</v>
      </c>
      <c r="BG422" s="2">
        <v>0</v>
      </c>
      <c r="BH422" s="78">
        <v>0</v>
      </c>
      <c r="BI422" s="2">
        <v>376</v>
      </c>
      <c r="BJ422" s="78">
        <v>779</v>
      </c>
      <c r="BK422" s="2">
        <v>-506</v>
      </c>
      <c r="BL422" s="78">
        <v>-516</v>
      </c>
    </row>
    <row r="423" spans="1:64" x14ac:dyDescent="0.25">
      <c r="A423" s="1" t="s">
        <v>418</v>
      </c>
      <c r="B423" t="s">
        <v>864</v>
      </c>
      <c r="C423" t="s">
        <v>978</v>
      </c>
      <c r="D423" s="2">
        <v>0</v>
      </c>
      <c r="E423" s="2">
        <v>633</v>
      </c>
      <c r="F423" s="2">
        <f t="shared" si="60"/>
        <v>633</v>
      </c>
      <c r="G423" s="2">
        <v>0</v>
      </c>
      <c r="H423" s="2">
        <v>0</v>
      </c>
      <c r="I423" s="2">
        <v>39080</v>
      </c>
      <c r="J423" s="2">
        <f t="shared" si="61"/>
        <v>39080</v>
      </c>
      <c r="K423" s="2">
        <v>0</v>
      </c>
      <c r="L423" s="2">
        <v>0</v>
      </c>
      <c r="M423" s="2">
        <v>0</v>
      </c>
      <c r="N423" s="2">
        <f t="shared" si="62"/>
        <v>0</v>
      </c>
      <c r="O423" s="2">
        <v>0</v>
      </c>
      <c r="P423" s="2">
        <v>0</v>
      </c>
      <c r="Q423" s="2">
        <v>0</v>
      </c>
      <c r="R423" s="2">
        <v>0</v>
      </c>
      <c r="S423" s="2">
        <f t="shared" si="63"/>
        <v>0</v>
      </c>
      <c r="T423" s="2">
        <v>0</v>
      </c>
      <c r="U423" s="2">
        <v>0</v>
      </c>
      <c r="V423" s="2">
        <f t="shared" si="64"/>
        <v>0</v>
      </c>
      <c r="W423" s="2">
        <v>0</v>
      </c>
      <c r="X423" s="2">
        <v>0</v>
      </c>
      <c r="Y423">
        <v>0</v>
      </c>
      <c r="Z423" s="2">
        <v>0</v>
      </c>
      <c r="AA423" s="2">
        <v>0</v>
      </c>
      <c r="AB423" s="2">
        <f t="shared" si="65"/>
        <v>0</v>
      </c>
      <c r="AC423" s="2">
        <v>0</v>
      </c>
      <c r="AD423" s="2">
        <v>0</v>
      </c>
      <c r="AE423" s="2">
        <v>0</v>
      </c>
      <c r="AF423" s="2">
        <v>0</v>
      </c>
      <c r="AG423" s="2">
        <f t="shared" si="66"/>
        <v>39713</v>
      </c>
      <c r="AH423" s="2">
        <f t="shared" si="67"/>
        <v>39713</v>
      </c>
      <c r="AI423" s="78">
        <v>169189</v>
      </c>
      <c r="AJ423" s="2">
        <v>169189</v>
      </c>
      <c r="AK423" s="2">
        <v>0</v>
      </c>
      <c r="AL423" s="2">
        <v>0</v>
      </c>
      <c r="AM423" s="2">
        <v>0</v>
      </c>
      <c r="AN423" s="2">
        <v>0</v>
      </c>
      <c r="AO423" s="2">
        <v>0</v>
      </c>
      <c r="AP423" s="2">
        <v>0</v>
      </c>
      <c r="AQ423" s="2">
        <v>0</v>
      </c>
      <c r="AR423" s="2">
        <v>0</v>
      </c>
      <c r="AS423" s="2">
        <v>0</v>
      </c>
      <c r="AT423" s="2">
        <v>0</v>
      </c>
      <c r="AU423" s="2">
        <v>0</v>
      </c>
      <c r="AV423" s="78">
        <v>0</v>
      </c>
      <c r="AW423" s="2">
        <v>0</v>
      </c>
      <c r="AX423" s="2">
        <v>0</v>
      </c>
      <c r="AY423" s="2">
        <v>0</v>
      </c>
      <c r="AZ423" s="2">
        <v>0</v>
      </c>
      <c r="BA423" s="2">
        <f t="shared" si="68"/>
        <v>39713</v>
      </c>
      <c r="BB423" s="2">
        <f t="shared" si="69"/>
        <v>39713</v>
      </c>
      <c r="BC423" s="2">
        <v>169189</v>
      </c>
      <c r="BD423" s="2">
        <v>169189</v>
      </c>
      <c r="BE423" s="2">
        <v>0</v>
      </c>
      <c r="BF423" s="78">
        <v>0</v>
      </c>
      <c r="BG423" s="2">
        <v>0</v>
      </c>
      <c r="BH423" s="78">
        <v>0</v>
      </c>
      <c r="BI423" s="2">
        <v>279</v>
      </c>
      <c r="BJ423" s="78">
        <v>1126</v>
      </c>
      <c r="BK423" s="2">
        <v>-39</v>
      </c>
      <c r="BL423" s="78">
        <v>-130</v>
      </c>
    </row>
    <row r="424" spans="1:64" x14ac:dyDescent="0.25">
      <c r="A424" s="1" t="s">
        <v>419</v>
      </c>
      <c r="B424" t="s">
        <v>865</v>
      </c>
      <c r="C424" t="s">
        <v>978</v>
      </c>
      <c r="D424" s="2">
        <v>0</v>
      </c>
      <c r="E424" s="2">
        <v>1429</v>
      </c>
      <c r="F424" s="2">
        <f t="shared" si="60"/>
        <v>1429</v>
      </c>
      <c r="G424" s="2">
        <v>0</v>
      </c>
      <c r="H424" s="2">
        <v>0</v>
      </c>
      <c r="I424" s="2">
        <v>68449</v>
      </c>
      <c r="J424" s="2">
        <f t="shared" si="61"/>
        <v>68449</v>
      </c>
      <c r="K424" s="2">
        <v>0</v>
      </c>
      <c r="L424" s="2">
        <v>0</v>
      </c>
      <c r="M424" s="2">
        <v>0</v>
      </c>
      <c r="N424" s="2">
        <f t="shared" si="62"/>
        <v>0</v>
      </c>
      <c r="O424" s="2">
        <v>0</v>
      </c>
      <c r="P424" s="2">
        <v>0</v>
      </c>
      <c r="Q424" s="2">
        <v>0</v>
      </c>
      <c r="R424" s="2">
        <v>0</v>
      </c>
      <c r="S424" s="2">
        <f t="shared" si="63"/>
        <v>0</v>
      </c>
      <c r="T424" s="2">
        <v>0</v>
      </c>
      <c r="U424" s="2">
        <v>0</v>
      </c>
      <c r="V424" s="2">
        <f t="shared" si="64"/>
        <v>0</v>
      </c>
      <c r="W424" s="2">
        <v>0</v>
      </c>
      <c r="X424" s="2">
        <v>0</v>
      </c>
      <c r="Y424">
        <v>0</v>
      </c>
      <c r="Z424" s="2">
        <v>0</v>
      </c>
      <c r="AA424" s="2">
        <v>0</v>
      </c>
      <c r="AB424" s="2">
        <f t="shared" si="65"/>
        <v>0</v>
      </c>
      <c r="AC424" s="2">
        <v>0</v>
      </c>
      <c r="AD424" s="2">
        <v>0</v>
      </c>
      <c r="AE424" s="2">
        <v>0</v>
      </c>
      <c r="AF424" s="2">
        <v>0</v>
      </c>
      <c r="AG424" s="2">
        <f t="shared" si="66"/>
        <v>69878</v>
      </c>
      <c r="AH424" s="2">
        <f t="shared" si="67"/>
        <v>69878</v>
      </c>
      <c r="AI424" s="78">
        <v>286319</v>
      </c>
      <c r="AJ424" s="2">
        <v>286319</v>
      </c>
      <c r="AK424" s="2">
        <v>0</v>
      </c>
      <c r="AL424" s="2">
        <v>0</v>
      </c>
      <c r="AM424" s="2">
        <v>0</v>
      </c>
      <c r="AN424" s="2">
        <v>0</v>
      </c>
      <c r="AO424" s="2">
        <v>0</v>
      </c>
      <c r="AP424" s="2">
        <v>0</v>
      </c>
      <c r="AQ424" s="2">
        <v>0</v>
      </c>
      <c r="AR424" s="2">
        <v>0</v>
      </c>
      <c r="AS424" s="2">
        <v>0</v>
      </c>
      <c r="AT424" s="2">
        <v>0</v>
      </c>
      <c r="AU424" s="2">
        <v>0</v>
      </c>
      <c r="AV424" s="78">
        <v>0</v>
      </c>
      <c r="AW424" s="2">
        <v>0</v>
      </c>
      <c r="AX424" s="2">
        <v>0</v>
      </c>
      <c r="AY424" s="2">
        <v>0</v>
      </c>
      <c r="AZ424" s="2">
        <v>0</v>
      </c>
      <c r="BA424" s="2">
        <f t="shared" si="68"/>
        <v>69878</v>
      </c>
      <c r="BB424" s="2">
        <f t="shared" si="69"/>
        <v>69878</v>
      </c>
      <c r="BC424" s="2">
        <v>286319</v>
      </c>
      <c r="BD424" s="2">
        <v>286319</v>
      </c>
      <c r="BE424" s="2">
        <v>0</v>
      </c>
      <c r="BF424" s="78">
        <v>0</v>
      </c>
      <c r="BG424" s="2">
        <v>0</v>
      </c>
      <c r="BH424" s="78">
        <v>0</v>
      </c>
      <c r="BI424" s="2">
        <v>1</v>
      </c>
      <c r="BJ424" s="78">
        <v>4</v>
      </c>
      <c r="BK424" s="2">
        <v>-119</v>
      </c>
      <c r="BL424" s="78">
        <v>-468</v>
      </c>
    </row>
    <row r="425" spans="1:64" x14ac:dyDescent="0.25">
      <c r="A425" s="1" t="s">
        <v>420</v>
      </c>
      <c r="B425" t="s">
        <v>866</v>
      </c>
      <c r="C425" t="s">
        <v>978</v>
      </c>
      <c r="D425" s="2">
        <v>0</v>
      </c>
      <c r="E425" s="2">
        <v>407</v>
      </c>
      <c r="F425" s="2">
        <f t="shared" si="60"/>
        <v>407</v>
      </c>
      <c r="G425" s="2">
        <v>0</v>
      </c>
      <c r="H425" s="2">
        <v>0</v>
      </c>
      <c r="I425" s="2">
        <v>64185</v>
      </c>
      <c r="J425" s="2">
        <f t="shared" si="61"/>
        <v>64185</v>
      </c>
      <c r="K425" s="2">
        <v>0</v>
      </c>
      <c r="L425" s="2">
        <v>0</v>
      </c>
      <c r="M425" s="2">
        <v>0</v>
      </c>
      <c r="N425" s="2">
        <f t="shared" si="62"/>
        <v>0</v>
      </c>
      <c r="O425" s="2">
        <v>0</v>
      </c>
      <c r="P425" s="2">
        <v>0</v>
      </c>
      <c r="Q425" s="2">
        <v>0</v>
      </c>
      <c r="R425" s="2">
        <v>0</v>
      </c>
      <c r="S425" s="2">
        <f t="shared" si="63"/>
        <v>0</v>
      </c>
      <c r="T425" s="2">
        <v>0</v>
      </c>
      <c r="U425" s="2">
        <v>0</v>
      </c>
      <c r="V425" s="2">
        <f t="shared" si="64"/>
        <v>0</v>
      </c>
      <c r="W425" s="2">
        <v>0</v>
      </c>
      <c r="X425" s="2">
        <v>0</v>
      </c>
      <c r="Y425">
        <v>0</v>
      </c>
      <c r="Z425" s="2">
        <v>0</v>
      </c>
      <c r="AA425" s="2">
        <v>0</v>
      </c>
      <c r="AB425" s="2">
        <f t="shared" si="65"/>
        <v>0</v>
      </c>
      <c r="AC425" s="2">
        <v>790</v>
      </c>
      <c r="AD425" s="2">
        <v>0</v>
      </c>
      <c r="AE425" s="2">
        <v>0</v>
      </c>
      <c r="AF425" s="2">
        <v>0</v>
      </c>
      <c r="AG425" s="2">
        <f t="shared" si="66"/>
        <v>65382</v>
      </c>
      <c r="AH425" s="2">
        <f t="shared" si="67"/>
        <v>65382</v>
      </c>
      <c r="AI425" s="78">
        <v>262376</v>
      </c>
      <c r="AJ425" s="2">
        <v>262376</v>
      </c>
      <c r="AK425" s="2">
        <v>0</v>
      </c>
      <c r="AL425" s="2">
        <v>0</v>
      </c>
      <c r="AM425" s="2">
        <v>0</v>
      </c>
      <c r="AN425" s="2">
        <v>0</v>
      </c>
      <c r="AO425" s="2">
        <v>0</v>
      </c>
      <c r="AP425" s="2">
        <v>0</v>
      </c>
      <c r="AQ425" s="2">
        <v>0</v>
      </c>
      <c r="AR425" s="2">
        <v>0</v>
      </c>
      <c r="AS425" s="2">
        <v>0</v>
      </c>
      <c r="AT425" s="2">
        <v>0</v>
      </c>
      <c r="AU425" s="2">
        <v>0</v>
      </c>
      <c r="AV425" s="78">
        <v>0</v>
      </c>
      <c r="AW425" s="2">
        <v>0</v>
      </c>
      <c r="AX425" s="2">
        <v>0</v>
      </c>
      <c r="AY425" s="2">
        <v>0</v>
      </c>
      <c r="AZ425" s="2">
        <v>0</v>
      </c>
      <c r="BA425" s="2">
        <f t="shared" si="68"/>
        <v>65382</v>
      </c>
      <c r="BB425" s="2">
        <f t="shared" si="69"/>
        <v>65382</v>
      </c>
      <c r="BC425" s="2">
        <v>262376</v>
      </c>
      <c r="BD425" s="2">
        <v>262376</v>
      </c>
      <c r="BE425" s="2">
        <v>0</v>
      </c>
      <c r="BF425" s="78">
        <v>0</v>
      </c>
      <c r="BG425" s="2">
        <v>0</v>
      </c>
      <c r="BH425" s="78">
        <v>0</v>
      </c>
      <c r="BI425" s="2">
        <v>220</v>
      </c>
      <c r="BJ425" s="78">
        <v>880</v>
      </c>
      <c r="BK425" s="2">
        <v>-82</v>
      </c>
      <c r="BL425" s="78">
        <v>-376</v>
      </c>
    </row>
    <row r="426" spans="1:64" x14ac:dyDescent="0.25">
      <c r="A426" s="1" t="s">
        <v>421</v>
      </c>
      <c r="B426" t="s">
        <v>867</v>
      </c>
      <c r="C426" t="s">
        <v>978</v>
      </c>
      <c r="D426" s="2">
        <v>0</v>
      </c>
      <c r="E426" s="2">
        <v>311</v>
      </c>
      <c r="F426" s="2">
        <f t="shared" si="60"/>
        <v>311</v>
      </c>
      <c r="G426" s="2">
        <v>0</v>
      </c>
      <c r="H426" s="2">
        <v>0</v>
      </c>
      <c r="I426" s="2">
        <v>43790</v>
      </c>
      <c r="J426" s="2">
        <f t="shared" si="61"/>
        <v>43790</v>
      </c>
      <c r="K426" s="2">
        <v>0</v>
      </c>
      <c r="L426" s="2">
        <v>0</v>
      </c>
      <c r="M426" s="2">
        <v>0</v>
      </c>
      <c r="N426" s="2">
        <f t="shared" si="62"/>
        <v>0</v>
      </c>
      <c r="O426" s="2">
        <v>0</v>
      </c>
      <c r="P426" s="2">
        <v>0</v>
      </c>
      <c r="Q426" s="2">
        <v>0</v>
      </c>
      <c r="R426" s="2">
        <v>0</v>
      </c>
      <c r="S426" s="2">
        <f t="shared" si="63"/>
        <v>0</v>
      </c>
      <c r="T426" s="2">
        <v>0</v>
      </c>
      <c r="U426" s="2">
        <v>0</v>
      </c>
      <c r="V426" s="2">
        <f t="shared" si="64"/>
        <v>0</v>
      </c>
      <c r="W426" s="2">
        <v>0</v>
      </c>
      <c r="X426" s="2">
        <v>0</v>
      </c>
      <c r="Y426">
        <v>0</v>
      </c>
      <c r="Z426" s="2">
        <v>0</v>
      </c>
      <c r="AA426" s="2">
        <v>0</v>
      </c>
      <c r="AB426" s="2">
        <f t="shared" si="65"/>
        <v>0</v>
      </c>
      <c r="AC426" s="2">
        <v>0</v>
      </c>
      <c r="AD426" s="2">
        <v>0</v>
      </c>
      <c r="AE426" s="2">
        <v>0</v>
      </c>
      <c r="AF426" s="2">
        <v>0</v>
      </c>
      <c r="AG426" s="2">
        <f t="shared" si="66"/>
        <v>44101</v>
      </c>
      <c r="AH426" s="2">
        <f t="shared" si="67"/>
        <v>44101</v>
      </c>
      <c r="AI426" s="78">
        <v>171730</v>
      </c>
      <c r="AJ426" s="2">
        <v>171730</v>
      </c>
      <c r="AK426" s="2">
        <v>0</v>
      </c>
      <c r="AL426" s="2">
        <v>0</v>
      </c>
      <c r="AM426" s="2">
        <v>0</v>
      </c>
      <c r="AN426" s="2">
        <v>0</v>
      </c>
      <c r="AO426" s="2">
        <v>0</v>
      </c>
      <c r="AP426" s="2">
        <v>0</v>
      </c>
      <c r="AQ426" s="2">
        <v>0</v>
      </c>
      <c r="AR426" s="2">
        <v>0</v>
      </c>
      <c r="AS426" s="2">
        <v>0</v>
      </c>
      <c r="AT426" s="2">
        <v>0</v>
      </c>
      <c r="AU426" s="2">
        <v>0</v>
      </c>
      <c r="AV426" s="78">
        <v>0</v>
      </c>
      <c r="AW426" s="2">
        <v>0</v>
      </c>
      <c r="AX426" s="2">
        <v>0</v>
      </c>
      <c r="AY426" s="2">
        <v>0</v>
      </c>
      <c r="AZ426" s="2">
        <v>0</v>
      </c>
      <c r="BA426" s="2">
        <f t="shared" si="68"/>
        <v>44101</v>
      </c>
      <c r="BB426" s="2">
        <f t="shared" si="69"/>
        <v>44101</v>
      </c>
      <c r="BC426" s="2">
        <v>171730</v>
      </c>
      <c r="BD426" s="2">
        <v>171730</v>
      </c>
      <c r="BE426" s="2">
        <v>0</v>
      </c>
      <c r="BF426" s="78">
        <v>0</v>
      </c>
      <c r="BG426" s="2">
        <v>0</v>
      </c>
      <c r="BH426" s="78">
        <v>0</v>
      </c>
      <c r="BI426" s="2">
        <v>150</v>
      </c>
      <c r="BJ426" s="78">
        <v>743</v>
      </c>
      <c r="BK426" s="2">
        <v>-26</v>
      </c>
      <c r="BL426" s="78">
        <v>-90</v>
      </c>
    </row>
    <row r="427" spans="1:64" x14ac:dyDescent="0.25">
      <c r="A427" s="1" t="s">
        <v>422</v>
      </c>
      <c r="B427" t="s">
        <v>868</v>
      </c>
      <c r="C427" t="s">
        <v>978</v>
      </c>
      <c r="D427" s="2">
        <v>0</v>
      </c>
      <c r="E427" s="2">
        <v>321</v>
      </c>
      <c r="F427" s="2">
        <f t="shared" si="60"/>
        <v>321</v>
      </c>
      <c r="G427" s="2">
        <v>0</v>
      </c>
      <c r="H427" s="2">
        <v>0</v>
      </c>
      <c r="I427" s="2">
        <v>27648.75</v>
      </c>
      <c r="J427" s="2">
        <f t="shared" si="61"/>
        <v>27648.75</v>
      </c>
      <c r="K427" s="2">
        <v>0</v>
      </c>
      <c r="L427" s="2">
        <v>0</v>
      </c>
      <c r="M427" s="2">
        <v>0</v>
      </c>
      <c r="N427" s="2">
        <f t="shared" si="62"/>
        <v>0</v>
      </c>
      <c r="O427" s="2">
        <v>0</v>
      </c>
      <c r="P427" s="2">
        <v>0</v>
      </c>
      <c r="Q427" s="2">
        <v>0</v>
      </c>
      <c r="R427" s="2">
        <v>0</v>
      </c>
      <c r="S427" s="2">
        <f t="shared" si="63"/>
        <v>0</v>
      </c>
      <c r="T427" s="2">
        <v>0</v>
      </c>
      <c r="U427" s="2">
        <v>0</v>
      </c>
      <c r="V427" s="2">
        <f t="shared" si="64"/>
        <v>0</v>
      </c>
      <c r="W427" s="2">
        <v>0</v>
      </c>
      <c r="X427" s="2">
        <v>0</v>
      </c>
      <c r="Y427">
        <v>0</v>
      </c>
      <c r="Z427" s="2">
        <v>0</v>
      </c>
      <c r="AA427" s="2">
        <v>0</v>
      </c>
      <c r="AB427" s="2">
        <f t="shared" si="65"/>
        <v>0</v>
      </c>
      <c r="AC427" s="2">
        <v>272.25</v>
      </c>
      <c r="AD427" s="2">
        <v>0</v>
      </c>
      <c r="AE427" s="2">
        <v>0</v>
      </c>
      <c r="AF427" s="2">
        <v>0</v>
      </c>
      <c r="AG427" s="2">
        <f t="shared" si="66"/>
        <v>28242</v>
      </c>
      <c r="AH427" s="2">
        <f t="shared" si="67"/>
        <v>28242</v>
      </c>
      <c r="AI427" s="78">
        <v>111067</v>
      </c>
      <c r="AJ427" s="2">
        <v>111067</v>
      </c>
      <c r="AK427" s="2">
        <v>0</v>
      </c>
      <c r="AL427" s="2">
        <v>0</v>
      </c>
      <c r="AM427" s="2">
        <v>0</v>
      </c>
      <c r="AN427" s="2">
        <v>0</v>
      </c>
      <c r="AO427" s="2">
        <v>0</v>
      </c>
      <c r="AP427" s="2">
        <v>0</v>
      </c>
      <c r="AQ427" s="2">
        <v>0</v>
      </c>
      <c r="AR427" s="2">
        <v>0</v>
      </c>
      <c r="AS427" s="2">
        <v>0</v>
      </c>
      <c r="AT427" s="2">
        <v>0</v>
      </c>
      <c r="AU427" s="2">
        <v>0</v>
      </c>
      <c r="AV427" s="78">
        <v>0</v>
      </c>
      <c r="AW427" s="2">
        <v>0</v>
      </c>
      <c r="AX427" s="2">
        <v>0</v>
      </c>
      <c r="AY427" s="2">
        <v>0</v>
      </c>
      <c r="AZ427" s="2">
        <v>0</v>
      </c>
      <c r="BA427" s="2">
        <f t="shared" si="68"/>
        <v>28242</v>
      </c>
      <c r="BB427" s="2">
        <f t="shared" si="69"/>
        <v>28242</v>
      </c>
      <c r="BC427" s="2">
        <v>111067</v>
      </c>
      <c r="BD427" s="2">
        <v>111067</v>
      </c>
      <c r="BE427" s="2">
        <v>0</v>
      </c>
      <c r="BF427" s="78">
        <v>0</v>
      </c>
      <c r="BG427" s="2">
        <v>0</v>
      </c>
      <c r="BH427" s="78">
        <v>0</v>
      </c>
      <c r="BI427" s="2">
        <v>132.40699999999998</v>
      </c>
      <c r="BJ427" s="78">
        <v>737</v>
      </c>
      <c r="BK427" s="2">
        <v>-39</v>
      </c>
      <c r="BL427" s="78">
        <v>-75</v>
      </c>
    </row>
    <row r="428" spans="1:64" x14ac:dyDescent="0.25">
      <c r="A428" s="1" t="s">
        <v>423</v>
      </c>
      <c r="B428" t="s">
        <v>869</v>
      </c>
      <c r="C428" t="s">
        <v>978</v>
      </c>
      <c r="D428" s="2">
        <v>0</v>
      </c>
      <c r="E428" s="2">
        <v>106</v>
      </c>
      <c r="F428" s="2">
        <f t="shared" si="60"/>
        <v>106</v>
      </c>
      <c r="G428" s="2">
        <v>0</v>
      </c>
      <c r="H428" s="2">
        <v>0</v>
      </c>
      <c r="I428" s="2">
        <v>36505</v>
      </c>
      <c r="J428" s="2">
        <f t="shared" si="61"/>
        <v>36505</v>
      </c>
      <c r="K428" s="2">
        <v>0</v>
      </c>
      <c r="L428" s="2">
        <v>0</v>
      </c>
      <c r="M428" s="2">
        <v>0</v>
      </c>
      <c r="N428" s="2">
        <f t="shared" si="62"/>
        <v>0</v>
      </c>
      <c r="O428" s="2">
        <v>0</v>
      </c>
      <c r="P428" s="2">
        <v>0</v>
      </c>
      <c r="Q428" s="2">
        <v>0</v>
      </c>
      <c r="R428" s="2">
        <v>0</v>
      </c>
      <c r="S428" s="2">
        <f t="shared" si="63"/>
        <v>0</v>
      </c>
      <c r="T428" s="2">
        <v>0</v>
      </c>
      <c r="U428" s="2">
        <v>0</v>
      </c>
      <c r="V428" s="2">
        <f t="shared" si="64"/>
        <v>0</v>
      </c>
      <c r="W428" s="2">
        <v>0</v>
      </c>
      <c r="X428" s="2">
        <v>0</v>
      </c>
      <c r="Y428">
        <v>0</v>
      </c>
      <c r="Z428" s="2">
        <v>0</v>
      </c>
      <c r="AA428" s="2">
        <v>0</v>
      </c>
      <c r="AB428" s="2">
        <f t="shared" si="65"/>
        <v>0</v>
      </c>
      <c r="AC428" s="2">
        <v>0</v>
      </c>
      <c r="AD428" s="2">
        <v>0</v>
      </c>
      <c r="AE428" s="2">
        <v>0</v>
      </c>
      <c r="AF428" s="2">
        <v>0</v>
      </c>
      <c r="AG428" s="2">
        <f t="shared" si="66"/>
        <v>36611</v>
      </c>
      <c r="AH428" s="2">
        <f t="shared" si="67"/>
        <v>36611</v>
      </c>
      <c r="AI428" s="78">
        <v>146177</v>
      </c>
      <c r="AJ428" s="2">
        <v>146177</v>
      </c>
      <c r="AK428" s="2">
        <v>0</v>
      </c>
      <c r="AL428" s="2">
        <v>0</v>
      </c>
      <c r="AM428" s="2">
        <v>0</v>
      </c>
      <c r="AN428" s="2">
        <v>0</v>
      </c>
      <c r="AO428" s="2">
        <v>0</v>
      </c>
      <c r="AP428" s="2">
        <v>0</v>
      </c>
      <c r="AQ428" s="2">
        <v>0</v>
      </c>
      <c r="AR428" s="2">
        <v>0</v>
      </c>
      <c r="AS428" s="2">
        <v>0</v>
      </c>
      <c r="AT428" s="2">
        <v>0</v>
      </c>
      <c r="AU428" s="2">
        <v>0</v>
      </c>
      <c r="AV428" s="78">
        <v>0</v>
      </c>
      <c r="AW428" s="2">
        <v>0</v>
      </c>
      <c r="AX428" s="2">
        <v>0</v>
      </c>
      <c r="AY428" s="2">
        <v>0</v>
      </c>
      <c r="AZ428" s="2">
        <v>0</v>
      </c>
      <c r="BA428" s="2">
        <f t="shared" si="68"/>
        <v>36611</v>
      </c>
      <c r="BB428" s="2">
        <f t="shared" si="69"/>
        <v>36611</v>
      </c>
      <c r="BC428" s="2">
        <v>146177</v>
      </c>
      <c r="BD428" s="2">
        <v>146177</v>
      </c>
      <c r="BE428" s="2">
        <v>0</v>
      </c>
      <c r="BF428" s="78">
        <v>0</v>
      </c>
      <c r="BG428" s="2">
        <v>0</v>
      </c>
      <c r="BH428" s="78">
        <v>0</v>
      </c>
      <c r="BI428" s="2">
        <v>274</v>
      </c>
      <c r="BJ428" s="78">
        <v>894</v>
      </c>
      <c r="BK428" s="2">
        <v>-136</v>
      </c>
      <c r="BL428" s="78">
        <v>-291</v>
      </c>
    </row>
    <row r="429" spans="1:64" x14ac:dyDescent="0.25">
      <c r="A429" s="1" t="s">
        <v>424</v>
      </c>
      <c r="B429" t="s">
        <v>870</v>
      </c>
      <c r="C429" t="s">
        <v>978</v>
      </c>
      <c r="D429" s="2">
        <v>0</v>
      </c>
      <c r="E429" s="2">
        <v>252</v>
      </c>
      <c r="F429" s="2">
        <f t="shared" si="60"/>
        <v>252</v>
      </c>
      <c r="G429" s="2">
        <v>0</v>
      </c>
      <c r="H429" s="2">
        <v>0</v>
      </c>
      <c r="I429" s="2">
        <v>33618</v>
      </c>
      <c r="J429" s="2">
        <f t="shared" si="61"/>
        <v>33618</v>
      </c>
      <c r="K429" s="2">
        <v>0</v>
      </c>
      <c r="L429" s="2">
        <v>0</v>
      </c>
      <c r="M429" s="2">
        <v>0</v>
      </c>
      <c r="N429" s="2">
        <f t="shared" si="62"/>
        <v>0</v>
      </c>
      <c r="O429" s="2">
        <v>0</v>
      </c>
      <c r="P429" s="2">
        <v>0</v>
      </c>
      <c r="Q429" s="2">
        <v>0</v>
      </c>
      <c r="R429" s="2">
        <v>0</v>
      </c>
      <c r="S429" s="2">
        <f t="shared" si="63"/>
        <v>0</v>
      </c>
      <c r="T429" s="2">
        <v>0</v>
      </c>
      <c r="U429" s="2">
        <v>0</v>
      </c>
      <c r="V429" s="2">
        <f t="shared" si="64"/>
        <v>0</v>
      </c>
      <c r="W429" s="2">
        <v>0</v>
      </c>
      <c r="X429" s="2">
        <v>0</v>
      </c>
      <c r="Y429">
        <v>0</v>
      </c>
      <c r="Z429" s="2">
        <v>0</v>
      </c>
      <c r="AA429" s="2">
        <v>0</v>
      </c>
      <c r="AB429" s="2">
        <f t="shared" si="65"/>
        <v>0</v>
      </c>
      <c r="AC429" s="2">
        <v>0</v>
      </c>
      <c r="AD429" s="2">
        <v>0</v>
      </c>
      <c r="AE429" s="2">
        <v>0</v>
      </c>
      <c r="AF429" s="2">
        <v>0</v>
      </c>
      <c r="AG429" s="2">
        <f t="shared" si="66"/>
        <v>33870</v>
      </c>
      <c r="AH429" s="2">
        <f t="shared" si="67"/>
        <v>33870</v>
      </c>
      <c r="AI429" s="78">
        <v>139018</v>
      </c>
      <c r="AJ429" s="2">
        <v>139018</v>
      </c>
      <c r="AK429" s="2">
        <v>0</v>
      </c>
      <c r="AL429" s="2">
        <v>0</v>
      </c>
      <c r="AM429" s="2">
        <v>0</v>
      </c>
      <c r="AN429" s="2">
        <v>0</v>
      </c>
      <c r="AO429" s="2">
        <v>0</v>
      </c>
      <c r="AP429" s="2">
        <v>0</v>
      </c>
      <c r="AQ429" s="2">
        <v>0</v>
      </c>
      <c r="AR429" s="2">
        <v>0</v>
      </c>
      <c r="AS429" s="2">
        <v>0</v>
      </c>
      <c r="AT429" s="2">
        <v>0</v>
      </c>
      <c r="AU429" s="2">
        <v>0</v>
      </c>
      <c r="AV429" s="78">
        <v>0</v>
      </c>
      <c r="AW429" s="2">
        <v>0</v>
      </c>
      <c r="AX429" s="2">
        <v>0</v>
      </c>
      <c r="AY429" s="2">
        <v>0</v>
      </c>
      <c r="AZ429" s="2">
        <v>0</v>
      </c>
      <c r="BA429" s="2">
        <f t="shared" si="68"/>
        <v>33870</v>
      </c>
      <c r="BB429" s="2">
        <f t="shared" si="69"/>
        <v>33870</v>
      </c>
      <c r="BC429" s="2">
        <v>139018</v>
      </c>
      <c r="BD429" s="2">
        <v>139018</v>
      </c>
      <c r="BE429" s="2">
        <v>0</v>
      </c>
      <c r="BF429" s="78">
        <v>0</v>
      </c>
      <c r="BG429" s="2">
        <v>0</v>
      </c>
      <c r="BH429" s="78">
        <v>0</v>
      </c>
      <c r="BI429" s="2">
        <v>2</v>
      </c>
      <c r="BJ429" s="78">
        <v>11</v>
      </c>
      <c r="BK429" s="2">
        <v>-31</v>
      </c>
      <c r="BL429" s="78">
        <v>-150</v>
      </c>
    </row>
    <row r="430" spans="1:64" x14ac:dyDescent="0.25">
      <c r="A430" s="1" t="s">
        <v>425</v>
      </c>
      <c r="B430" t="s">
        <v>871</v>
      </c>
      <c r="C430" t="s">
        <v>978</v>
      </c>
      <c r="D430" s="2">
        <v>0</v>
      </c>
      <c r="E430" s="2">
        <v>970</v>
      </c>
      <c r="F430" s="2">
        <f t="shared" si="60"/>
        <v>970</v>
      </c>
      <c r="G430" s="2">
        <v>0</v>
      </c>
      <c r="H430" s="2">
        <v>0</v>
      </c>
      <c r="I430" s="2">
        <v>31132</v>
      </c>
      <c r="J430" s="2">
        <f t="shared" si="61"/>
        <v>31132</v>
      </c>
      <c r="K430" s="2">
        <v>0</v>
      </c>
      <c r="L430" s="2">
        <v>0</v>
      </c>
      <c r="M430" s="2">
        <v>0</v>
      </c>
      <c r="N430" s="2">
        <f t="shared" si="62"/>
        <v>0</v>
      </c>
      <c r="O430" s="2">
        <v>0</v>
      </c>
      <c r="P430" s="2">
        <v>0</v>
      </c>
      <c r="Q430" s="2">
        <v>0</v>
      </c>
      <c r="R430" s="2">
        <v>0</v>
      </c>
      <c r="S430" s="2">
        <f t="shared" si="63"/>
        <v>0</v>
      </c>
      <c r="T430" s="2">
        <v>0</v>
      </c>
      <c r="U430" s="2">
        <v>0</v>
      </c>
      <c r="V430" s="2">
        <f t="shared" si="64"/>
        <v>0</v>
      </c>
      <c r="W430" s="2">
        <v>0</v>
      </c>
      <c r="X430" s="2">
        <v>0</v>
      </c>
      <c r="Y430">
        <v>0</v>
      </c>
      <c r="Z430" s="2">
        <v>0</v>
      </c>
      <c r="AA430" s="2">
        <v>0</v>
      </c>
      <c r="AB430" s="2">
        <f t="shared" si="65"/>
        <v>0</v>
      </c>
      <c r="AC430" s="2">
        <v>0</v>
      </c>
      <c r="AD430" s="2">
        <v>0</v>
      </c>
      <c r="AE430" s="2">
        <v>0</v>
      </c>
      <c r="AF430" s="2">
        <v>0</v>
      </c>
      <c r="AG430" s="2">
        <f t="shared" si="66"/>
        <v>32102</v>
      </c>
      <c r="AH430" s="2">
        <f t="shared" si="67"/>
        <v>32102</v>
      </c>
      <c r="AI430" s="78">
        <v>117519</v>
      </c>
      <c r="AJ430" s="2">
        <v>117519</v>
      </c>
      <c r="AK430" s="2">
        <v>0</v>
      </c>
      <c r="AL430" s="2">
        <v>0</v>
      </c>
      <c r="AM430" s="2">
        <v>0</v>
      </c>
      <c r="AN430" s="2">
        <v>0</v>
      </c>
      <c r="AO430" s="2">
        <v>0</v>
      </c>
      <c r="AP430" s="2">
        <v>0</v>
      </c>
      <c r="AQ430" s="2">
        <v>0</v>
      </c>
      <c r="AR430" s="2">
        <v>0</v>
      </c>
      <c r="AS430" s="2">
        <v>0</v>
      </c>
      <c r="AT430" s="2">
        <v>0</v>
      </c>
      <c r="AU430" s="2">
        <v>0</v>
      </c>
      <c r="AV430" s="78">
        <v>0</v>
      </c>
      <c r="AW430" s="2">
        <v>0</v>
      </c>
      <c r="AX430" s="2">
        <v>0</v>
      </c>
      <c r="AY430" s="2">
        <v>0</v>
      </c>
      <c r="AZ430" s="2">
        <v>0</v>
      </c>
      <c r="BA430" s="2">
        <f t="shared" si="68"/>
        <v>32102</v>
      </c>
      <c r="BB430" s="2">
        <f t="shared" si="69"/>
        <v>32102</v>
      </c>
      <c r="BC430" s="2">
        <v>117519</v>
      </c>
      <c r="BD430" s="2">
        <v>117519</v>
      </c>
      <c r="BE430" s="2">
        <v>0</v>
      </c>
      <c r="BF430" s="78">
        <v>0</v>
      </c>
      <c r="BG430" s="2">
        <v>0</v>
      </c>
      <c r="BH430" s="78">
        <v>0</v>
      </c>
      <c r="BI430" s="2">
        <v>0</v>
      </c>
      <c r="BJ430" s="78">
        <v>0</v>
      </c>
      <c r="BK430" s="2">
        <v>0</v>
      </c>
      <c r="BL430" s="78">
        <v>0</v>
      </c>
    </row>
    <row r="431" spans="1:64" x14ac:dyDescent="0.25">
      <c r="A431" s="1" t="s">
        <v>426</v>
      </c>
      <c r="B431" t="s">
        <v>872</v>
      </c>
      <c r="C431" t="s">
        <v>978</v>
      </c>
      <c r="D431" s="2">
        <v>0</v>
      </c>
      <c r="E431" s="2">
        <v>1405</v>
      </c>
      <c r="F431" s="2">
        <f t="shared" si="60"/>
        <v>1405</v>
      </c>
      <c r="G431" s="2">
        <v>0</v>
      </c>
      <c r="H431" s="2">
        <v>0</v>
      </c>
      <c r="I431" s="2">
        <v>46341</v>
      </c>
      <c r="J431" s="2">
        <f t="shared" si="61"/>
        <v>46341</v>
      </c>
      <c r="K431" s="2">
        <v>0</v>
      </c>
      <c r="L431" s="2">
        <v>0</v>
      </c>
      <c r="M431" s="2">
        <v>0</v>
      </c>
      <c r="N431" s="2">
        <f t="shared" si="62"/>
        <v>0</v>
      </c>
      <c r="O431" s="2">
        <v>0</v>
      </c>
      <c r="P431" s="2">
        <v>0</v>
      </c>
      <c r="Q431" s="2">
        <v>0</v>
      </c>
      <c r="R431" s="2">
        <v>0</v>
      </c>
      <c r="S431" s="2">
        <f t="shared" si="63"/>
        <v>0</v>
      </c>
      <c r="T431" s="2">
        <v>0</v>
      </c>
      <c r="U431" s="2">
        <v>0</v>
      </c>
      <c r="V431" s="2">
        <f t="shared" si="64"/>
        <v>0</v>
      </c>
      <c r="W431" s="2">
        <v>0</v>
      </c>
      <c r="X431" s="2">
        <v>0</v>
      </c>
      <c r="Y431">
        <v>0</v>
      </c>
      <c r="Z431" s="2">
        <v>0</v>
      </c>
      <c r="AA431" s="2">
        <v>0</v>
      </c>
      <c r="AB431" s="2">
        <f t="shared" si="65"/>
        <v>0</v>
      </c>
      <c r="AC431" s="2">
        <v>0</v>
      </c>
      <c r="AD431" s="2">
        <v>0</v>
      </c>
      <c r="AE431" s="2">
        <v>0</v>
      </c>
      <c r="AF431" s="2">
        <v>0</v>
      </c>
      <c r="AG431" s="2">
        <f t="shared" si="66"/>
        <v>47746</v>
      </c>
      <c r="AH431" s="2">
        <f t="shared" si="67"/>
        <v>47746</v>
      </c>
      <c r="AI431" s="78">
        <v>195589</v>
      </c>
      <c r="AJ431" s="2">
        <v>195589</v>
      </c>
      <c r="AK431" s="2">
        <v>0</v>
      </c>
      <c r="AL431" s="2">
        <v>0</v>
      </c>
      <c r="AM431" s="2">
        <v>0</v>
      </c>
      <c r="AN431" s="2">
        <v>0</v>
      </c>
      <c r="AO431" s="2">
        <v>0</v>
      </c>
      <c r="AP431" s="2">
        <v>0</v>
      </c>
      <c r="AQ431" s="2">
        <v>0</v>
      </c>
      <c r="AR431" s="2">
        <v>0</v>
      </c>
      <c r="AS431" s="2">
        <v>0</v>
      </c>
      <c r="AT431" s="2">
        <v>0</v>
      </c>
      <c r="AU431" s="2">
        <v>0</v>
      </c>
      <c r="AV431" s="78">
        <v>0</v>
      </c>
      <c r="AW431" s="2">
        <v>0</v>
      </c>
      <c r="AX431" s="2">
        <v>0</v>
      </c>
      <c r="AY431" s="2">
        <v>0</v>
      </c>
      <c r="AZ431" s="2">
        <v>0</v>
      </c>
      <c r="BA431" s="2">
        <f t="shared" si="68"/>
        <v>47746</v>
      </c>
      <c r="BB431" s="2">
        <f t="shared" si="69"/>
        <v>47746</v>
      </c>
      <c r="BC431" s="2">
        <v>195589</v>
      </c>
      <c r="BD431" s="2">
        <v>195589</v>
      </c>
      <c r="BE431" s="2">
        <v>0</v>
      </c>
      <c r="BF431" s="78">
        <v>0</v>
      </c>
      <c r="BG431" s="2">
        <v>0</v>
      </c>
      <c r="BH431" s="78">
        <v>0</v>
      </c>
      <c r="BI431" s="2">
        <v>321</v>
      </c>
      <c r="BJ431" s="78">
        <v>1632</v>
      </c>
      <c r="BK431" s="2">
        <v>-163</v>
      </c>
      <c r="BL431" s="78">
        <v>-140</v>
      </c>
    </row>
    <row r="432" spans="1:64" x14ac:dyDescent="0.25">
      <c r="A432" s="1" t="s">
        <v>427</v>
      </c>
      <c r="B432" t="s">
        <v>873</v>
      </c>
      <c r="C432" t="s">
        <v>978</v>
      </c>
      <c r="D432" s="2">
        <v>0</v>
      </c>
      <c r="E432" s="2">
        <v>399</v>
      </c>
      <c r="F432" s="2">
        <f t="shared" si="60"/>
        <v>399</v>
      </c>
      <c r="G432" s="2">
        <v>0</v>
      </c>
      <c r="H432" s="2">
        <v>0</v>
      </c>
      <c r="I432" s="2">
        <v>40142</v>
      </c>
      <c r="J432" s="2">
        <f t="shared" si="61"/>
        <v>40142</v>
      </c>
      <c r="K432" s="2">
        <v>0</v>
      </c>
      <c r="L432" s="2">
        <v>0</v>
      </c>
      <c r="M432" s="2">
        <v>0</v>
      </c>
      <c r="N432" s="2">
        <f t="shared" si="62"/>
        <v>0</v>
      </c>
      <c r="O432" s="2">
        <v>0</v>
      </c>
      <c r="P432" s="2">
        <v>0</v>
      </c>
      <c r="Q432" s="2">
        <v>0</v>
      </c>
      <c r="R432" s="2">
        <v>0</v>
      </c>
      <c r="S432" s="2">
        <f t="shared" si="63"/>
        <v>0</v>
      </c>
      <c r="T432" s="2">
        <v>0</v>
      </c>
      <c r="U432" s="2">
        <v>0</v>
      </c>
      <c r="V432" s="2">
        <f t="shared" si="64"/>
        <v>0</v>
      </c>
      <c r="W432" s="2">
        <v>0</v>
      </c>
      <c r="X432" s="2">
        <v>0</v>
      </c>
      <c r="Y432">
        <v>0</v>
      </c>
      <c r="Z432" s="2">
        <v>0</v>
      </c>
      <c r="AA432" s="2">
        <v>0</v>
      </c>
      <c r="AB432" s="2">
        <f t="shared" si="65"/>
        <v>0</v>
      </c>
      <c r="AC432" s="2">
        <v>0</v>
      </c>
      <c r="AD432" s="2">
        <v>0</v>
      </c>
      <c r="AE432" s="2">
        <v>0</v>
      </c>
      <c r="AF432" s="2">
        <v>0</v>
      </c>
      <c r="AG432" s="2">
        <f t="shared" si="66"/>
        <v>40541</v>
      </c>
      <c r="AH432" s="2">
        <f t="shared" si="67"/>
        <v>40541</v>
      </c>
      <c r="AI432" s="78">
        <v>175903</v>
      </c>
      <c r="AJ432" s="2">
        <v>175903</v>
      </c>
      <c r="AK432" s="2">
        <v>0</v>
      </c>
      <c r="AL432" s="2">
        <v>0</v>
      </c>
      <c r="AM432" s="2">
        <v>0</v>
      </c>
      <c r="AN432" s="2">
        <v>0</v>
      </c>
      <c r="AO432" s="2">
        <v>0</v>
      </c>
      <c r="AP432" s="2">
        <v>0</v>
      </c>
      <c r="AQ432" s="2">
        <v>0</v>
      </c>
      <c r="AR432" s="2">
        <v>0</v>
      </c>
      <c r="AS432" s="2">
        <v>0</v>
      </c>
      <c r="AT432" s="2">
        <v>0</v>
      </c>
      <c r="AU432" s="2">
        <v>0</v>
      </c>
      <c r="AV432" s="78">
        <v>0</v>
      </c>
      <c r="AW432" s="2">
        <v>0</v>
      </c>
      <c r="AX432" s="2">
        <v>0</v>
      </c>
      <c r="AY432" s="2">
        <v>0</v>
      </c>
      <c r="AZ432" s="2">
        <v>0</v>
      </c>
      <c r="BA432" s="2">
        <f t="shared" si="68"/>
        <v>40541</v>
      </c>
      <c r="BB432" s="2">
        <f t="shared" si="69"/>
        <v>40541</v>
      </c>
      <c r="BC432" s="2">
        <v>175903</v>
      </c>
      <c r="BD432" s="2">
        <v>175903</v>
      </c>
      <c r="BE432" s="2">
        <v>0</v>
      </c>
      <c r="BF432" s="78">
        <v>0</v>
      </c>
      <c r="BG432" s="2">
        <v>0</v>
      </c>
      <c r="BH432" s="78">
        <v>0</v>
      </c>
      <c r="BI432" s="2">
        <v>-8</v>
      </c>
      <c r="BJ432" s="78">
        <v>-31</v>
      </c>
      <c r="BK432" s="2">
        <v>-410</v>
      </c>
      <c r="BL432" s="78">
        <v>-1640</v>
      </c>
    </row>
    <row r="433" spans="1:64" x14ac:dyDescent="0.25">
      <c r="A433" s="1" t="s">
        <v>428</v>
      </c>
      <c r="B433" t="s">
        <v>874</v>
      </c>
      <c r="C433" t="s">
        <v>978</v>
      </c>
      <c r="D433" s="2">
        <v>0</v>
      </c>
      <c r="E433" s="2">
        <v>200</v>
      </c>
      <c r="F433" s="2">
        <f t="shared" si="60"/>
        <v>200</v>
      </c>
      <c r="G433" s="2">
        <v>0</v>
      </c>
      <c r="H433" s="2">
        <v>0</v>
      </c>
      <c r="I433" s="2">
        <v>25834</v>
      </c>
      <c r="J433" s="2">
        <f t="shared" si="61"/>
        <v>25834</v>
      </c>
      <c r="K433" s="2">
        <v>0</v>
      </c>
      <c r="L433" s="2">
        <v>0</v>
      </c>
      <c r="M433" s="2">
        <v>0</v>
      </c>
      <c r="N433" s="2">
        <f t="shared" si="62"/>
        <v>0</v>
      </c>
      <c r="O433" s="2">
        <v>0</v>
      </c>
      <c r="P433" s="2">
        <v>0</v>
      </c>
      <c r="Q433" s="2">
        <v>0</v>
      </c>
      <c r="R433" s="2">
        <v>0</v>
      </c>
      <c r="S433" s="2">
        <f t="shared" si="63"/>
        <v>0</v>
      </c>
      <c r="T433" s="2">
        <v>0</v>
      </c>
      <c r="U433" s="2">
        <v>0</v>
      </c>
      <c r="V433" s="2">
        <f t="shared" si="64"/>
        <v>0</v>
      </c>
      <c r="W433" s="2">
        <v>0</v>
      </c>
      <c r="X433" s="2">
        <v>0</v>
      </c>
      <c r="Y433">
        <v>0</v>
      </c>
      <c r="Z433" s="2">
        <v>0</v>
      </c>
      <c r="AA433" s="2">
        <v>0</v>
      </c>
      <c r="AB433" s="2">
        <f t="shared" si="65"/>
        <v>0</v>
      </c>
      <c r="AC433" s="2">
        <v>0</v>
      </c>
      <c r="AD433" s="2">
        <v>0</v>
      </c>
      <c r="AE433" s="2">
        <v>0</v>
      </c>
      <c r="AF433" s="2">
        <v>0</v>
      </c>
      <c r="AG433" s="2">
        <f t="shared" si="66"/>
        <v>26034</v>
      </c>
      <c r="AH433" s="2">
        <f t="shared" si="67"/>
        <v>26034</v>
      </c>
      <c r="AI433" s="78">
        <v>115485</v>
      </c>
      <c r="AJ433" s="2">
        <v>115485</v>
      </c>
      <c r="AK433" s="2">
        <v>0</v>
      </c>
      <c r="AL433" s="2">
        <v>0</v>
      </c>
      <c r="AM433" s="2">
        <v>0</v>
      </c>
      <c r="AN433" s="2">
        <v>0</v>
      </c>
      <c r="AO433" s="2">
        <v>0</v>
      </c>
      <c r="AP433" s="2">
        <v>0</v>
      </c>
      <c r="AQ433" s="2">
        <v>0</v>
      </c>
      <c r="AR433" s="2">
        <v>0</v>
      </c>
      <c r="AS433" s="2">
        <v>0</v>
      </c>
      <c r="AT433" s="2">
        <v>0</v>
      </c>
      <c r="AU433" s="2">
        <v>0</v>
      </c>
      <c r="AV433" s="78">
        <v>0</v>
      </c>
      <c r="AW433" s="2">
        <v>0</v>
      </c>
      <c r="AX433" s="2">
        <v>0</v>
      </c>
      <c r="AY433" s="2">
        <v>0</v>
      </c>
      <c r="AZ433" s="2">
        <v>0</v>
      </c>
      <c r="BA433" s="2">
        <f t="shared" si="68"/>
        <v>26034</v>
      </c>
      <c r="BB433" s="2">
        <f t="shared" si="69"/>
        <v>26034</v>
      </c>
      <c r="BC433" s="2">
        <v>115485</v>
      </c>
      <c r="BD433" s="2">
        <v>115485</v>
      </c>
      <c r="BE433" s="2">
        <v>0</v>
      </c>
      <c r="BF433" s="78">
        <v>0</v>
      </c>
      <c r="BG433" s="2">
        <v>0</v>
      </c>
      <c r="BH433" s="78">
        <v>0</v>
      </c>
      <c r="BI433" s="2">
        <v>102</v>
      </c>
      <c r="BJ433" s="78">
        <v>461</v>
      </c>
      <c r="BK433" s="2">
        <v>-38</v>
      </c>
      <c r="BL433" s="78">
        <v>-100</v>
      </c>
    </row>
    <row r="434" spans="1:64" x14ac:dyDescent="0.25">
      <c r="A434" s="1" t="s">
        <v>429</v>
      </c>
      <c r="B434" t="s">
        <v>875</v>
      </c>
      <c r="C434" t="s">
        <v>978</v>
      </c>
      <c r="D434" s="2">
        <v>0</v>
      </c>
      <c r="E434" s="2">
        <v>744</v>
      </c>
      <c r="F434" s="2">
        <f t="shared" si="60"/>
        <v>744</v>
      </c>
      <c r="G434" s="2">
        <v>0</v>
      </c>
      <c r="H434" s="2">
        <v>0</v>
      </c>
      <c r="I434" s="2">
        <v>50650</v>
      </c>
      <c r="J434" s="2">
        <f t="shared" si="61"/>
        <v>50650</v>
      </c>
      <c r="K434" s="2">
        <v>0</v>
      </c>
      <c r="L434" s="2">
        <v>0</v>
      </c>
      <c r="M434" s="2">
        <v>0</v>
      </c>
      <c r="N434" s="2">
        <f t="shared" si="62"/>
        <v>0</v>
      </c>
      <c r="O434" s="2">
        <v>0</v>
      </c>
      <c r="P434" s="2">
        <v>0</v>
      </c>
      <c r="Q434" s="2">
        <v>0</v>
      </c>
      <c r="R434" s="2">
        <v>0</v>
      </c>
      <c r="S434" s="2">
        <f t="shared" si="63"/>
        <v>0</v>
      </c>
      <c r="T434" s="2">
        <v>0</v>
      </c>
      <c r="U434" s="2">
        <v>0</v>
      </c>
      <c r="V434" s="2">
        <f t="shared" si="64"/>
        <v>0</v>
      </c>
      <c r="W434" s="2">
        <v>0</v>
      </c>
      <c r="X434" s="2">
        <v>0</v>
      </c>
      <c r="Y434">
        <v>0</v>
      </c>
      <c r="Z434" s="2">
        <v>0</v>
      </c>
      <c r="AA434" s="2">
        <v>0</v>
      </c>
      <c r="AB434" s="2">
        <f t="shared" si="65"/>
        <v>0</v>
      </c>
      <c r="AC434" s="2">
        <v>0</v>
      </c>
      <c r="AD434" s="2">
        <v>0</v>
      </c>
      <c r="AE434" s="2">
        <v>0</v>
      </c>
      <c r="AF434" s="2">
        <v>0</v>
      </c>
      <c r="AG434" s="2">
        <f t="shared" si="66"/>
        <v>51394</v>
      </c>
      <c r="AH434" s="2">
        <f t="shared" si="67"/>
        <v>51394</v>
      </c>
      <c r="AI434" s="78">
        <v>205681</v>
      </c>
      <c r="AJ434" s="2">
        <v>205681</v>
      </c>
      <c r="AK434" s="2">
        <v>0</v>
      </c>
      <c r="AL434" s="2">
        <v>0</v>
      </c>
      <c r="AM434" s="2">
        <v>0</v>
      </c>
      <c r="AN434" s="2">
        <v>0</v>
      </c>
      <c r="AO434" s="2">
        <v>0</v>
      </c>
      <c r="AP434" s="2">
        <v>0</v>
      </c>
      <c r="AQ434" s="2">
        <v>0</v>
      </c>
      <c r="AR434" s="2">
        <v>0</v>
      </c>
      <c r="AS434" s="2">
        <v>0</v>
      </c>
      <c r="AT434" s="2">
        <v>0</v>
      </c>
      <c r="AU434" s="2">
        <v>0</v>
      </c>
      <c r="AV434" s="78">
        <v>0</v>
      </c>
      <c r="AW434" s="2">
        <v>0</v>
      </c>
      <c r="AX434" s="2">
        <v>0</v>
      </c>
      <c r="AY434" s="2">
        <v>0</v>
      </c>
      <c r="AZ434" s="2">
        <v>0</v>
      </c>
      <c r="BA434" s="2">
        <f t="shared" si="68"/>
        <v>51394</v>
      </c>
      <c r="BB434" s="2">
        <f t="shared" si="69"/>
        <v>51394</v>
      </c>
      <c r="BC434" s="2">
        <v>205681</v>
      </c>
      <c r="BD434" s="2">
        <v>205681</v>
      </c>
      <c r="BE434" s="2">
        <v>0</v>
      </c>
      <c r="BF434" s="78">
        <v>0</v>
      </c>
      <c r="BG434" s="2">
        <v>0</v>
      </c>
      <c r="BH434" s="78">
        <v>0</v>
      </c>
      <c r="BI434" s="2">
        <v>0</v>
      </c>
      <c r="BJ434" s="78">
        <v>0</v>
      </c>
      <c r="BK434" s="2">
        <v>-65</v>
      </c>
      <c r="BL434" s="78">
        <v>-181</v>
      </c>
    </row>
    <row r="435" spans="1:64" x14ac:dyDescent="0.25">
      <c r="A435" s="1" t="s">
        <v>430</v>
      </c>
      <c r="B435" t="s">
        <v>876</v>
      </c>
      <c r="C435" t="s">
        <v>978</v>
      </c>
      <c r="D435" s="2">
        <v>0</v>
      </c>
      <c r="E435" s="2">
        <v>772</v>
      </c>
      <c r="F435" s="2">
        <f t="shared" si="60"/>
        <v>772</v>
      </c>
      <c r="G435" s="2">
        <v>0</v>
      </c>
      <c r="H435" s="2">
        <v>0</v>
      </c>
      <c r="I435" s="2">
        <v>22478</v>
      </c>
      <c r="J435" s="2">
        <f t="shared" si="61"/>
        <v>22478</v>
      </c>
      <c r="K435" s="2">
        <v>0</v>
      </c>
      <c r="L435" s="2">
        <v>0</v>
      </c>
      <c r="M435" s="2">
        <v>0</v>
      </c>
      <c r="N435" s="2">
        <f t="shared" si="62"/>
        <v>0</v>
      </c>
      <c r="O435" s="2">
        <v>0</v>
      </c>
      <c r="P435" s="2">
        <v>0</v>
      </c>
      <c r="Q435" s="2">
        <v>0</v>
      </c>
      <c r="R435" s="2">
        <v>0</v>
      </c>
      <c r="S435" s="2">
        <f t="shared" si="63"/>
        <v>0</v>
      </c>
      <c r="T435" s="2">
        <v>0</v>
      </c>
      <c r="U435" s="2">
        <v>0</v>
      </c>
      <c r="V435" s="2">
        <f t="shared" si="64"/>
        <v>0</v>
      </c>
      <c r="W435" s="2">
        <v>0</v>
      </c>
      <c r="X435" s="2">
        <v>0</v>
      </c>
      <c r="Y435">
        <v>0</v>
      </c>
      <c r="Z435" s="2">
        <v>0</v>
      </c>
      <c r="AA435" s="2">
        <v>0</v>
      </c>
      <c r="AB435" s="2">
        <f t="shared" si="65"/>
        <v>0</v>
      </c>
      <c r="AC435" s="2">
        <v>0</v>
      </c>
      <c r="AD435" s="2">
        <v>0</v>
      </c>
      <c r="AE435" s="2">
        <v>0</v>
      </c>
      <c r="AF435" s="2">
        <v>0</v>
      </c>
      <c r="AG435" s="2">
        <f t="shared" si="66"/>
        <v>23250</v>
      </c>
      <c r="AH435" s="2">
        <f t="shared" si="67"/>
        <v>23250</v>
      </c>
      <c r="AI435" s="78">
        <v>89839</v>
      </c>
      <c r="AJ435" s="2">
        <v>89839</v>
      </c>
      <c r="AK435" s="2">
        <v>0</v>
      </c>
      <c r="AL435" s="2">
        <v>0</v>
      </c>
      <c r="AM435" s="2">
        <v>0</v>
      </c>
      <c r="AN435" s="2">
        <v>0</v>
      </c>
      <c r="AO435" s="2">
        <v>0</v>
      </c>
      <c r="AP435" s="2">
        <v>0</v>
      </c>
      <c r="AQ435" s="2">
        <v>0</v>
      </c>
      <c r="AR435" s="2">
        <v>0</v>
      </c>
      <c r="AS435" s="2">
        <v>0</v>
      </c>
      <c r="AT435" s="2">
        <v>0</v>
      </c>
      <c r="AU435" s="2">
        <v>0</v>
      </c>
      <c r="AV435" s="78">
        <v>0</v>
      </c>
      <c r="AW435" s="2">
        <v>0</v>
      </c>
      <c r="AX435" s="2">
        <v>0</v>
      </c>
      <c r="AY435" s="2">
        <v>0</v>
      </c>
      <c r="AZ435" s="2">
        <v>0</v>
      </c>
      <c r="BA435" s="2">
        <f t="shared" si="68"/>
        <v>23250</v>
      </c>
      <c r="BB435" s="2">
        <f t="shared" si="69"/>
        <v>23250</v>
      </c>
      <c r="BC435" s="2">
        <v>89839</v>
      </c>
      <c r="BD435" s="2">
        <v>89839</v>
      </c>
      <c r="BE435" s="2">
        <v>0</v>
      </c>
      <c r="BF435" s="78">
        <v>0</v>
      </c>
      <c r="BG435" s="2">
        <v>0</v>
      </c>
      <c r="BH435" s="78">
        <v>0</v>
      </c>
      <c r="BI435" s="2">
        <v>2</v>
      </c>
      <c r="BJ435" s="78">
        <v>772</v>
      </c>
      <c r="BK435" s="2">
        <v>-28</v>
      </c>
      <c r="BL435" s="78">
        <v>-152</v>
      </c>
    </row>
    <row r="436" spans="1:64" x14ac:dyDescent="0.25">
      <c r="A436" s="1" t="s">
        <v>431</v>
      </c>
      <c r="B436" t="s">
        <v>877</v>
      </c>
      <c r="C436" t="s">
        <v>978</v>
      </c>
      <c r="D436" s="2">
        <v>0</v>
      </c>
      <c r="E436" s="2">
        <v>492</v>
      </c>
      <c r="F436" s="2">
        <f t="shared" si="60"/>
        <v>492</v>
      </c>
      <c r="G436" s="2">
        <v>0</v>
      </c>
      <c r="H436" s="2">
        <v>0</v>
      </c>
      <c r="I436" s="2">
        <v>23522</v>
      </c>
      <c r="J436" s="2">
        <f t="shared" si="61"/>
        <v>23522</v>
      </c>
      <c r="K436" s="2">
        <v>0</v>
      </c>
      <c r="L436" s="2">
        <v>0</v>
      </c>
      <c r="M436" s="2">
        <v>0</v>
      </c>
      <c r="N436" s="2">
        <f t="shared" si="62"/>
        <v>0</v>
      </c>
      <c r="O436" s="2">
        <v>0</v>
      </c>
      <c r="P436" s="2">
        <v>0</v>
      </c>
      <c r="Q436" s="2">
        <v>0</v>
      </c>
      <c r="R436" s="2">
        <v>0</v>
      </c>
      <c r="S436" s="2">
        <f t="shared" si="63"/>
        <v>0</v>
      </c>
      <c r="T436" s="2">
        <v>0</v>
      </c>
      <c r="U436" s="2">
        <v>0</v>
      </c>
      <c r="V436" s="2">
        <f t="shared" si="64"/>
        <v>0</v>
      </c>
      <c r="W436" s="2">
        <v>0</v>
      </c>
      <c r="X436" s="2">
        <v>0</v>
      </c>
      <c r="Y436">
        <v>0</v>
      </c>
      <c r="Z436" s="2">
        <v>0</v>
      </c>
      <c r="AA436" s="2">
        <v>0</v>
      </c>
      <c r="AB436" s="2">
        <f t="shared" si="65"/>
        <v>0</v>
      </c>
      <c r="AC436" s="2">
        <v>125</v>
      </c>
      <c r="AD436" s="2">
        <v>0</v>
      </c>
      <c r="AE436" s="2">
        <v>0</v>
      </c>
      <c r="AF436" s="2">
        <v>0</v>
      </c>
      <c r="AG436" s="2">
        <f t="shared" si="66"/>
        <v>24139</v>
      </c>
      <c r="AH436" s="2">
        <f t="shared" si="67"/>
        <v>24139</v>
      </c>
      <c r="AI436" s="78">
        <v>101043</v>
      </c>
      <c r="AJ436" s="2">
        <v>101043</v>
      </c>
      <c r="AK436" s="2">
        <v>0</v>
      </c>
      <c r="AL436" s="2">
        <v>0</v>
      </c>
      <c r="AM436" s="2">
        <v>0</v>
      </c>
      <c r="AN436" s="2">
        <v>0</v>
      </c>
      <c r="AO436" s="2">
        <v>0</v>
      </c>
      <c r="AP436" s="2">
        <v>0</v>
      </c>
      <c r="AQ436" s="2">
        <v>0</v>
      </c>
      <c r="AR436" s="2">
        <v>0</v>
      </c>
      <c r="AS436" s="2">
        <v>0</v>
      </c>
      <c r="AT436" s="2">
        <v>0</v>
      </c>
      <c r="AU436" s="2">
        <v>0</v>
      </c>
      <c r="AV436" s="78">
        <v>0</v>
      </c>
      <c r="AW436" s="2">
        <v>0</v>
      </c>
      <c r="AX436" s="2">
        <v>0</v>
      </c>
      <c r="AY436" s="2">
        <v>0</v>
      </c>
      <c r="AZ436" s="2">
        <v>0</v>
      </c>
      <c r="BA436" s="2">
        <f t="shared" si="68"/>
        <v>24139</v>
      </c>
      <c r="BB436" s="2">
        <f t="shared" si="69"/>
        <v>24139</v>
      </c>
      <c r="BC436" s="2">
        <v>101043</v>
      </c>
      <c r="BD436" s="2">
        <v>101043</v>
      </c>
      <c r="BE436" s="2">
        <v>0</v>
      </c>
      <c r="BF436" s="78">
        <v>0</v>
      </c>
      <c r="BG436" s="2">
        <v>0</v>
      </c>
      <c r="BH436" s="78">
        <v>0</v>
      </c>
      <c r="BI436" s="2">
        <v>410</v>
      </c>
      <c r="BJ436" s="78">
        <v>1642</v>
      </c>
      <c r="BK436" s="2">
        <v>24</v>
      </c>
      <c r="BL436" s="78">
        <v>250</v>
      </c>
    </row>
    <row r="437" spans="1:64" x14ac:dyDescent="0.25">
      <c r="A437" s="1" t="s">
        <v>432</v>
      </c>
      <c r="B437" t="s">
        <v>878</v>
      </c>
      <c r="C437" t="s">
        <v>978</v>
      </c>
      <c r="D437" s="2">
        <v>0</v>
      </c>
      <c r="E437" s="2">
        <v>26</v>
      </c>
      <c r="F437" s="2">
        <f t="shared" si="60"/>
        <v>26</v>
      </c>
      <c r="G437" s="2">
        <v>0</v>
      </c>
      <c r="H437" s="2">
        <v>0</v>
      </c>
      <c r="I437" s="2">
        <v>148773</v>
      </c>
      <c r="J437" s="2">
        <f t="shared" si="61"/>
        <v>148773</v>
      </c>
      <c r="K437" s="2">
        <v>0</v>
      </c>
      <c r="L437" s="2">
        <v>0</v>
      </c>
      <c r="M437" s="2">
        <v>0</v>
      </c>
      <c r="N437" s="2">
        <f t="shared" si="62"/>
        <v>0</v>
      </c>
      <c r="O437" s="2">
        <v>0</v>
      </c>
      <c r="P437" s="2">
        <v>0</v>
      </c>
      <c r="Q437" s="2">
        <v>0</v>
      </c>
      <c r="R437" s="2">
        <v>0</v>
      </c>
      <c r="S437" s="2">
        <f t="shared" si="63"/>
        <v>0</v>
      </c>
      <c r="T437" s="2">
        <v>0</v>
      </c>
      <c r="U437" s="2">
        <v>0</v>
      </c>
      <c r="V437" s="2">
        <f t="shared" si="64"/>
        <v>0</v>
      </c>
      <c r="W437" s="2">
        <v>0</v>
      </c>
      <c r="X437" s="2">
        <v>0</v>
      </c>
      <c r="Y437">
        <v>0</v>
      </c>
      <c r="Z437" s="2">
        <v>0</v>
      </c>
      <c r="AA437" s="2">
        <v>0</v>
      </c>
      <c r="AB437" s="2">
        <f t="shared" si="65"/>
        <v>0</v>
      </c>
      <c r="AC437" s="2">
        <v>0</v>
      </c>
      <c r="AD437" s="2">
        <v>0</v>
      </c>
      <c r="AE437" s="2">
        <v>0</v>
      </c>
      <c r="AF437" s="2">
        <v>0</v>
      </c>
      <c r="AG437" s="2">
        <f t="shared" si="66"/>
        <v>148799</v>
      </c>
      <c r="AH437" s="2">
        <f t="shared" si="67"/>
        <v>148799</v>
      </c>
      <c r="AI437" s="78">
        <v>615071</v>
      </c>
      <c r="AJ437" s="2">
        <v>615071</v>
      </c>
      <c r="AK437" s="2">
        <v>0</v>
      </c>
      <c r="AL437" s="2">
        <v>0</v>
      </c>
      <c r="AM437" s="2">
        <v>0</v>
      </c>
      <c r="AN437" s="2">
        <v>0</v>
      </c>
      <c r="AO437" s="2">
        <v>0</v>
      </c>
      <c r="AP437" s="2">
        <v>0</v>
      </c>
      <c r="AQ437" s="2">
        <v>0</v>
      </c>
      <c r="AR437" s="2">
        <v>0</v>
      </c>
      <c r="AS437" s="2">
        <v>0</v>
      </c>
      <c r="AT437" s="2">
        <v>0</v>
      </c>
      <c r="AU437" s="2">
        <v>0</v>
      </c>
      <c r="AV437" s="78">
        <v>0</v>
      </c>
      <c r="AW437" s="2">
        <v>0</v>
      </c>
      <c r="AX437" s="2">
        <v>0</v>
      </c>
      <c r="AY437" s="2">
        <v>0</v>
      </c>
      <c r="AZ437" s="2">
        <v>0</v>
      </c>
      <c r="BA437" s="2">
        <f t="shared" si="68"/>
        <v>148799</v>
      </c>
      <c r="BB437" s="2">
        <f t="shared" si="69"/>
        <v>148799</v>
      </c>
      <c r="BC437" s="2">
        <v>615071</v>
      </c>
      <c r="BD437" s="2">
        <v>615071</v>
      </c>
      <c r="BE437" s="2">
        <v>0</v>
      </c>
      <c r="BF437" s="78">
        <v>0</v>
      </c>
      <c r="BG437" s="2">
        <v>0</v>
      </c>
      <c r="BH437" s="78">
        <v>0</v>
      </c>
      <c r="BI437" s="2">
        <v>519</v>
      </c>
      <c r="BJ437" s="78">
        <v>3867</v>
      </c>
      <c r="BK437" s="2">
        <v>-65</v>
      </c>
      <c r="BL437" s="78">
        <v>-440</v>
      </c>
    </row>
    <row r="438" spans="1:64" x14ac:dyDescent="0.25">
      <c r="A438" s="1" t="s">
        <v>433</v>
      </c>
      <c r="B438" t="s">
        <v>879</v>
      </c>
      <c r="C438" t="s">
        <v>978</v>
      </c>
      <c r="D438" s="2">
        <v>0</v>
      </c>
      <c r="E438" s="2">
        <v>300</v>
      </c>
      <c r="F438" s="2">
        <f t="shared" si="60"/>
        <v>300</v>
      </c>
      <c r="G438" s="2">
        <v>0</v>
      </c>
      <c r="H438" s="2">
        <v>0</v>
      </c>
      <c r="I438" s="2">
        <v>76137</v>
      </c>
      <c r="J438" s="2">
        <f t="shared" si="61"/>
        <v>76137</v>
      </c>
      <c r="K438" s="2">
        <v>0</v>
      </c>
      <c r="L438" s="2">
        <v>0</v>
      </c>
      <c r="M438" s="2">
        <v>0</v>
      </c>
      <c r="N438" s="2">
        <f t="shared" si="62"/>
        <v>0</v>
      </c>
      <c r="O438" s="2">
        <v>0</v>
      </c>
      <c r="P438" s="2">
        <v>0</v>
      </c>
      <c r="Q438" s="2">
        <v>0</v>
      </c>
      <c r="R438" s="2">
        <v>0</v>
      </c>
      <c r="S438" s="2">
        <f t="shared" si="63"/>
        <v>0</v>
      </c>
      <c r="T438" s="2">
        <v>0</v>
      </c>
      <c r="U438" s="2">
        <v>0</v>
      </c>
      <c r="V438" s="2">
        <f t="shared" si="64"/>
        <v>0</v>
      </c>
      <c r="W438" s="2">
        <v>0</v>
      </c>
      <c r="X438" s="2">
        <v>0</v>
      </c>
      <c r="Y438">
        <v>0</v>
      </c>
      <c r="Z438" s="2">
        <v>0</v>
      </c>
      <c r="AA438" s="2">
        <v>0</v>
      </c>
      <c r="AB438" s="2">
        <f t="shared" si="65"/>
        <v>0</v>
      </c>
      <c r="AC438" s="2">
        <v>0</v>
      </c>
      <c r="AD438" s="2">
        <v>0</v>
      </c>
      <c r="AE438" s="2">
        <v>0</v>
      </c>
      <c r="AF438" s="2">
        <v>0</v>
      </c>
      <c r="AG438" s="2">
        <f t="shared" si="66"/>
        <v>76437</v>
      </c>
      <c r="AH438" s="2">
        <f t="shared" si="67"/>
        <v>76437</v>
      </c>
      <c r="AI438" s="78">
        <v>334719</v>
      </c>
      <c r="AJ438" s="2">
        <v>334719</v>
      </c>
      <c r="AK438" s="2">
        <v>0</v>
      </c>
      <c r="AL438" s="2">
        <v>0</v>
      </c>
      <c r="AM438" s="2">
        <v>0</v>
      </c>
      <c r="AN438" s="2">
        <v>0</v>
      </c>
      <c r="AO438" s="2">
        <v>0</v>
      </c>
      <c r="AP438" s="2">
        <v>0</v>
      </c>
      <c r="AQ438" s="2">
        <v>0</v>
      </c>
      <c r="AR438" s="2">
        <v>0</v>
      </c>
      <c r="AS438" s="2">
        <v>0</v>
      </c>
      <c r="AT438" s="2">
        <v>0</v>
      </c>
      <c r="AU438" s="2">
        <v>0</v>
      </c>
      <c r="AV438" s="78">
        <v>0</v>
      </c>
      <c r="AW438" s="2">
        <v>0</v>
      </c>
      <c r="AX438" s="2">
        <v>0</v>
      </c>
      <c r="AY438" s="2">
        <v>0</v>
      </c>
      <c r="AZ438" s="2">
        <v>0</v>
      </c>
      <c r="BA438" s="2">
        <f t="shared" si="68"/>
        <v>76437</v>
      </c>
      <c r="BB438" s="2">
        <f t="shared" si="69"/>
        <v>76437</v>
      </c>
      <c r="BC438" s="2">
        <v>334719</v>
      </c>
      <c r="BD438" s="2">
        <v>334719</v>
      </c>
      <c r="BE438" s="2">
        <v>0</v>
      </c>
      <c r="BF438" s="78">
        <v>0</v>
      </c>
      <c r="BG438" s="2">
        <v>0</v>
      </c>
      <c r="BH438" s="78">
        <v>0</v>
      </c>
      <c r="BI438" s="2">
        <v>203</v>
      </c>
      <c r="BJ438" s="78">
        <v>218.24</v>
      </c>
      <c r="BK438" s="2">
        <v>-349</v>
      </c>
      <c r="BL438" s="78">
        <v>-429</v>
      </c>
    </row>
    <row r="439" spans="1:64" x14ac:dyDescent="0.25">
      <c r="A439" s="1" t="s">
        <v>434</v>
      </c>
      <c r="B439" t="s">
        <v>880</v>
      </c>
      <c r="C439" t="s">
        <v>978</v>
      </c>
      <c r="D439" s="2">
        <v>0</v>
      </c>
      <c r="E439" s="2">
        <v>596</v>
      </c>
      <c r="F439" s="2">
        <f t="shared" si="60"/>
        <v>596</v>
      </c>
      <c r="G439" s="2">
        <v>0</v>
      </c>
      <c r="H439" s="2">
        <v>0</v>
      </c>
      <c r="I439" s="2">
        <v>52996</v>
      </c>
      <c r="J439" s="2">
        <f t="shared" si="61"/>
        <v>52996</v>
      </c>
      <c r="K439" s="2">
        <v>0</v>
      </c>
      <c r="L439" s="2">
        <v>0</v>
      </c>
      <c r="M439" s="2">
        <v>0</v>
      </c>
      <c r="N439" s="2">
        <f t="shared" si="62"/>
        <v>0</v>
      </c>
      <c r="O439" s="2">
        <v>0</v>
      </c>
      <c r="P439" s="2">
        <v>0</v>
      </c>
      <c r="Q439" s="2">
        <v>0</v>
      </c>
      <c r="R439" s="2">
        <v>0</v>
      </c>
      <c r="S439" s="2">
        <f t="shared" si="63"/>
        <v>0</v>
      </c>
      <c r="T439" s="2">
        <v>0</v>
      </c>
      <c r="U439" s="2">
        <v>0</v>
      </c>
      <c r="V439" s="2">
        <f t="shared" si="64"/>
        <v>0</v>
      </c>
      <c r="W439" s="2">
        <v>0</v>
      </c>
      <c r="X439" s="2">
        <v>0</v>
      </c>
      <c r="Y439">
        <v>0</v>
      </c>
      <c r="Z439" s="2">
        <v>0</v>
      </c>
      <c r="AA439" s="2">
        <v>0</v>
      </c>
      <c r="AB439" s="2">
        <f t="shared" si="65"/>
        <v>0</v>
      </c>
      <c r="AC439" s="2">
        <v>0</v>
      </c>
      <c r="AD439" s="2">
        <v>0</v>
      </c>
      <c r="AE439" s="2">
        <v>0</v>
      </c>
      <c r="AF439" s="2">
        <v>0</v>
      </c>
      <c r="AG439" s="2">
        <f t="shared" si="66"/>
        <v>53592</v>
      </c>
      <c r="AH439" s="2">
        <f t="shared" si="67"/>
        <v>53592</v>
      </c>
      <c r="AI439" s="78">
        <v>250157</v>
      </c>
      <c r="AJ439" s="2">
        <v>250157</v>
      </c>
      <c r="AK439" s="2">
        <v>0</v>
      </c>
      <c r="AL439" s="2">
        <v>0</v>
      </c>
      <c r="AM439" s="2">
        <v>0</v>
      </c>
      <c r="AN439" s="2">
        <v>0</v>
      </c>
      <c r="AO439" s="2">
        <v>0</v>
      </c>
      <c r="AP439" s="2">
        <v>0</v>
      </c>
      <c r="AQ439" s="2">
        <v>0</v>
      </c>
      <c r="AR439" s="2">
        <v>0</v>
      </c>
      <c r="AS439" s="2">
        <v>0</v>
      </c>
      <c r="AT439" s="2">
        <v>0</v>
      </c>
      <c r="AU439" s="2">
        <v>0</v>
      </c>
      <c r="AV439" s="78">
        <v>0</v>
      </c>
      <c r="AW439" s="2">
        <v>0</v>
      </c>
      <c r="AX439" s="2">
        <v>0</v>
      </c>
      <c r="AY439" s="2">
        <v>0</v>
      </c>
      <c r="AZ439" s="2">
        <v>0</v>
      </c>
      <c r="BA439" s="2">
        <f t="shared" si="68"/>
        <v>53592</v>
      </c>
      <c r="BB439" s="2">
        <f t="shared" si="69"/>
        <v>53592</v>
      </c>
      <c r="BC439" s="2">
        <v>250157</v>
      </c>
      <c r="BD439" s="2">
        <v>250157</v>
      </c>
      <c r="BE439" s="2">
        <v>0</v>
      </c>
      <c r="BF439" s="78">
        <v>0</v>
      </c>
      <c r="BG439" s="2">
        <v>0</v>
      </c>
      <c r="BH439" s="78">
        <v>0</v>
      </c>
      <c r="BI439" s="2">
        <v>927</v>
      </c>
      <c r="BJ439" s="78">
        <v>1873</v>
      </c>
      <c r="BK439" s="2">
        <v>-27</v>
      </c>
      <c r="BL439" s="78">
        <v>-200</v>
      </c>
    </row>
    <row r="440" spans="1:64" x14ac:dyDescent="0.25">
      <c r="A440" s="1" t="s">
        <v>435</v>
      </c>
      <c r="B440" t="s">
        <v>881</v>
      </c>
      <c r="C440" t="s">
        <v>978</v>
      </c>
      <c r="D440" s="2">
        <v>0</v>
      </c>
      <c r="E440" s="2">
        <v>0</v>
      </c>
      <c r="F440" s="2">
        <f t="shared" si="60"/>
        <v>0</v>
      </c>
      <c r="G440" s="2">
        <v>0</v>
      </c>
      <c r="H440" s="2">
        <v>0</v>
      </c>
      <c r="I440" s="2">
        <v>58880</v>
      </c>
      <c r="J440" s="2">
        <f t="shared" si="61"/>
        <v>58880</v>
      </c>
      <c r="K440" s="2">
        <v>0</v>
      </c>
      <c r="L440" s="2">
        <v>0</v>
      </c>
      <c r="M440" s="2">
        <v>0</v>
      </c>
      <c r="N440" s="2">
        <f t="shared" si="62"/>
        <v>0</v>
      </c>
      <c r="O440" s="2">
        <v>0</v>
      </c>
      <c r="P440" s="2">
        <v>0</v>
      </c>
      <c r="Q440" s="2">
        <v>0</v>
      </c>
      <c r="R440" s="2">
        <v>0</v>
      </c>
      <c r="S440" s="2">
        <f t="shared" si="63"/>
        <v>0</v>
      </c>
      <c r="T440" s="2">
        <v>0</v>
      </c>
      <c r="U440" s="2">
        <v>0</v>
      </c>
      <c r="V440" s="2">
        <f t="shared" si="64"/>
        <v>0</v>
      </c>
      <c r="W440" s="2">
        <v>0</v>
      </c>
      <c r="X440" s="2">
        <v>0</v>
      </c>
      <c r="Y440">
        <v>0</v>
      </c>
      <c r="Z440" s="2">
        <v>0</v>
      </c>
      <c r="AA440" s="2">
        <v>0</v>
      </c>
      <c r="AB440" s="2">
        <f t="shared" si="65"/>
        <v>0</v>
      </c>
      <c r="AC440" s="2">
        <v>449</v>
      </c>
      <c r="AD440" s="2">
        <v>0</v>
      </c>
      <c r="AE440" s="2">
        <v>0</v>
      </c>
      <c r="AF440" s="2">
        <v>356</v>
      </c>
      <c r="AG440" s="2">
        <f t="shared" si="66"/>
        <v>59685</v>
      </c>
      <c r="AH440" s="2">
        <f t="shared" si="67"/>
        <v>59685</v>
      </c>
      <c r="AI440" s="78">
        <v>264676</v>
      </c>
      <c r="AJ440" s="2">
        <v>264676</v>
      </c>
      <c r="AK440" s="2">
        <v>0</v>
      </c>
      <c r="AL440" s="2">
        <v>0</v>
      </c>
      <c r="AM440" s="2">
        <v>0</v>
      </c>
      <c r="AN440" s="2">
        <v>0</v>
      </c>
      <c r="AO440" s="2">
        <v>0</v>
      </c>
      <c r="AP440" s="2">
        <v>0</v>
      </c>
      <c r="AQ440" s="2">
        <v>0</v>
      </c>
      <c r="AR440" s="2">
        <v>0</v>
      </c>
      <c r="AS440" s="2">
        <v>0</v>
      </c>
      <c r="AT440" s="2">
        <v>0</v>
      </c>
      <c r="AU440" s="2">
        <v>0</v>
      </c>
      <c r="AV440" s="78">
        <v>0</v>
      </c>
      <c r="AW440" s="2">
        <v>0</v>
      </c>
      <c r="AX440" s="2">
        <v>0</v>
      </c>
      <c r="AY440" s="2">
        <v>0</v>
      </c>
      <c r="AZ440" s="2">
        <v>0</v>
      </c>
      <c r="BA440" s="2">
        <f t="shared" si="68"/>
        <v>59685</v>
      </c>
      <c r="BB440" s="2">
        <f t="shared" si="69"/>
        <v>59685</v>
      </c>
      <c r="BC440" s="2">
        <v>264676</v>
      </c>
      <c r="BD440" s="2">
        <v>264676</v>
      </c>
      <c r="BE440" s="2">
        <v>0</v>
      </c>
      <c r="BF440" s="78">
        <v>0</v>
      </c>
      <c r="BG440" s="2">
        <v>0</v>
      </c>
      <c r="BH440" s="78">
        <v>0</v>
      </c>
      <c r="BI440" s="2">
        <v>946</v>
      </c>
      <c r="BJ440" s="78">
        <v>3672</v>
      </c>
      <c r="BK440" s="2">
        <v>-57</v>
      </c>
      <c r="BL440" s="78">
        <v>-350</v>
      </c>
    </row>
    <row r="441" spans="1:64" x14ac:dyDescent="0.25">
      <c r="A441" s="1" t="s">
        <v>436</v>
      </c>
      <c r="B441" t="s">
        <v>882</v>
      </c>
      <c r="C441" t="s">
        <v>978</v>
      </c>
      <c r="D441" s="2">
        <v>0</v>
      </c>
      <c r="E441" s="2">
        <v>652</v>
      </c>
      <c r="F441" s="2">
        <f t="shared" si="60"/>
        <v>652</v>
      </c>
      <c r="G441" s="2">
        <v>0</v>
      </c>
      <c r="H441" s="2">
        <v>0</v>
      </c>
      <c r="I441" s="2">
        <v>142691</v>
      </c>
      <c r="J441" s="2">
        <f t="shared" si="61"/>
        <v>142691</v>
      </c>
      <c r="K441" s="2">
        <v>0</v>
      </c>
      <c r="L441" s="2">
        <v>0</v>
      </c>
      <c r="M441" s="2">
        <v>0</v>
      </c>
      <c r="N441" s="2">
        <f t="shared" si="62"/>
        <v>0</v>
      </c>
      <c r="O441" s="2">
        <v>0</v>
      </c>
      <c r="P441" s="2">
        <v>0</v>
      </c>
      <c r="Q441" s="2">
        <v>0</v>
      </c>
      <c r="R441" s="2">
        <v>0</v>
      </c>
      <c r="S441" s="2">
        <f t="shared" si="63"/>
        <v>0</v>
      </c>
      <c r="T441" s="2">
        <v>0</v>
      </c>
      <c r="U441" s="2">
        <v>0</v>
      </c>
      <c r="V441" s="2">
        <f t="shared" si="64"/>
        <v>0</v>
      </c>
      <c r="W441" s="2">
        <v>0</v>
      </c>
      <c r="X441" s="2">
        <v>0</v>
      </c>
      <c r="Y441">
        <v>0</v>
      </c>
      <c r="Z441" s="2">
        <v>0</v>
      </c>
      <c r="AA441" s="2">
        <v>0</v>
      </c>
      <c r="AB441" s="2">
        <f t="shared" si="65"/>
        <v>0</v>
      </c>
      <c r="AC441" s="2">
        <v>0</v>
      </c>
      <c r="AD441" s="2">
        <v>0</v>
      </c>
      <c r="AE441" s="2">
        <v>0</v>
      </c>
      <c r="AF441" s="2">
        <v>0</v>
      </c>
      <c r="AG441" s="2">
        <f t="shared" si="66"/>
        <v>143343</v>
      </c>
      <c r="AH441" s="2">
        <f t="shared" si="67"/>
        <v>143343</v>
      </c>
      <c r="AI441" s="78">
        <v>523799</v>
      </c>
      <c r="AJ441" s="2">
        <v>523799</v>
      </c>
      <c r="AK441" s="2">
        <v>0</v>
      </c>
      <c r="AL441" s="2">
        <v>0</v>
      </c>
      <c r="AM441" s="2">
        <v>0</v>
      </c>
      <c r="AN441" s="2">
        <v>0</v>
      </c>
      <c r="AO441" s="2">
        <v>0</v>
      </c>
      <c r="AP441" s="2">
        <v>0</v>
      </c>
      <c r="AQ441" s="2">
        <v>0</v>
      </c>
      <c r="AR441" s="2">
        <v>0</v>
      </c>
      <c r="AS441" s="2">
        <v>0</v>
      </c>
      <c r="AT441" s="2">
        <v>0</v>
      </c>
      <c r="AU441" s="2">
        <v>0</v>
      </c>
      <c r="AV441" s="78">
        <v>0</v>
      </c>
      <c r="AW441" s="2">
        <v>0</v>
      </c>
      <c r="AX441" s="2">
        <v>0</v>
      </c>
      <c r="AY441" s="2">
        <v>0</v>
      </c>
      <c r="AZ441" s="2">
        <v>0</v>
      </c>
      <c r="BA441" s="2">
        <f t="shared" si="68"/>
        <v>143343</v>
      </c>
      <c r="BB441" s="2">
        <f t="shared" si="69"/>
        <v>143343</v>
      </c>
      <c r="BC441" s="2">
        <v>523799</v>
      </c>
      <c r="BD441" s="2">
        <v>523799</v>
      </c>
      <c r="BE441" s="2">
        <v>0</v>
      </c>
      <c r="BF441" s="78">
        <v>0</v>
      </c>
      <c r="BG441" s="2">
        <v>0</v>
      </c>
      <c r="BH441" s="78">
        <v>0</v>
      </c>
      <c r="BI441" s="2">
        <v>513</v>
      </c>
      <c r="BJ441" s="78">
        <v>2973</v>
      </c>
      <c r="BK441" s="2">
        <v>-638</v>
      </c>
      <c r="BL441" s="78">
        <v>-1800</v>
      </c>
    </row>
    <row r="442" spans="1:64" x14ac:dyDescent="0.25">
      <c r="A442" s="1" t="s">
        <v>437</v>
      </c>
      <c r="B442" t="s">
        <v>883</v>
      </c>
      <c r="C442" t="s">
        <v>978</v>
      </c>
      <c r="D442" s="2">
        <v>0</v>
      </c>
      <c r="E442" s="2">
        <v>399</v>
      </c>
      <c r="F442" s="2">
        <f t="shared" si="60"/>
        <v>399</v>
      </c>
      <c r="G442" s="2">
        <v>0</v>
      </c>
      <c r="H442" s="2">
        <v>0</v>
      </c>
      <c r="I442" s="2">
        <v>96017</v>
      </c>
      <c r="J442" s="2">
        <f t="shared" si="61"/>
        <v>96017</v>
      </c>
      <c r="K442" s="2">
        <v>0</v>
      </c>
      <c r="L442" s="2">
        <v>0</v>
      </c>
      <c r="M442" s="2">
        <v>0</v>
      </c>
      <c r="N442" s="2">
        <f t="shared" si="62"/>
        <v>0</v>
      </c>
      <c r="O442" s="2">
        <v>0</v>
      </c>
      <c r="P442" s="2">
        <v>0</v>
      </c>
      <c r="Q442" s="2">
        <v>0</v>
      </c>
      <c r="R442" s="2">
        <v>0</v>
      </c>
      <c r="S442" s="2">
        <f t="shared" si="63"/>
        <v>0</v>
      </c>
      <c r="T442" s="2">
        <v>0</v>
      </c>
      <c r="U442" s="2">
        <v>0</v>
      </c>
      <c r="V442" s="2">
        <f t="shared" si="64"/>
        <v>0</v>
      </c>
      <c r="W442" s="2">
        <v>0</v>
      </c>
      <c r="X442" s="2">
        <v>0</v>
      </c>
      <c r="Y442">
        <v>0</v>
      </c>
      <c r="Z442" s="2">
        <v>0</v>
      </c>
      <c r="AA442" s="2">
        <v>0</v>
      </c>
      <c r="AB442" s="2">
        <f t="shared" si="65"/>
        <v>0</v>
      </c>
      <c r="AC442" s="2">
        <v>1454</v>
      </c>
      <c r="AD442" s="2">
        <v>0</v>
      </c>
      <c r="AE442" s="2">
        <v>0</v>
      </c>
      <c r="AF442" s="2">
        <v>0</v>
      </c>
      <c r="AG442" s="2">
        <f t="shared" si="66"/>
        <v>97870</v>
      </c>
      <c r="AH442" s="2">
        <f t="shared" si="67"/>
        <v>97870</v>
      </c>
      <c r="AI442" s="78">
        <v>439214</v>
      </c>
      <c r="AJ442" s="2">
        <v>439214</v>
      </c>
      <c r="AK442" s="2">
        <v>0</v>
      </c>
      <c r="AL442" s="2">
        <v>0</v>
      </c>
      <c r="AM442" s="2">
        <v>0</v>
      </c>
      <c r="AN442" s="2">
        <v>0</v>
      </c>
      <c r="AO442" s="2">
        <v>0</v>
      </c>
      <c r="AP442" s="2">
        <v>0</v>
      </c>
      <c r="AQ442" s="2">
        <v>0</v>
      </c>
      <c r="AR442" s="2">
        <v>0</v>
      </c>
      <c r="AS442" s="2">
        <v>0</v>
      </c>
      <c r="AT442" s="2">
        <v>0</v>
      </c>
      <c r="AU442" s="2">
        <v>0</v>
      </c>
      <c r="AV442" s="78">
        <v>0</v>
      </c>
      <c r="AW442" s="2">
        <v>0</v>
      </c>
      <c r="AX442" s="2">
        <v>0</v>
      </c>
      <c r="AY442" s="2">
        <v>0</v>
      </c>
      <c r="AZ442" s="2">
        <v>0</v>
      </c>
      <c r="BA442" s="2">
        <f t="shared" si="68"/>
        <v>97870</v>
      </c>
      <c r="BB442" s="2">
        <f t="shared" si="69"/>
        <v>97870</v>
      </c>
      <c r="BC442" s="2">
        <v>439214</v>
      </c>
      <c r="BD442" s="2">
        <v>439214</v>
      </c>
      <c r="BE442" s="2">
        <v>0</v>
      </c>
      <c r="BF442" s="78">
        <v>0</v>
      </c>
      <c r="BG442" s="2">
        <v>0</v>
      </c>
      <c r="BH442" s="78">
        <v>0</v>
      </c>
      <c r="BI442" s="2">
        <v>0</v>
      </c>
      <c r="BJ442" s="78">
        <v>3925</v>
      </c>
      <c r="BK442" s="2">
        <v>0</v>
      </c>
      <c r="BL442" s="78">
        <v>-495</v>
      </c>
    </row>
    <row r="443" spans="1:64" x14ac:dyDescent="0.25">
      <c r="A443" s="1" t="s">
        <v>438</v>
      </c>
      <c r="B443" t="s">
        <v>884</v>
      </c>
      <c r="C443" t="s">
        <v>978</v>
      </c>
      <c r="D443" s="2">
        <v>0</v>
      </c>
      <c r="E443" s="2">
        <v>0</v>
      </c>
      <c r="F443" s="2">
        <f t="shared" si="60"/>
        <v>0</v>
      </c>
      <c r="G443" s="2">
        <v>0</v>
      </c>
      <c r="H443" s="2">
        <v>0</v>
      </c>
      <c r="I443" s="2">
        <v>68109</v>
      </c>
      <c r="J443" s="2">
        <f t="shared" si="61"/>
        <v>68109</v>
      </c>
      <c r="K443" s="2">
        <v>0</v>
      </c>
      <c r="L443" s="2">
        <v>0</v>
      </c>
      <c r="M443" s="2">
        <v>0</v>
      </c>
      <c r="N443" s="2">
        <f t="shared" si="62"/>
        <v>0</v>
      </c>
      <c r="O443" s="2">
        <v>0</v>
      </c>
      <c r="P443" s="2">
        <v>0</v>
      </c>
      <c r="Q443" s="2">
        <v>0</v>
      </c>
      <c r="R443" s="2">
        <v>0</v>
      </c>
      <c r="S443" s="2">
        <f t="shared" si="63"/>
        <v>0</v>
      </c>
      <c r="T443" s="2">
        <v>0</v>
      </c>
      <c r="U443" s="2">
        <v>0</v>
      </c>
      <c r="V443" s="2">
        <f t="shared" si="64"/>
        <v>0</v>
      </c>
      <c r="W443" s="2">
        <v>0</v>
      </c>
      <c r="X443" s="2">
        <v>0</v>
      </c>
      <c r="Y443">
        <v>0</v>
      </c>
      <c r="Z443" s="2">
        <v>0</v>
      </c>
      <c r="AA443" s="2">
        <v>0</v>
      </c>
      <c r="AB443" s="2">
        <f t="shared" si="65"/>
        <v>0</v>
      </c>
      <c r="AC443" s="2">
        <v>0</v>
      </c>
      <c r="AD443" s="2">
        <v>0</v>
      </c>
      <c r="AE443" s="2">
        <v>0</v>
      </c>
      <c r="AF443" s="2">
        <v>0</v>
      </c>
      <c r="AG443" s="2">
        <f t="shared" si="66"/>
        <v>68109</v>
      </c>
      <c r="AH443" s="2">
        <f t="shared" si="67"/>
        <v>68109</v>
      </c>
      <c r="AI443" s="78">
        <v>271564</v>
      </c>
      <c r="AJ443" s="2">
        <v>271564</v>
      </c>
      <c r="AK443" s="2">
        <v>0</v>
      </c>
      <c r="AL443" s="2">
        <v>0</v>
      </c>
      <c r="AM443" s="2">
        <v>0</v>
      </c>
      <c r="AN443" s="2">
        <v>0</v>
      </c>
      <c r="AO443" s="2">
        <v>0</v>
      </c>
      <c r="AP443" s="2">
        <v>0</v>
      </c>
      <c r="AQ443" s="2">
        <v>0</v>
      </c>
      <c r="AR443" s="2">
        <v>0</v>
      </c>
      <c r="AS443" s="2">
        <v>0</v>
      </c>
      <c r="AT443" s="2">
        <v>0</v>
      </c>
      <c r="AU443" s="2">
        <v>0</v>
      </c>
      <c r="AV443" s="78">
        <v>0</v>
      </c>
      <c r="AW443" s="2">
        <v>0</v>
      </c>
      <c r="AX443" s="2">
        <v>0</v>
      </c>
      <c r="AY443" s="2">
        <v>0</v>
      </c>
      <c r="AZ443" s="2">
        <v>0</v>
      </c>
      <c r="BA443" s="2">
        <f t="shared" si="68"/>
        <v>68109</v>
      </c>
      <c r="BB443" s="2">
        <f t="shared" si="69"/>
        <v>68109</v>
      </c>
      <c r="BC443" s="2">
        <v>271564</v>
      </c>
      <c r="BD443" s="2">
        <v>271564</v>
      </c>
      <c r="BE443" s="2">
        <v>0</v>
      </c>
      <c r="BF443" s="78">
        <v>0</v>
      </c>
      <c r="BG443" s="2">
        <v>0</v>
      </c>
      <c r="BH443" s="78">
        <v>0</v>
      </c>
      <c r="BI443" s="2">
        <v>374</v>
      </c>
      <c r="BJ443" s="78">
        <v>1552</v>
      </c>
      <c r="BK443" s="2">
        <v>-148</v>
      </c>
      <c r="BL443" s="78">
        <v>-562</v>
      </c>
    </row>
    <row r="444" spans="1:64" x14ac:dyDescent="0.25">
      <c r="A444" s="1" t="s">
        <v>439</v>
      </c>
      <c r="B444" t="s">
        <v>885</v>
      </c>
      <c r="C444" t="s">
        <v>978</v>
      </c>
      <c r="D444" s="2">
        <v>0</v>
      </c>
      <c r="E444" s="2">
        <v>381</v>
      </c>
      <c r="F444" s="2">
        <f t="shared" si="60"/>
        <v>381</v>
      </c>
      <c r="G444" s="2">
        <v>0</v>
      </c>
      <c r="H444" s="2">
        <v>0</v>
      </c>
      <c r="I444" s="2">
        <v>76405</v>
      </c>
      <c r="J444" s="2">
        <f t="shared" si="61"/>
        <v>76405</v>
      </c>
      <c r="K444" s="2">
        <v>0</v>
      </c>
      <c r="L444" s="2">
        <v>0</v>
      </c>
      <c r="M444" s="2">
        <v>0</v>
      </c>
      <c r="N444" s="2">
        <f t="shared" si="62"/>
        <v>0</v>
      </c>
      <c r="O444" s="2">
        <v>0</v>
      </c>
      <c r="P444" s="2">
        <v>0</v>
      </c>
      <c r="Q444" s="2">
        <v>0</v>
      </c>
      <c r="R444" s="2">
        <v>0</v>
      </c>
      <c r="S444" s="2">
        <f t="shared" si="63"/>
        <v>0</v>
      </c>
      <c r="T444" s="2">
        <v>0</v>
      </c>
      <c r="U444" s="2">
        <v>0</v>
      </c>
      <c r="V444" s="2">
        <f t="shared" si="64"/>
        <v>0</v>
      </c>
      <c r="W444" s="2">
        <v>0</v>
      </c>
      <c r="X444" s="2">
        <v>0</v>
      </c>
      <c r="Y444">
        <v>0</v>
      </c>
      <c r="Z444" s="2">
        <v>0</v>
      </c>
      <c r="AA444" s="2">
        <v>0</v>
      </c>
      <c r="AB444" s="2">
        <f t="shared" si="65"/>
        <v>0</v>
      </c>
      <c r="AC444" s="2">
        <v>0</v>
      </c>
      <c r="AD444" s="2">
        <v>0</v>
      </c>
      <c r="AE444" s="2">
        <v>0</v>
      </c>
      <c r="AF444" s="2">
        <v>0</v>
      </c>
      <c r="AG444" s="2">
        <f t="shared" si="66"/>
        <v>76786</v>
      </c>
      <c r="AH444" s="2">
        <f t="shared" si="67"/>
        <v>76786</v>
      </c>
      <c r="AI444" s="78">
        <v>307144</v>
      </c>
      <c r="AJ444" s="2">
        <v>307144</v>
      </c>
      <c r="AK444" s="2">
        <v>0</v>
      </c>
      <c r="AL444" s="2">
        <v>0</v>
      </c>
      <c r="AM444" s="2">
        <v>0</v>
      </c>
      <c r="AN444" s="2">
        <v>0</v>
      </c>
      <c r="AO444" s="2">
        <v>0</v>
      </c>
      <c r="AP444" s="2">
        <v>0</v>
      </c>
      <c r="AQ444" s="2">
        <v>0</v>
      </c>
      <c r="AR444" s="2">
        <v>0</v>
      </c>
      <c r="AS444" s="2">
        <v>0</v>
      </c>
      <c r="AT444" s="2">
        <v>0</v>
      </c>
      <c r="AU444" s="2">
        <v>0</v>
      </c>
      <c r="AV444" s="78">
        <v>0</v>
      </c>
      <c r="AW444" s="2">
        <v>0</v>
      </c>
      <c r="AX444" s="2">
        <v>0</v>
      </c>
      <c r="AY444" s="2">
        <v>0</v>
      </c>
      <c r="AZ444" s="2">
        <v>0</v>
      </c>
      <c r="BA444" s="2">
        <f t="shared" si="68"/>
        <v>76786</v>
      </c>
      <c r="BB444" s="2">
        <f t="shared" si="69"/>
        <v>76786</v>
      </c>
      <c r="BC444" s="2">
        <v>307144</v>
      </c>
      <c r="BD444" s="2">
        <v>307144</v>
      </c>
      <c r="BE444" s="2">
        <v>0</v>
      </c>
      <c r="BF444" s="78">
        <v>0</v>
      </c>
      <c r="BG444" s="2">
        <v>0</v>
      </c>
      <c r="BH444" s="78">
        <v>0</v>
      </c>
      <c r="BI444" s="2">
        <v>350</v>
      </c>
      <c r="BJ444" s="78">
        <v>1400</v>
      </c>
      <c r="BK444" s="2">
        <v>122</v>
      </c>
      <c r="BL444" s="78">
        <v>489</v>
      </c>
    </row>
    <row r="445" spans="1:64" x14ac:dyDescent="0.25">
      <c r="A445" s="1" t="s">
        <v>440</v>
      </c>
      <c r="B445" t="s">
        <v>886</v>
      </c>
      <c r="C445" t="s">
        <v>978</v>
      </c>
      <c r="D445" s="2">
        <v>0</v>
      </c>
      <c r="E445" s="2">
        <v>456</v>
      </c>
      <c r="F445" s="2">
        <f t="shared" si="60"/>
        <v>456</v>
      </c>
      <c r="G445" s="2">
        <v>0</v>
      </c>
      <c r="H445" s="2">
        <v>0</v>
      </c>
      <c r="I445" s="2">
        <v>65576</v>
      </c>
      <c r="J445" s="2">
        <f t="shared" si="61"/>
        <v>65576</v>
      </c>
      <c r="K445" s="2">
        <v>0</v>
      </c>
      <c r="L445" s="2">
        <v>0</v>
      </c>
      <c r="M445" s="2">
        <v>0</v>
      </c>
      <c r="N445" s="2">
        <f t="shared" si="62"/>
        <v>0</v>
      </c>
      <c r="O445" s="2">
        <v>0</v>
      </c>
      <c r="P445" s="2">
        <v>0</v>
      </c>
      <c r="Q445" s="2">
        <v>0</v>
      </c>
      <c r="R445" s="2">
        <v>0</v>
      </c>
      <c r="S445" s="2">
        <f t="shared" si="63"/>
        <v>0</v>
      </c>
      <c r="T445" s="2">
        <v>0</v>
      </c>
      <c r="U445" s="2">
        <v>0</v>
      </c>
      <c r="V445" s="2">
        <f t="shared" si="64"/>
        <v>0</v>
      </c>
      <c r="W445" s="2">
        <v>0</v>
      </c>
      <c r="X445" s="2">
        <v>0</v>
      </c>
      <c r="Y445">
        <v>0</v>
      </c>
      <c r="Z445" s="2">
        <v>0</v>
      </c>
      <c r="AA445" s="2">
        <v>0</v>
      </c>
      <c r="AB445" s="2">
        <f t="shared" si="65"/>
        <v>0</v>
      </c>
      <c r="AC445" s="2">
        <v>0</v>
      </c>
      <c r="AD445" s="2">
        <v>0</v>
      </c>
      <c r="AE445" s="2">
        <v>0</v>
      </c>
      <c r="AF445" s="2">
        <v>0</v>
      </c>
      <c r="AG445" s="2">
        <f t="shared" si="66"/>
        <v>66032</v>
      </c>
      <c r="AH445" s="2">
        <f t="shared" si="67"/>
        <v>66032</v>
      </c>
      <c r="AI445" s="78">
        <v>287352</v>
      </c>
      <c r="AJ445" s="2">
        <v>287352</v>
      </c>
      <c r="AK445" s="2">
        <v>0</v>
      </c>
      <c r="AL445" s="2">
        <v>0</v>
      </c>
      <c r="AM445" s="2">
        <v>0</v>
      </c>
      <c r="AN445" s="2">
        <v>0</v>
      </c>
      <c r="AO445" s="2">
        <v>0</v>
      </c>
      <c r="AP445" s="2">
        <v>0</v>
      </c>
      <c r="AQ445" s="2">
        <v>0</v>
      </c>
      <c r="AR445" s="2">
        <v>0</v>
      </c>
      <c r="AS445" s="2">
        <v>0</v>
      </c>
      <c r="AT445" s="2">
        <v>517</v>
      </c>
      <c r="AU445" s="2">
        <v>-12</v>
      </c>
      <c r="AV445" s="78">
        <v>-48</v>
      </c>
      <c r="AW445" s="2">
        <v>0</v>
      </c>
      <c r="AX445" s="2">
        <v>0</v>
      </c>
      <c r="AY445" s="2">
        <v>0</v>
      </c>
      <c r="AZ445" s="2">
        <v>0</v>
      </c>
      <c r="BA445" s="2">
        <f t="shared" si="68"/>
        <v>66537</v>
      </c>
      <c r="BB445" s="2">
        <f t="shared" si="69"/>
        <v>66537</v>
      </c>
      <c r="BC445" s="2">
        <v>289371</v>
      </c>
      <c r="BD445" s="2">
        <v>289371</v>
      </c>
      <c r="BE445" s="2">
        <v>0</v>
      </c>
      <c r="BF445" s="78">
        <v>0</v>
      </c>
      <c r="BG445" s="2">
        <v>0</v>
      </c>
      <c r="BH445" s="78">
        <v>0</v>
      </c>
      <c r="BI445" s="2">
        <v>289</v>
      </c>
      <c r="BJ445" s="78">
        <v>1157</v>
      </c>
      <c r="BK445" s="2">
        <v>-125</v>
      </c>
      <c r="BL445" s="78">
        <v>-500</v>
      </c>
    </row>
    <row r="446" spans="1:64" x14ac:dyDescent="0.25">
      <c r="A446" s="1" t="s">
        <v>441</v>
      </c>
      <c r="B446" t="s">
        <v>887</v>
      </c>
      <c r="C446" t="s">
        <v>978</v>
      </c>
      <c r="D446" s="2">
        <v>0</v>
      </c>
      <c r="E446" s="2">
        <v>9390</v>
      </c>
      <c r="F446" s="2">
        <f t="shared" si="60"/>
        <v>9390</v>
      </c>
      <c r="G446" s="2">
        <v>0</v>
      </c>
      <c r="H446" s="2">
        <v>0</v>
      </c>
      <c r="I446" s="2">
        <v>54131</v>
      </c>
      <c r="J446" s="2">
        <f t="shared" si="61"/>
        <v>54131</v>
      </c>
      <c r="K446" s="2">
        <v>0</v>
      </c>
      <c r="L446" s="2">
        <v>0</v>
      </c>
      <c r="M446" s="2">
        <v>0</v>
      </c>
      <c r="N446" s="2">
        <f t="shared" si="62"/>
        <v>0</v>
      </c>
      <c r="O446" s="2">
        <v>0</v>
      </c>
      <c r="P446" s="2">
        <v>0</v>
      </c>
      <c r="Q446" s="2">
        <v>0</v>
      </c>
      <c r="R446" s="2">
        <v>0</v>
      </c>
      <c r="S446" s="2">
        <f t="shared" si="63"/>
        <v>0</v>
      </c>
      <c r="T446" s="2">
        <v>0</v>
      </c>
      <c r="U446" s="2">
        <v>0</v>
      </c>
      <c r="V446" s="2">
        <f t="shared" si="64"/>
        <v>0</v>
      </c>
      <c r="W446" s="2">
        <v>0</v>
      </c>
      <c r="X446" s="2">
        <v>0</v>
      </c>
      <c r="Y446">
        <v>0</v>
      </c>
      <c r="Z446" s="2">
        <v>0</v>
      </c>
      <c r="AA446" s="2">
        <v>0</v>
      </c>
      <c r="AB446" s="2">
        <f t="shared" si="65"/>
        <v>0</v>
      </c>
      <c r="AC446" s="2">
        <v>0</v>
      </c>
      <c r="AD446" s="2">
        <v>0</v>
      </c>
      <c r="AE446" s="2">
        <v>0</v>
      </c>
      <c r="AF446" s="2">
        <v>0</v>
      </c>
      <c r="AG446" s="2">
        <f t="shared" si="66"/>
        <v>63521</v>
      </c>
      <c r="AH446" s="2">
        <f t="shared" si="67"/>
        <v>63521</v>
      </c>
      <c r="AI446" s="78">
        <v>248712</v>
      </c>
      <c r="AJ446" s="2">
        <v>248712</v>
      </c>
      <c r="AK446" s="2">
        <v>0</v>
      </c>
      <c r="AL446" s="2">
        <v>0</v>
      </c>
      <c r="AM446" s="2">
        <v>0</v>
      </c>
      <c r="AN446" s="2">
        <v>0</v>
      </c>
      <c r="AO446" s="2">
        <v>0</v>
      </c>
      <c r="AP446" s="2">
        <v>0</v>
      </c>
      <c r="AQ446" s="2">
        <v>0</v>
      </c>
      <c r="AR446" s="2">
        <v>0</v>
      </c>
      <c r="AS446" s="2">
        <v>0</v>
      </c>
      <c r="AT446" s="2">
        <v>0</v>
      </c>
      <c r="AU446" s="2">
        <v>0</v>
      </c>
      <c r="AV446" s="78">
        <v>0</v>
      </c>
      <c r="AW446" s="2">
        <v>0</v>
      </c>
      <c r="AX446" s="2">
        <v>0</v>
      </c>
      <c r="AY446" s="2">
        <v>0</v>
      </c>
      <c r="AZ446" s="2">
        <v>0</v>
      </c>
      <c r="BA446" s="2">
        <f t="shared" si="68"/>
        <v>63521</v>
      </c>
      <c r="BB446" s="2">
        <f t="shared" si="69"/>
        <v>63521</v>
      </c>
      <c r="BC446" s="2">
        <v>248712</v>
      </c>
      <c r="BD446" s="2">
        <v>248712</v>
      </c>
      <c r="BE446" s="2">
        <v>0</v>
      </c>
      <c r="BF446" s="78">
        <v>0</v>
      </c>
      <c r="BG446" s="2">
        <v>0</v>
      </c>
      <c r="BH446" s="78">
        <v>0</v>
      </c>
      <c r="BI446" s="2">
        <v>50</v>
      </c>
      <c r="BJ446" s="78">
        <v>200</v>
      </c>
      <c r="BK446" s="2">
        <v>-189</v>
      </c>
      <c r="BL446" s="78">
        <v>-770</v>
      </c>
    </row>
    <row r="447" spans="1:64" x14ac:dyDescent="0.25">
      <c r="A447" s="1" t="s">
        <v>442</v>
      </c>
      <c r="B447" t="s">
        <v>888</v>
      </c>
      <c r="C447" t="s">
        <v>978</v>
      </c>
      <c r="D447" s="2">
        <v>0</v>
      </c>
      <c r="E447" s="2">
        <v>225</v>
      </c>
      <c r="F447" s="2">
        <f t="shared" si="60"/>
        <v>225</v>
      </c>
      <c r="G447" s="2">
        <v>0</v>
      </c>
      <c r="H447" s="2">
        <v>0</v>
      </c>
      <c r="I447" s="2">
        <v>94406</v>
      </c>
      <c r="J447" s="2">
        <f t="shared" si="61"/>
        <v>94406</v>
      </c>
      <c r="K447" s="2">
        <v>0</v>
      </c>
      <c r="L447" s="2">
        <v>0</v>
      </c>
      <c r="M447" s="2">
        <v>0</v>
      </c>
      <c r="N447" s="2">
        <f t="shared" si="62"/>
        <v>0</v>
      </c>
      <c r="O447" s="2">
        <v>0</v>
      </c>
      <c r="P447" s="2">
        <v>0</v>
      </c>
      <c r="Q447" s="2">
        <v>0</v>
      </c>
      <c r="R447" s="2">
        <v>0</v>
      </c>
      <c r="S447" s="2">
        <f t="shared" si="63"/>
        <v>0</v>
      </c>
      <c r="T447" s="2">
        <v>0</v>
      </c>
      <c r="U447" s="2">
        <v>0</v>
      </c>
      <c r="V447" s="2">
        <f t="shared" si="64"/>
        <v>0</v>
      </c>
      <c r="W447" s="2">
        <v>0</v>
      </c>
      <c r="X447" s="2">
        <v>0</v>
      </c>
      <c r="Y447">
        <v>0</v>
      </c>
      <c r="Z447" s="2">
        <v>0</v>
      </c>
      <c r="AA447" s="2">
        <v>0</v>
      </c>
      <c r="AB447" s="2">
        <f t="shared" si="65"/>
        <v>0</v>
      </c>
      <c r="AC447" s="2">
        <v>0</v>
      </c>
      <c r="AD447" s="2">
        <v>0</v>
      </c>
      <c r="AE447" s="2">
        <v>0</v>
      </c>
      <c r="AF447" s="2">
        <v>0</v>
      </c>
      <c r="AG447" s="2">
        <f t="shared" si="66"/>
        <v>94631</v>
      </c>
      <c r="AH447" s="2">
        <f t="shared" si="67"/>
        <v>94631</v>
      </c>
      <c r="AI447" s="78">
        <v>382851</v>
      </c>
      <c r="AJ447" s="2">
        <v>382851</v>
      </c>
      <c r="AK447" s="2">
        <v>0</v>
      </c>
      <c r="AL447" s="2">
        <v>0</v>
      </c>
      <c r="AM447" s="2">
        <v>0</v>
      </c>
      <c r="AN447" s="2">
        <v>0</v>
      </c>
      <c r="AO447" s="2">
        <v>0</v>
      </c>
      <c r="AP447" s="2">
        <v>0</v>
      </c>
      <c r="AQ447" s="2">
        <v>0</v>
      </c>
      <c r="AR447" s="2">
        <v>0</v>
      </c>
      <c r="AS447" s="2">
        <v>0</v>
      </c>
      <c r="AT447" s="2">
        <v>1697</v>
      </c>
      <c r="AU447" s="2">
        <v>0</v>
      </c>
      <c r="AV447" s="78">
        <v>0</v>
      </c>
      <c r="AW447" s="2">
        <v>0</v>
      </c>
      <c r="AX447" s="2">
        <v>0</v>
      </c>
      <c r="AY447" s="2">
        <v>0</v>
      </c>
      <c r="AZ447" s="2">
        <v>0</v>
      </c>
      <c r="BA447" s="2">
        <f t="shared" si="68"/>
        <v>96328</v>
      </c>
      <c r="BB447" s="2">
        <f t="shared" si="69"/>
        <v>96328</v>
      </c>
      <c r="BC447" s="2">
        <v>382851</v>
      </c>
      <c r="BD447" s="2">
        <v>382851</v>
      </c>
      <c r="BE447" s="2">
        <v>0</v>
      </c>
      <c r="BF447" s="78">
        <v>0</v>
      </c>
      <c r="BG447" s="2">
        <v>0</v>
      </c>
      <c r="BH447" s="78">
        <v>0</v>
      </c>
      <c r="BI447" s="2">
        <v>216</v>
      </c>
      <c r="BJ447" s="78">
        <v>861</v>
      </c>
      <c r="BK447" s="2">
        <v>-328</v>
      </c>
      <c r="BL447" s="78">
        <v>-656</v>
      </c>
    </row>
    <row r="448" spans="1:64" x14ac:dyDescent="0.25">
      <c r="A448" s="1" t="s">
        <v>443</v>
      </c>
      <c r="B448" t="s">
        <v>889</v>
      </c>
      <c r="C448" t="s">
        <v>978</v>
      </c>
      <c r="D448" s="2">
        <v>0</v>
      </c>
      <c r="E448" s="2">
        <v>808</v>
      </c>
      <c r="F448" s="2">
        <f t="shared" si="60"/>
        <v>808</v>
      </c>
      <c r="G448" s="2">
        <v>0</v>
      </c>
      <c r="H448" s="2">
        <v>0</v>
      </c>
      <c r="I448" s="2">
        <v>49006</v>
      </c>
      <c r="J448" s="2">
        <f t="shared" si="61"/>
        <v>49006</v>
      </c>
      <c r="K448" s="2">
        <v>0</v>
      </c>
      <c r="L448" s="2">
        <v>0</v>
      </c>
      <c r="M448" s="2">
        <v>0</v>
      </c>
      <c r="N448" s="2">
        <f t="shared" si="62"/>
        <v>0</v>
      </c>
      <c r="O448" s="2">
        <v>0</v>
      </c>
      <c r="P448" s="2">
        <v>0</v>
      </c>
      <c r="Q448" s="2">
        <v>0</v>
      </c>
      <c r="R448" s="2">
        <v>0</v>
      </c>
      <c r="S448" s="2">
        <f t="shared" si="63"/>
        <v>0</v>
      </c>
      <c r="T448" s="2">
        <v>0</v>
      </c>
      <c r="U448" s="2">
        <v>0</v>
      </c>
      <c r="V448" s="2">
        <f t="shared" si="64"/>
        <v>0</v>
      </c>
      <c r="W448" s="2">
        <v>0</v>
      </c>
      <c r="X448" s="2">
        <v>0</v>
      </c>
      <c r="Y448">
        <v>0</v>
      </c>
      <c r="Z448" s="2">
        <v>0</v>
      </c>
      <c r="AA448" s="2">
        <v>0</v>
      </c>
      <c r="AB448" s="2">
        <f t="shared" si="65"/>
        <v>0</v>
      </c>
      <c r="AC448" s="2">
        <v>0</v>
      </c>
      <c r="AD448" s="2">
        <v>0</v>
      </c>
      <c r="AE448" s="2">
        <v>0</v>
      </c>
      <c r="AF448" s="2">
        <v>0</v>
      </c>
      <c r="AG448" s="2">
        <f t="shared" si="66"/>
        <v>49814</v>
      </c>
      <c r="AH448" s="2">
        <f t="shared" si="67"/>
        <v>49814</v>
      </c>
      <c r="AI448" s="78">
        <v>199366</v>
      </c>
      <c r="AJ448" s="2">
        <v>199366</v>
      </c>
      <c r="AK448" s="2">
        <v>0</v>
      </c>
      <c r="AL448" s="2">
        <v>0</v>
      </c>
      <c r="AM448" s="2">
        <v>0</v>
      </c>
      <c r="AN448" s="2">
        <v>0</v>
      </c>
      <c r="AO448" s="2">
        <v>0</v>
      </c>
      <c r="AP448" s="2">
        <v>0</v>
      </c>
      <c r="AQ448" s="2">
        <v>0</v>
      </c>
      <c r="AR448" s="2">
        <v>0</v>
      </c>
      <c r="AS448" s="2">
        <v>0</v>
      </c>
      <c r="AT448" s="2">
        <v>0</v>
      </c>
      <c r="AU448" s="2">
        <v>0</v>
      </c>
      <c r="AV448" s="78">
        <v>0</v>
      </c>
      <c r="AW448" s="2">
        <v>0</v>
      </c>
      <c r="AX448" s="2">
        <v>0</v>
      </c>
      <c r="AY448" s="2">
        <v>0</v>
      </c>
      <c r="AZ448" s="2">
        <v>0</v>
      </c>
      <c r="BA448" s="2">
        <f t="shared" si="68"/>
        <v>49814</v>
      </c>
      <c r="BB448" s="2">
        <f t="shared" si="69"/>
        <v>49814</v>
      </c>
      <c r="BC448" s="2">
        <v>199366</v>
      </c>
      <c r="BD448" s="2">
        <v>199366</v>
      </c>
      <c r="BE448" s="2">
        <v>0</v>
      </c>
      <c r="BF448" s="78">
        <v>0</v>
      </c>
      <c r="BG448" s="2">
        <v>0</v>
      </c>
      <c r="BH448" s="78">
        <v>0</v>
      </c>
      <c r="BI448" s="2">
        <v>0</v>
      </c>
      <c r="BJ448" s="78">
        <v>444</v>
      </c>
      <c r="BK448" s="2">
        <v>-51</v>
      </c>
      <c r="BL448" s="78">
        <v>-405</v>
      </c>
    </row>
    <row r="449" spans="1:65" s="152" customFormat="1" ht="15.6" x14ac:dyDescent="0.3">
      <c r="B449" s="176" t="s">
        <v>891</v>
      </c>
      <c r="C449" s="177"/>
      <c r="D449" s="175">
        <f>SUM(D5:D448)</f>
        <v>-471.65400108413724</v>
      </c>
      <c r="E449" s="175">
        <f t="shared" ref="E449:BK449" si="70">SUM(E5:E448)</f>
        <v>590780.63812175905</v>
      </c>
      <c r="F449" s="175">
        <f t="shared" si="70"/>
        <v>590308.9841206749</v>
      </c>
      <c r="G449" s="175">
        <f t="shared" si="70"/>
        <v>9191.9399818916281</v>
      </c>
      <c r="H449" s="175">
        <f t="shared" si="70"/>
        <v>68434.519020238498</v>
      </c>
      <c r="I449" s="175">
        <f t="shared" si="70"/>
        <v>3179871.5497400002</v>
      </c>
      <c r="J449" s="175">
        <f t="shared" si="70"/>
        <v>3248306.0687602386</v>
      </c>
      <c r="K449" s="175">
        <f t="shared" si="70"/>
        <v>975555.15433923202</v>
      </c>
      <c r="L449" s="175">
        <f t="shared" si="70"/>
        <v>-42496.767999999996</v>
      </c>
      <c r="M449" s="175">
        <f t="shared" si="70"/>
        <v>188801.49590907231</v>
      </c>
      <c r="N449" s="175">
        <f t="shared" si="70"/>
        <v>1121859.8822483043</v>
      </c>
      <c r="O449" s="175">
        <f t="shared" si="70"/>
        <v>1145236.9647205202</v>
      </c>
      <c r="P449" s="175">
        <f t="shared" si="70"/>
        <v>138868.84866426888</v>
      </c>
      <c r="Q449" s="175">
        <f t="shared" si="70"/>
        <v>67862.828131307702</v>
      </c>
      <c r="R449" s="175">
        <f t="shared" si="70"/>
        <v>174430.41660290555</v>
      </c>
      <c r="S449" s="175">
        <f t="shared" si="70"/>
        <v>381162.09339848213</v>
      </c>
      <c r="T449" s="175">
        <f t="shared" si="70"/>
        <v>241766.91696584504</v>
      </c>
      <c r="U449" s="175">
        <f t="shared" si="70"/>
        <v>525673.61214766151</v>
      </c>
      <c r="V449" s="175">
        <f t="shared" si="70"/>
        <v>767440.52911350655</v>
      </c>
      <c r="W449" s="175">
        <f t="shared" si="70"/>
        <v>559067.77067700808</v>
      </c>
      <c r="X449" s="175">
        <f t="shared" si="70"/>
        <v>6575294.8998140292</v>
      </c>
      <c r="Y449" s="175">
        <v>1929521.0162004004</v>
      </c>
      <c r="Z449" s="175">
        <f t="shared" si="70"/>
        <v>5561595.959914498</v>
      </c>
      <c r="AA449" s="175">
        <f t="shared" si="70"/>
        <v>365149.12515394634</v>
      </c>
      <c r="AB449" s="175">
        <f t="shared" si="70"/>
        <v>5926745.0850684438</v>
      </c>
      <c r="AC449" s="175">
        <f t="shared" si="70"/>
        <v>169940.79544414967</v>
      </c>
      <c r="AD449" s="175">
        <f t="shared" si="70"/>
        <v>3412.5</v>
      </c>
      <c r="AE449" s="175">
        <f t="shared" si="70"/>
        <v>1906</v>
      </c>
      <c r="AF449" s="175">
        <f t="shared" si="70"/>
        <v>38341.762676111495</v>
      </c>
      <c r="AG449" s="175">
        <f t="shared" si="70"/>
        <v>20538215.276023358</v>
      </c>
      <c r="AH449" s="175">
        <f t="shared" ref="AH449" si="71">SUM(AH5:AH448)</f>
        <v>22467736.292223778</v>
      </c>
      <c r="AI449" s="175">
        <f t="shared" ref="AI449:AJ449" si="72">SUM(AI5:AI448)</f>
        <v>83881731.635762826</v>
      </c>
      <c r="AJ449" s="175">
        <f t="shared" si="72"/>
        <v>91784827.045521289</v>
      </c>
      <c r="AK449" s="175">
        <f t="shared" si="70"/>
        <v>4051689.5340650002</v>
      </c>
      <c r="AL449" s="175">
        <f t="shared" si="70"/>
        <v>140043.875</v>
      </c>
      <c r="AM449" s="175">
        <f t="shared" si="70"/>
        <v>1082449.7103249999</v>
      </c>
      <c r="AN449" s="175">
        <f t="shared" si="70"/>
        <v>64</v>
      </c>
      <c r="AO449" s="175">
        <f t="shared" si="70"/>
        <v>1905.5</v>
      </c>
      <c r="AP449" s="175">
        <f t="shared" si="70"/>
        <v>84644.767250000004</v>
      </c>
      <c r="AQ449" s="175">
        <f t="shared" si="70"/>
        <v>-12878.100000000006</v>
      </c>
      <c r="AR449" s="175">
        <f t="shared" si="70"/>
        <v>10252.256041500001</v>
      </c>
      <c r="AS449" s="175">
        <f t="shared" si="70"/>
        <v>6174.25</v>
      </c>
      <c r="AT449" s="175">
        <f t="shared" si="70"/>
        <v>7105.4740000000002</v>
      </c>
      <c r="AU449" s="175">
        <f t="shared" si="70"/>
        <v>-77727.03559</v>
      </c>
      <c r="AV449" s="175">
        <v>-270804.00083533337</v>
      </c>
      <c r="AW449" s="175">
        <f t="shared" si="70"/>
        <v>3505.7579999999998</v>
      </c>
      <c r="AX449" s="175">
        <v>-31726.9899</v>
      </c>
      <c r="AY449" s="175">
        <f t="shared" si="70"/>
        <v>-2797</v>
      </c>
      <c r="AZ449" s="175">
        <f t="shared" si="70"/>
        <v>-395.5</v>
      </c>
      <c r="BA449" s="175">
        <f t="shared" si="70"/>
        <v>25832252.765114862</v>
      </c>
      <c r="BB449" s="175">
        <f t="shared" ref="BB449:BD449" si="73">SUM(BB5:BB448)</f>
        <v>27761773.781315278</v>
      </c>
      <c r="BC449" s="175">
        <f t="shared" si="73"/>
        <v>104920109.50866614</v>
      </c>
      <c r="BD449" s="175">
        <f t="shared" si="73"/>
        <v>112823204.91842461</v>
      </c>
      <c r="BE449" s="175">
        <f t="shared" si="70"/>
        <v>4969.3125</v>
      </c>
      <c r="BF449" s="175">
        <f>SUM(BF5:BF448)</f>
        <v>13423.0101</v>
      </c>
      <c r="BG449" s="175">
        <f t="shared" si="70"/>
        <v>-6557.75</v>
      </c>
      <c r="BH449" s="175">
        <f t="shared" ref="BH449" si="74">SUM(BH5:BH448)</f>
        <v>-29748.939900000001</v>
      </c>
      <c r="BI449" s="175">
        <f t="shared" si="70"/>
        <v>636928.57522559934</v>
      </c>
      <c r="BJ449" s="175">
        <f t="shared" ref="BJ449" si="75">SUM(BJ5:BJ448)</f>
        <v>2742456.2591247992</v>
      </c>
      <c r="BK449" s="175">
        <f t="shared" si="70"/>
        <v>-196379.57741473502</v>
      </c>
      <c r="BL449" s="175">
        <f t="shared" ref="BL449" si="76">SUM(BL5:BL448)</f>
        <v>-809381.96689072088</v>
      </c>
      <c r="BM449" s="222"/>
    </row>
    <row r="450" spans="1:65" x14ac:dyDescent="0.25">
      <c r="A450" s="77" t="s">
        <v>974</v>
      </c>
      <c r="B450" s="66" t="s">
        <v>961</v>
      </c>
      <c r="D450" s="2">
        <f>SUMIF($C$5:$C$448,$A450,D$5:D$448)</f>
        <v>2109.3202499999998</v>
      </c>
      <c r="E450" s="2">
        <f t="shared" ref="E450:BL454" si="77">SUMIF($C$5:$C$448,$A450,E$5:E$448)</f>
        <v>99270.837750000006</v>
      </c>
      <c r="F450" s="2">
        <f t="shared" si="77"/>
        <v>101380.158</v>
      </c>
      <c r="G450" s="2">
        <f t="shared" si="77"/>
        <v>1544.2424999999998</v>
      </c>
      <c r="H450" s="2">
        <f t="shared" si="77"/>
        <v>17435.8835</v>
      </c>
      <c r="I450" s="2">
        <f t="shared" si="77"/>
        <v>25685.5455</v>
      </c>
      <c r="J450" s="2">
        <f t="shared" si="77"/>
        <v>43121.428999999996</v>
      </c>
      <c r="K450" s="2">
        <f t="shared" si="77"/>
        <v>51219.701499999996</v>
      </c>
      <c r="L450" s="2">
        <f t="shared" si="77"/>
        <v>0</v>
      </c>
      <c r="M450" s="2">
        <f t="shared" si="77"/>
        <v>23413.289250000002</v>
      </c>
      <c r="N450" s="2">
        <f t="shared" si="77"/>
        <v>74632.990749999997</v>
      </c>
      <c r="O450" s="2">
        <f t="shared" si="77"/>
        <v>153543.67199999999</v>
      </c>
      <c r="P450" s="2">
        <f t="shared" si="77"/>
        <v>17822.011999999999</v>
      </c>
      <c r="Q450" s="2">
        <f t="shared" si="77"/>
        <v>18105.063999999998</v>
      </c>
      <c r="R450" s="2">
        <f t="shared" si="77"/>
        <v>27458.682249999998</v>
      </c>
      <c r="S450" s="2">
        <f t="shared" si="77"/>
        <v>63385.758249999999</v>
      </c>
      <c r="T450" s="2">
        <f t="shared" si="77"/>
        <v>58510.283500000005</v>
      </c>
      <c r="U450" s="2">
        <f t="shared" si="77"/>
        <v>96845.892499999987</v>
      </c>
      <c r="V450" s="2">
        <f t="shared" si="77"/>
        <v>155356.17599999998</v>
      </c>
      <c r="W450" s="2">
        <f t="shared" si="77"/>
        <v>88254.590750000003</v>
      </c>
      <c r="X450" s="2">
        <f t="shared" si="77"/>
        <v>1280033.0237499999</v>
      </c>
      <c r="Y450" s="2">
        <f t="shared" si="77"/>
        <v>370320.05818912573</v>
      </c>
      <c r="Z450" s="2">
        <f t="shared" si="77"/>
        <v>929504.51974999998</v>
      </c>
      <c r="AA450" s="2">
        <f t="shared" si="77"/>
        <v>108300.94675</v>
      </c>
      <c r="AB450" s="2">
        <f t="shared" si="77"/>
        <v>1037805.4665000001</v>
      </c>
      <c r="AC450" s="2">
        <f t="shared" si="77"/>
        <v>40605.1</v>
      </c>
      <c r="AD450" s="2">
        <f t="shared" si="77"/>
        <v>519</v>
      </c>
      <c r="AE450" s="2">
        <f t="shared" si="77"/>
        <v>540</v>
      </c>
      <c r="AF450" s="2">
        <f t="shared" si="77"/>
        <v>14871.68275</v>
      </c>
      <c r="AG450" s="2">
        <f t="shared" si="77"/>
        <v>3055593.2902500001</v>
      </c>
      <c r="AH450" s="2">
        <f t="shared" si="77"/>
        <v>3425913.3484391253</v>
      </c>
      <c r="AI450" s="2">
        <f t="shared" si="77"/>
        <v>12489038.617293173</v>
      </c>
      <c r="AJ450" s="2">
        <f t="shared" si="77"/>
        <v>14042798.909592662</v>
      </c>
      <c r="AK450" s="2">
        <f t="shared" si="77"/>
        <v>1096712.25</v>
      </c>
      <c r="AL450" s="2">
        <f t="shared" si="77"/>
        <v>106483.375</v>
      </c>
      <c r="AM450" s="2">
        <f t="shared" si="77"/>
        <v>337722.5</v>
      </c>
      <c r="AN450" s="2">
        <f t="shared" si="77"/>
        <v>0</v>
      </c>
      <c r="AO450" s="2">
        <f t="shared" si="77"/>
        <v>171</v>
      </c>
      <c r="AP450" s="2">
        <f t="shared" si="77"/>
        <v>84</v>
      </c>
      <c r="AQ450" s="2">
        <f t="shared" si="77"/>
        <v>0</v>
      </c>
      <c r="AR450" s="2">
        <f t="shared" si="77"/>
        <v>43511</v>
      </c>
      <c r="AS450" s="2">
        <f t="shared" si="77"/>
        <v>6174.25</v>
      </c>
      <c r="AT450" s="2">
        <f t="shared" si="77"/>
        <v>3180.125</v>
      </c>
      <c r="AU450" s="2">
        <f t="shared" si="77"/>
        <v>-4255</v>
      </c>
      <c r="AV450" s="2">
        <f t="shared" si="77"/>
        <v>-7188</v>
      </c>
      <c r="AW450" s="2">
        <f t="shared" si="77"/>
        <v>-5130</v>
      </c>
      <c r="AX450" s="2">
        <f t="shared" si="77"/>
        <v>-20130</v>
      </c>
      <c r="AY450" s="2">
        <f t="shared" si="77"/>
        <v>-27</v>
      </c>
      <c r="AZ450" s="2">
        <f t="shared" si="77"/>
        <v>179</v>
      </c>
      <c r="BA450" s="2">
        <f t="shared" si="77"/>
        <v>4640398.7902499996</v>
      </c>
      <c r="BB450" s="2">
        <f t="shared" si="77"/>
        <v>5010718.8484391263</v>
      </c>
      <c r="BC450" s="2">
        <f t="shared" si="77"/>
        <v>18677179.623893172</v>
      </c>
      <c r="BD450" s="2">
        <f t="shared" si="77"/>
        <v>20230939.916192658</v>
      </c>
      <c r="BE450" s="2">
        <f t="shared" si="77"/>
        <v>-93</v>
      </c>
      <c r="BF450" s="2">
        <f t="shared" si="77"/>
        <v>0</v>
      </c>
      <c r="BG450" s="2">
        <f t="shared" si="77"/>
        <v>169</v>
      </c>
      <c r="BH450" s="2">
        <f t="shared" si="77"/>
        <v>682</v>
      </c>
      <c r="BI450" s="2">
        <f t="shared" si="77"/>
        <v>69601.25</v>
      </c>
      <c r="BJ450" s="2">
        <f t="shared" si="77"/>
        <v>278608</v>
      </c>
      <c r="BK450" s="2">
        <f t="shared" si="77"/>
        <v>-23826.75</v>
      </c>
      <c r="BL450" s="2">
        <f t="shared" si="77"/>
        <v>-85539</v>
      </c>
      <c r="BM450" s="223"/>
    </row>
    <row r="451" spans="1:65" x14ac:dyDescent="0.25">
      <c r="A451" s="77" t="s">
        <v>975</v>
      </c>
      <c r="B451" s="66" t="s">
        <v>962</v>
      </c>
      <c r="D451" s="2">
        <f t="shared" ref="D451:S458" si="78">SUMIF($C$5:$C$448,$A451,D$5:D$448)</f>
        <v>0</v>
      </c>
      <c r="E451" s="2">
        <f t="shared" si="78"/>
        <v>10573.594000000001</v>
      </c>
      <c r="F451" s="2">
        <f t="shared" si="78"/>
        <v>10573.594000000001</v>
      </c>
      <c r="G451" s="2">
        <f t="shared" si="78"/>
        <v>74.322999999999993</v>
      </c>
      <c r="H451" s="2">
        <f t="shared" si="78"/>
        <v>2978</v>
      </c>
      <c r="I451" s="2">
        <f t="shared" si="78"/>
        <v>807471</v>
      </c>
      <c r="J451" s="2">
        <f t="shared" si="78"/>
        <v>810449</v>
      </c>
      <c r="K451" s="2">
        <f t="shared" si="78"/>
        <v>328935.06099999999</v>
      </c>
      <c r="L451" s="2">
        <f t="shared" si="78"/>
        <v>-42373.767999999996</v>
      </c>
      <c r="M451" s="2">
        <f t="shared" si="78"/>
        <v>13867.625</v>
      </c>
      <c r="N451" s="2">
        <f t="shared" si="78"/>
        <v>300428.91800000001</v>
      </c>
      <c r="O451" s="2">
        <f t="shared" si="78"/>
        <v>894.178</v>
      </c>
      <c r="P451" s="2">
        <f t="shared" si="78"/>
        <v>0</v>
      </c>
      <c r="Q451" s="2">
        <f t="shared" si="78"/>
        <v>2104.2429999999999</v>
      </c>
      <c r="R451" s="2">
        <f t="shared" si="78"/>
        <v>1539.3920000000001</v>
      </c>
      <c r="S451" s="2">
        <f t="shared" si="78"/>
        <v>3643.6350000000002</v>
      </c>
      <c r="T451" s="2">
        <f t="shared" si="77"/>
        <v>0</v>
      </c>
      <c r="U451" s="2">
        <f t="shared" si="77"/>
        <v>194.58600000000001</v>
      </c>
      <c r="V451" s="2">
        <f t="shared" si="77"/>
        <v>194.58600000000001</v>
      </c>
      <c r="W451" s="2">
        <f t="shared" si="77"/>
        <v>5684</v>
      </c>
      <c r="X451" s="2">
        <f t="shared" si="77"/>
        <v>2718.8009999999999</v>
      </c>
      <c r="Y451" s="2">
        <f t="shared" si="77"/>
        <v>787.33865370156434</v>
      </c>
      <c r="Z451" s="2">
        <f t="shared" si="77"/>
        <v>0</v>
      </c>
      <c r="AA451" s="2">
        <f t="shared" si="77"/>
        <v>12768.02</v>
      </c>
      <c r="AB451" s="2">
        <f t="shared" si="77"/>
        <v>12768.02</v>
      </c>
      <c r="AC451" s="2">
        <f t="shared" si="77"/>
        <v>3857</v>
      </c>
      <c r="AD451" s="2">
        <f t="shared" si="77"/>
        <v>0</v>
      </c>
      <c r="AE451" s="2">
        <f t="shared" si="77"/>
        <v>0</v>
      </c>
      <c r="AF451" s="2">
        <f t="shared" si="77"/>
        <v>0</v>
      </c>
      <c r="AG451" s="2">
        <f t="shared" si="77"/>
        <v>1151286.0550000002</v>
      </c>
      <c r="AH451" s="2">
        <f t="shared" si="77"/>
        <v>1152073.3936537018</v>
      </c>
      <c r="AI451" s="2">
        <f t="shared" si="77"/>
        <v>5187570</v>
      </c>
      <c r="AJ451" s="2">
        <f t="shared" si="77"/>
        <v>5190552.6467371508</v>
      </c>
      <c r="AK451" s="2">
        <f t="shared" si="77"/>
        <v>0</v>
      </c>
      <c r="AL451" s="2">
        <f t="shared" si="77"/>
        <v>0</v>
      </c>
      <c r="AM451" s="2">
        <f t="shared" si="77"/>
        <v>0</v>
      </c>
      <c r="AN451" s="2">
        <f t="shared" si="77"/>
        <v>0</v>
      </c>
      <c r="AO451" s="2">
        <f t="shared" si="77"/>
        <v>0</v>
      </c>
      <c r="AP451" s="2">
        <f t="shared" si="77"/>
        <v>0</v>
      </c>
      <c r="AQ451" s="2">
        <f t="shared" si="77"/>
        <v>0</v>
      </c>
      <c r="AR451" s="2">
        <f t="shared" si="77"/>
        <v>0</v>
      </c>
      <c r="AS451" s="2">
        <f t="shared" si="77"/>
        <v>0</v>
      </c>
      <c r="AT451" s="2">
        <f t="shared" si="77"/>
        <v>0</v>
      </c>
      <c r="AU451" s="2">
        <f t="shared" si="77"/>
        <v>0</v>
      </c>
      <c r="AV451" s="2">
        <f t="shared" si="77"/>
        <v>0</v>
      </c>
      <c r="AW451" s="2">
        <f t="shared" si="77"/>
        <v>0</v>
      </c>
      <c r="AX451" s="2">
        <f t="shared" si="77"/>
        <v>0</v>
      </c>
      <c r="AY451" s="2">
        <f t="shared" si="77"/>
        <v>0</v>
      </c>
      <c r="AZ451" s="2">
        <f t="shared" si="77"/>
        <v>0</v>
      </c>
      <c r="BA451" s="2">
        <f t="shared" si="77"/>
        <v>1151286.0550000002</v>
      </c>
      <c r="BB451" s="2">
        <f t="shared" si="77"/>
        <v>1152073.3936537018</v>
      </c>
      <c r="BC451" s="2">
        <f t="shared" si="77"/>
        <v>5187570</v>
      </c>
      <c r="BD451" s="2">
        <f t="shared" si="77"/>
        <v>5190552.6467371508</v>
      </c>
      <c r="BE451" s="2">
        <f t="shared" si="77"/>
        <v>0</v>
      </c>
      <c r="BF451" s="2">
        <f t="shared" si="77"/>
        <v>0</v>
      </c>
      <c r="BG451" s="2">
        <f t="shared" si="77"/>
        <v>0</v>
      </c>
      <c r="BH451" s="2">
        <f t="shared" si="77"/>
        <v>0</v>
      </c>
      <c r="BI451" s="2">
        <f t="shared" si="77"/>
        <v>106881.65299999999</v>
      </c>
      <c r="BJ451" s="2">
        <f t="shared" si="77"/>
        <v>511523</v>
      </c>
      <c r="BK451" s="2">
        <f t="shared" si="77"/>
        <v>-85055.629000000001</v>
      </c>
      <c r="BL451" s="2">
        <f t="shared" si="77"/>
        <v>-369910</v>
      </c>
      <c r="BM451" s="223"/>
    </row>
    <row r="452" spans="1:65" x14ac:dyDescent="0.25">
      <c r="A452" s="77" t="s">
        <v>973</v>
      </c>
      <c r="B452" s="66" t="s">
        <v>963</v>
      </c>
      <c r="D452" s="2">
        <f t="shared" si="78"/>
        <v>-4267.4596841168095</v>
      </c>
      <c r="E452" s="2">
        <f t="shared" si="77"/>
        <v>96620.621883477666</v>
      </c>
      <c r="F452" s="2">
        <f t="shared" si="77"/>
        <v>92353.162199360857</v>
      </c>
      <c r="G452" s="2">
        <f t="shared" si="77"/>
        <v>1388.5387583535103</v>
      </c>
      <c r="H452" s="2">
        <f t="shared" si="77"/>
        <v>11851.090907194653</v>
      </c>
      <c r="I452" s="2">
        <f t="shared" si="77"/>
        <v>4688.6030000000001</v>
      </c>
      <c r="J452" s="2">
        <f t="shared" si="77"/>
        <v>16539.693907194654</v>
      </c>
      <c r="K452" s="2">
        <f t="shared" si="77"/>
        <v>75922.49373990293</v>
      </c>
      <c r="L452" s="2">
        <f t="shared" si="77"/>
        <v>0</v>
      </c>
      <c r="M452" s="2">
        <f t="shared" si="77"/>
        <v>40350.235814778549</v>
      </c>
      <c r="N452" s="2">
        <f t="shared" si="77"/>
        <v>116272.72955468149</v>
      </c>
      <c r="O452" s="2">
        <f t="shared" si="77"/>
        <v>181693.62973278109</v>
      </c>
      <c r="P452" s="2">
        <f t="shared" si="77"/>
        <v>43602.336664268878</v>
      </c>
      <c r="Q452" s="2">
        <f t="shared" si="77"/>
        <v>10004.159096660955</v>
      </c>
      <c r="R452" s="2">
        <f t="shared" si="77"/>
        <v>24892.909193025604</v>
      </c>
      <c r="S452" s="2">
        <f t="shared" si="77"/>
        <v>78499.40495395544</v>
      </c>
      <c r="T452" s="2">
        <f t="shared" si="77"/>
        <v>54982.383465845036</v>
      </c>
      <c r="U452" s="2">
        <f t="shared" si="77"/>
        <v>151588.72465715607</v>
      </c>
      <c r="V452" s="2">
        <f t="shared" si="77"/>
        <v>206571.10812300109</v>
      </c>
      <c r="W452" s="2">
        <f t="shared" si="77"/>
        <v>143047.01506928596</v>
      </c>
      <c r="X452" s="2">
        <f t="shared" si="77"/>
        <v>1632327.6664815987</v>
      </c>
      <c r="Y452" s="2">
        <f t="shared" si="77"/>
        <v>461772.10374808434</v>
      </c>
      <c r="Z452" s="2">
        <f t="shared" si="77"/>
        <v>1242647.3162230588</v>
      </c>
      <c r="AA452" s="2">
        <f t="shared" si="77"/>
        <v>77857.154249158892</v>
      </c>
      <c r="AB452" s="2">
        <f t="shared" si="77"/>
        <v>1320504.4704722175</v>
      </c>
      <c r="AC452" s="2">
        <f t="shared" si="77"/>
        <v>28038.578000000001</v>
      </c>
      <c r="AD452" s="2">
        <f t="shared" si="77"/>
        <v>795</v>
      </c>
      <c r="AE452" s="2">
        <f t="shared" si="77"/>
        <v>570</v>
      </c>
      <c r="AF452" s="2">
        <f t="shared" si="77"/>
        <v>5634</v>
      </c>
      <c r="AG452" s="2">
        <f t="shared" si="77"/>
        <v>3824234.9972524308</v>
      </c>
      <c r="AH452" s="2">
        <f t="shared" si="77"/>
        <v>4286007.1010005148</v>
      </c>
      <c r="AI452" s="2">
        <f t="shared" si="77"/>
        <v>15504924.044053959</v>
      </c>
      <c r="AJ452" s="2">
        <f t="shared" si="77"/>
        <v>17371773.096110877</v>
      </c>
      <c r="AK452" s="2">
        <f t="shared" si="77"/>
        <v>849905.42299999995</v>
      </c>
      <c r="AL452" s="2">
        <f t="shared" si="77"/>
        <v>16323</v>
      </c>
      <c r="AM452" s="2">
        <f t="shared" si="77"/>
        <v>281057</v>
      </c>
      <c r="AN452" s="2">
        <f t="shared" si="77"/>
        <v>0</v>
      </c>
      <c r="AO452" s="2">
        <f t="shared" si="77"/>
        <v>-490</v>
      </c>
      <c r="AP452" s="2">
        <f t="shared" si="77"/>
        <v>3617</v>
      </c>
      <c r="AQ452" s="2">
        <f t="shared" si="77"/>
        <v>173898.9</v>
      </c>
      <c r="AR452" s="2">
        <f t="shared" si="77"/>
        <v>52607.688000000002</v>
      </c>
      <c r="AS452" s="2">
        <f t="shared" si="77"/>
        <v>0</v>
      </c>
      <c r="AT452" s="2">
        <f t="shared" si="77"/>
        <v>1742.799</v>
      </c>
      <c r="AU452" s="2">
        <f t="shared" si="77"/>
        <v>-20937.53</v>
      </c>
      <c r="AV452" s="2">
        <f t="shared" si="77"/>
        <v>-78729</v>
      </c>
      <c r="AW452" s="2">
        <f t="shared" si="77"/>
        <v>3040.0079999999998</v>
      </c>
      <c r="AX452" s="2">
        <f t="shared" si="77"/>
        <v>-12575</v>
      </c>
      <c r="AY452" s="2">
        <f t="shared" si="77"/>
        <v>-259</v>
      </c>
      <c r="AZ452" s="2">
        <f t="shared" si="77"/>
        <v>-527</v>
      </c>
      <c r="BA452" s="2">
        <f t="shared" si="77"/>
        <v>5184213.2852524314</v>
      </c>
      <c r="BB452" s="2">
        <f t="shared" si="77"/>
        <v>5645985.3890005136</v>
      </c>
      <c r="BC452" s="2">
        <f t="shared" si="77"/>
        <v>20988162.14305396</v>
      </c>
      <c r="BD452" s="2">
        <f t="shared" si="77"/>
        <v>22855011.195110876</v>
      </c>
      <c r="BE452" s="2">
        <f t="shared" si="77"/>
        <v>4670</v>
      </c>
      <c r="BF452" s="2">
        <f t="shared" si="77"/>
        <v>19818</v>
      </c>
      <c r="BG452" s="2">
        <f t="shared" si="77"/>
        <v>-1916</v>
      </c>
      <c r="BH452" s="2">
        <f t="shared" si="77"/>
        <v>-5926.95</v>
      </c>
      <c r="BI452" s="2">
        <f t="shared" si="77"/>
        <v>141844</v>
      </c>
      <c r="BJ452" s="2">
        <f t="shared" si="77"/>
        <v>623647</v>
      </c>
      <c r="BK452" s="2">
        <f t="shared" si="77"/>
        <v>-26610</v>
      </c>
      <c r="BL452" s="2">
        <f t="shared" si="77"/>
        <v>-96527</v>
      </c>
      <c r="BM452" s="223"/>
    </row>
    <row r="453" spans="1:65" x14ac:dyDescent="0.25">
      <c r="A453" s="77" t="s">
        <v>970</v>
      </c>
      <c r="B453" s="66" t="s">
        <v>964</v>
      </c>
      <c r="D453" s="2">
        <f t="shared" si="78"/>
        <v>-2870.25</v>
      </c>
      <c r="E453" s="2">
        <f t="shared" si="77"/>
        <v>108825</v>
      </c>
      <c r="F453" s="2">
        <f t="shared" si="77"/>
        <v>105954.75</v>
      </c>
      <c r="G453" s="2">
        <f t="shared" si="77"/>
        <v>1759.1</v>
      </c>
      <c r="H453" s="2">
        <f t="shared" si="77"/>
        <v>15891.45</v>
      </c>
      <c r="I453" s="2">
        <f t="shared" si="77"/>
        <v>17950</v>
      </c>
      <c r="J453" s="2">
        <f t="shared" si="77"/>
        <v>33841.449999999997</v>
      </c>
      <c r="K453" s="2">
        <f t="shared" si="77"/>
        <v>123436.5</v>
      </c>
      <c r="L453" s="2">
        <f t="shared" si="77"/>
        <v>-23</v>
      </c>
      <c r="M453" s="2">
        <f t="shared" si="77"/>
        <v>42064</v>
      </c>
      <c r="N453" s="2">
        <f t="shared" si="77"/>
        <v>165477.5</v>
      </c>
      <c r="O453" s="2">
        <f t="shared" si="77"/>
        <v>248955.25</v>
      </c>
      <c r="P453" s="2">
        <f t="shared" si="77"/>
        <v>28243.25</v>
      </c>
      <c r="Q453" s="2">
        <f t="shared" si="77"/>
        <v>15977.5</v>
      </c>
      <c r="R453" s="2">
        <f t="shared" si="77"/>
        <v>36794.75</v>
      </c>
      <c r="S453" s="2">
        <f t="shared" si="77"/>
        <v>81015.5</v>
      </c>
      <c r="T453" s="2">
        <f t="shared" si="77"/>
        <v>56762.5</v>
      </c>
      <c r="U453" s="2">
        <f t="shared" si="77"/>
        <v>128817.75</v>
      </c>
      <c r="V453" s="2">
        <f t="shared" si="77"/>
        <v>185580.25</v>
      </c>
      <c r="W453" s="2">
        <f t="shared" si="77"/>
        <v>123282.25</v>
      </c>
      <c r="X453" s="2">
        <f t="shared" si="77"/>
        <v>1328188.10625</v>
      </c>
      <c r="Y453" s="2">
        <f t="shared" si="77"/>
        <v>450181.59446611389</v>
      </c>
      <c r="Z453" s="2">
        <f t="shared" si="77"/>
        <v>1329927</v>
      </c>
      <c r="AA453" s="2">
        <f t="shared" si="77"/>
        <v>79204</v>
      </c>
      <c r="AB453" s="2">
        <f t="shared" si="77"/>
        <v>1409131</v>
      </c>
      <c r="AC453" s="2">
        <f t="shared" si="77"/>
        <v>26921.25</v>
      </c>
      <c r="AD453" s="2">
        <f t="shared" si="77"/>
        <v>-305.5</v>
      </c>
      <c r="AE453" s="2">
        <f t="shared" si="77"/>
        <v>639</v>
      </c>
      <c r="AF453" s="2">
        <f t="shared" si="77"/>
        <v>5713.5</v>
      </c>
      <c r="AG453" s="2">
        <f t="shared" si="77"/>
        <v>3716153.40625</v>
      </c>
      <c r="AH453" s="2">
        <f t="shared" si="77"/>
        <v>4166335.0007161144</v>
      </c>
      <c r="AI453" s="2">
        <f t="shared" si="77"/>
        <v>15056013.425000001</v>
      </c>
      <c r="AJ453" s="2">
        <f t="shared" si="77"/>
        <v>16691743.96184752</v>
      </c>
      <c r="AK453" s="2">
        <f t="shared" si="77"/>
        <v>877621</v>
      </c>
      <c r="AL453" s="2">
        <f t="shared" si="77"/>
        <v>11936.75</v>
      </c>
      <c r="AM453" s="2">
        <f t="shared" si="77"/>
        <v>209120</v>
      </c>
      <c r="AN453" s="2">
        <f t="shared" si="77"/>
        <v>116</v>
      </c>
      <c r="AO453" s="2">
        <f t="shared" si="77"/>
        <v>1063</v>
      </c>
      <c r="AP453" s="2">
        <f t="shared" si="77"/>
        <v>28134.75</v>
      </c>
      <c r="AQ453" s="2">
        <f t="shared" si="77"/>
        <v>5494</v>
      </c>
      <c r="AR453" s="2">
        <f t="shared" si="77"/>
        <v>0</v>
      </c>
      <c r="AS453" s="2">
        <f t="shared" si="77"/>
        <v>0</v>
      </c>
      <c r="AT453" s="2">
        <f t="shared" si="77"/>
        <v>1102.5</v>
      </c>
      <c r="AU453" s="2">
        <f t="shared" si="77"/>
        <v>-16549</v>
      </c>
      <c r="AV453" s="2">
        <f t="shared" si="77"/>
        <v>-64131.333333333328</v>
      </c>
      <c r="AW453" s="2">
        <f t="shared" si="77"/>
        <v>-2929</v>
      </c>
      <c r="AX453" s="2">
        <f t="shared" si="77"/>
        <v>10584</v>
      </c>
      <c r="AY453" s="2">
        <f t="shared" si="77"/>
        <v>-563</v>
      </c>
      <c r="AZ453" s="2">
        <f t="shared" si="77"/>
        <v>-48.5</v>
      </c>
      <c r="BA453" s="2">
        <f t="shared" si="77"/>
        <v>4830651.90625</v>
      </c>
      <c r="BB453" s="2">
        <f t="shared" si="77"/>
        <v>5280833.5007161144</v>
      </c>
      <c r="BC453" s="2">
        <f t="shared" si="77"/>
        <v>19517535.425000001</v>
      </c>
      <c r="BD453" s="2">
        <f t="shared" si="77"/>
        <v>21153265.961847525</v>
      </c>
      <c r="BE453" s="2">
        <f t="shared" si="77"/>
        <v>-558</v>
      </c>
      <c r="BF453" s="2">
        <f t="shared" si="77"/>
        <v>3500</v>
      </c>
      <c r="BG453" s="2">
        <f t="shared" si="77"/>
        <v>-5539.75</v>
      </c>
      <c r="BH453" s="2">
        <f t="shared" si="77"/>
        <v>-27294</v>
      </c>
      <c r="BI453" s="2">
        <f t="shared" si="77"/>
        <v>120161.10641000001</v>
      </c>
      <c r="BJ453" s="2">
        <f t="shared" si="77"/>
        <v>497501</v>
      </c>
      <c r="BK453" s="2">
        <f t="shared" si="77"/>
        <v>-18717.893013379573</v>
      </c>
      <c r="BL453" s="2">
        <f t="shared" si="77"/>
        <v>-90784</v>
      </c>
      <c r="BM453" s="223"/>
    </row>
    <row r="454" spans="1:65" x14ac:dyDescent="0.25">
      <c r="A454" s="77" t="s">
        <v>971</v>
      </c>
      <c r="B454" s="66" t="s">
        <v>965</v>
      </c>
      <c r="D454" s="2">
        <f t="shared" si="78"/>
        <v>6035</v>
      </c>
      <c r="E454" s="2">
        <f t="shared" si="77"/>
        <v>51966.70787664321</v>
      </c>
      <c r="F454" s="2">
        <f t="shared" si="77"/>
        <v>58001.70787664321</v>
      </c>
      <c r="G454" s="2">
        <f t="shared" si="77"/>
        <v>2330.25</v>
      </c>
      <c r="H454" s="2">
        <f t="shared" si="77"/>
        <v>4050</v>
      </c>
      <c r="I454" s="2">
        <f t="shared" si="77"/>
        <v>84081.5</v>
      </c>
      <c r="J454" s="2">
        <f t="shared" si="77"/>
        <v>88131.5</v>
      </c>
      <c r="K454" s="2">
        <f t="shared" si="77"/>
        <v>256154.36410228634</v>
      </c>
      <c r="L454" s="2">
        <f t="shared" si="77"/>
        <v>0</v>
      </c>
      <c r="M454" s="2">
        <f t="shared" si="77"/>
        <v>28766.25</v>
      </c>
      <c r="N454" s="2">
        <f t="shared" si="77"/>
        <v>284920.61410228634</v>
      </c>
      <c r="O454" s="2">
        <f t="shared" si="77"/>
        <v>272067.19945621549</v>
      </c>
      <c r="P454" s="2">
        <f t="shared" si="77"/>
        <v>47953.5</v>
      </c>
      <c r="Q454" s="2">
        <f t="shared" si="77"/>
        <v>291.75</v>
      </c>
      <c r="R454" s="2">
        <f t="shared" si="77"/>
        <v>18239.25</v>
      </c>
      <c r="S454" s="2">
        <f t="shared" si="77"/>
        <v>66484.5</v>
      </c>
      <c r="T454" s="2">
        <f t="shared" si="77"/>
        <v>71499.75</v>
      </c>
      <c r="U454" s="2">
        <f t="shared" si="77"/>
        <v>147758.52499999999</v>
      </c>
      <c r="V454" s="2">
        <f t="shared" si="77"/>
        <v>219258.27499999999</v>
      </c>
      <c r="W454" s="2">
        <f t="shared" si="77"/>
        <v>83360.495535535607</v>
      </c>
      <c r="X454" s="2">
        <f t="shared" si="77"/>
        <v>2331552.3023324301</v>
      </c>
      <c r="Y454" s="2">
        <f t="shared" si="77"/>
        <v>646459.92114337534</v>
      </c>
      <c r="Z454" s="2">
        <f t="shared" si="77"/>
        <v>2054386.061441439</v>
      </c>
      <c r="AA454" s="2">
        <f t="shared" si="77"/>
        <v>36687.5</v>
      </c>
      <c r="AB454" s="2">
        <f t="shared" si="77"/>
        <v>2091073.561441439</v>
      </c>
      <c r="AC454" s="2">
        <f t="shared" si="77"/>
        <v>34208.5</v>
      </c>
      <c r="AD454" s="2">
        <f t="shared" si="77"/>
        <v>1190.25</v>
      </c>
      <c r="AE454" s="2">
        <f t="shared" si="77"/>
        <v>141</v>
      </c>
      <c r="AF454" s="2">
        <f t="shared" si="77"/>
        <v>7118.3071261114947</v>
      </c>
      <c r="AG454" s="2">
        <f t="shared" si="77"/>
        <v>5539838.4628706612</v>
      </c>
      <c r="AH454" s="2">
        <f t="shared" si="77"/>
        <v>6186298.3840140365</v>
      </c>
      <c r="AI454" s="2">
        <f t="shared" ref="E454:BL458" si="79">SUMIF($C$5:$C$448,$A454,AI$5:AI$448)</f>
        <v>22283186.250494216</v>
      </c>
      <c r="AJ454" s="2">
        <f t="shared" si="79"/>
        <v>25126959.12221159</v>
      </c>
      <c r="AK454" s="2">
        <f t="shared" si="79"/>
        <v>0</v>
      </c>
      <c r="AL454" s="2">
        <f t="shared" si="79"/>
        <v>0</v>
      </c>
      <c r="AM454" s="2">
        <f t="shared" si="79"/>
        <v>0</v>
      </c>
      <c r="AN454" s="2">
        <f t="shared" si="79"/>
        <v>0</v>
      </c>
      <c r="AO454" s="2">
        <f t="shared" si="79"/>
        <v>0</v>
      </c>
      <c r="AP454" s="2">
        <f t="shared" si="79"/>
        <v>0</v>
      </c>
      <c r="AQ454" s="2">
        <f t="shared" si="79"/>
        <v>0</v>
      </c>
      <c r="AR454" s="2">
        <f t="shared" si="79"/>
        <v>0</v>
      </c>
      <c r="AS454" s="2">
        <f t="shared" si="79"/>
        <v>0</v>
      </c>
      <c r="AT454" s="2">
        <f t="shared" si="79"/>
        <v>1383.25</v>
      </c>
      <c r="AU454" s="2">
        <f t="shared" si="79"/>
        <v>-1068</v>
      </c>
      <c r="AV454" s="2">
        <f t="shared" si="79"/>
        <v>-4898</v>
      </c>
      <c r="AW454" s="2">
        <f t="shared" si="79"/>
        <v>9920</v>
      </c>
      <c r="AX454" s="2">
        <f t="shared" si="79"/>
        <v>-2298</v>
      </c>
      <c r="AY454" s="2">
        <f t="shared" si="79"/>
        <v>-1675</v>
      </c>
      <c r="AZ454" s="2">
        <f t="shared" si="79"/>
        <v>0</v>
      </c>
      <c r="BA454" s="2">
        <f t="shared" si="79"/>
        <v>5548398.7128706612</v>
      </c>
      <c r="BB454" s="2">
        <f t="shared" si="79"/>
        <v>6194858.6340140365</v>
      </c>
      <c r="BC454" s="2">
        <f t="shared" si="79"/>
        <v>22283626.583827548</v>
      </c>
      <c r="BD454" s="2">
        <f t="shared" si="79"/>
        <v>25127399.455544926</v>
      </c>
      <c r="BE454" s="2">
        <f t="shared" si="79"/>
        <v>0</v>
      </c>
      <c r="BF454" s="2">
        <f t="shared" si="79"/>
        <v>-434</v>
      </c>
      <c r="BG454" s="2">
        <f t="shared" si="79"/>
        <v>-161</v>
      </c>
      <c r="BH454" s="2">
        <f t="shared" si="79"/>
        <v>-632</v>
      </c>
      <c r="BI454" s="2">
        <f t="shared" si="79"/>
        <v>127678.50279559926</v>
      </c>
      <c r="BJ454" s="2">
        <f t="shared" si="79"/>
        <v>533128.33706079901</v>
      </c>
      <c r="BK454" s="2">
        <f t="shared" si="79"/>
        <v>-17888.782293040713</v>
      </c>
      <c r="BL454" s="2">
        <f t="shared" si="79"/>
        <v>-69481.37639072095</v>
      </c>
      <c r="BM454" s="223"/>
    </row>
    <row r="455" spans="1:65" x14ac:dyDescent="0.25">
      <c r="A455" s="77" t="s">
        <v>972</v>
      </c>
      <c r="B455" s="66" t="s">
        <v>966</v>
      </c>
      <c r="D455" s="2">
        <f t="shared" si="78"/>
        <v>-1850.2645669673277</v>
      </c>
      <c r="E455" s="2">
        <f t="shared" si="79"/>
        <v>179082.81793163807</v>
      </c>
      <c r="F455" s="2">
        <f t="shared" si="79"/>
        <v>177232.55336467075</v>
      </c>
      <c r="G455" s="2">
        <f t="shared" si="79"/>
        <v>2077.4857235381178</v>
      </c>
      <c r="H455" s="2">
        <f t="shared" si="79"/>
        <v>15486.094613043842</v>
      </c>
      <c r="I455" s="2">
        <f t="shared" si="79"/>
        <v>-18</v>
      </c>
      <c r="J455" s="2">
        <f t="shared" si="79"/>
        <v>15468.094613043842</v>
      </c>
      <c r="K455" s="2">
        <f t="shared" si="79"/>
        <v>-48275.966002957277</v>
      </c>
      <c r="L455" s="2">
        <f t="shared" si="79"/>
        <v>-100</v>
      </c>
      <c r="M455" s="2">
        <f t="shared" si="79"/>
        <v>34274.095844293755</v>
      </c>
      <c r="N455" s="2">
        <f t="shared" si="79"/>
        <v>-14101.870158663518</v>
      </c>
      <c r="O455" s="2">
        <f t="shared" si="79"/>
        <v>189112.0743383228</v>
      </c>
      <c r="P455" s="2">
        <f t="shared" si="79"/>
        <v>1247.75</v>
      </c>
      <c r="Q455" s="2">
        <f t="shared" si="79"/>
        <v>21380.112034646747</v>
      </c>
      <c r="R455" s="2">
        <f t="shared" si="79"/>
        <v>63074.433159879925</v>
      </c>
      <c r="S455" s="2">
        <f t="shared" si="79"/>
        <v>85702.295194526683</v>
      </c>
      <c r="T455" s="2">
        <f t="shared" si="79"/>
        <v>12</v>
      </c>
      <c r="U455" s="2">
        <f t="shared" si="79"/>
        <v>468.13399050544547</v>
      </c>
      <c r="V455" s="2">
        <f t="shared" si="79"/>
        <v>480.13399050544547</v>
      </c>
      <c r="W455" s="2">
        <f t="shared" si="79"/>
        <v>109479.41932218656</v>
      </c>
      <c r="X455" s="2">
        <f t="shared" si="79"/>
        <v>475</v>
      </c>
      <c r="Y455" s="2">
        <f t="shared" si="79"/>
        <v>0</v>
      </c>
      <c r="Z455" s="2">
        <f t="shared" si="79"/>
        <v>5131.0625</v>
      </c>
      <c r="AA455" s="2">
        <f t="shared" si="79"/>
        <v>50331.504154787486</v>
      </c>
      <c r="AB455" s="2">
        <f t="shared" si="79"/>
        <v>55462.566654787486</v>
      </c>
      <c r="AC455" s="2">
        <f t="shared" si="79"/>
        <v>29084.117444149681</v>
      </c>
      <c r="AD455" s="2">
        <f t="shared" si="79"/>
        <v>1213.75</v>
      </c>
      <c r="AE455" s="2">
        <f t="shared" si="79"/>
        <v>13</v>
      </c>
      <c r="AF455" s="2">
        <f t="shared" si="79"/>
        <v>4648.2728000000006</v>
      </c>
      <c r="AG455" s="2">
        <f t="shared" si="79"/>
        <v>656346.89328706788</v>
      </c>
      <c r="AH455" s="2">
        <f t="shared" si="79"/>
        <v>656346.89328706788</v>
      </c>
      <c r="AI455" s="2">
        <f t="shared" si="79"/>
        <v>2752005.4961463339</v>
      </c>
      <c r="AJ455" s="2">
        <f t="shared" si="79"/>
        <v>2752005.5062463335</v>
      </c>
      <c r="AK455" s="2">
        <f t="shared" si="79"/>
        <v>1227450.8610650003</v>
      </c>
      <c r="AL455" s="2">
        <f t="shared" si="79"/>
        <v>5300.75</v>
      </c>
      <c r="AM455" s="2">
        <f t="shared" si="79"/>
        <v>254550.21032499999</v>
      </c>
      <c r="AN455" s="2">
        <f t="shared" si="79"/>
        <v>-52</v>
      </c>
      <c r="AO455" s="2">
        <f t="shared" si="79"/>
        <v>1161.5</v>
      </c>
      <c r="AP455" s="2">
        <f t="shared" si="79"/>
        <v>52809.017249999997</v>
      </c>
      <c r="AQ455" s="2">
        <f t="shared" si="79"/>
        <v>0</v>
      </c>
      <c r="AR455" s="2">
        <f t="shared" si="79"/>
        <v>0</v>
      </c>
      <c r="AS455" s="2">
        <f t="shared" si="79"/>
        <v>0</v>
      </c>
      <c r="AT455" s="2">
        <f t="shared" si="79"/>
        <v>222</v>
      </c>
      <c r="AU455" s="2">
        <f t="shared" si="79"/>
        <v>-30740.505590000001</v>
      </c>
      <c r="AV455" s="2">
        <f t="shared" si="79"/>
        <v>-115780.667502</v>
      </c>
      <c r="AW455" s="2">
        <f t="shared" si="79"/>
        <v>-1395.25</v>
      </c>
      <c r="AX455" s="2">
        <f t="shared" si="79"/>
        <v>-7306.9898999999996</v>
      </c>
      <c r="AY455" s="2">
        <f t="shared" si="79"/>
        <v>-273</v>
      </c>
      <c r="AZ455" s="2">
        <f t="shared" si="79"/>
        <v>1</v>
      </c>
      <c r="BA455" s="2">
        <f t="shared" si="79"/>
        <v>2165381.4763370678</v>
      </c>
      <c r="BB455" s="2">
        <f t="shared" si="79"/>
        <v>2165381.4763370678</v>
      </c>
      <c r="BC455" s="2">
        <f t="shared" si="79"/>
        <v>8758288.7328914627</v>
      </c>
      <c r="BD455" s="2">
        <f t="shared" si="79"/>
        <v>8758288.7429914623</v>
      </c>
      <c r="BE455" s="2">
        <f t="shared" si="79"/>
        <v>1223.3125</v>
      </c>
      <c r="BF455" s="2">
        <f t="shared" si="79"/>
        <v>208.01010000000019</v>
      </c>
      <c r="BG455" s="2">
        <f t="shared" si="79"/>
        <v>890</v>
      </c>
      <c r="BH455" s="2">
        <f t="shared" si="79"/>
        <v>3422.0101000000004</v>
      </c>
      <c r="BI455" s="2">
        <f t="shared" si="79"/>
        <v>36484.505409999998</v>
      </c>
      <c r="BJ455" s="2">
        <f t="shared" si="79"/>
        <v>150189.68206400002</v>
      </c>
      <c r="BK455" s="2">
        <f t="shared" si="79"/>
        <v>-17313.753649999999</v>
      </c>
      <c r="BL455" s="2">
        <f t="shared" si="79"/>
        <v>-67687.590499999991</v>
      </c>
      <c r="BM455" s="223"/>
    </row>
    <row r="456" spans="1:65" x14ac:dyDescent="0.25">
      <c r="A456" s="77" t="s">
        <v>978</v>
      </c>
      <c r="B456" s="66" t="s">
        <v>967</v>
      </c>
      <c r="D456" s="2">
        <f t="shared" si="78"/>
        <v>0</v>
      </c>
      <c r="E456" s="2">
        <f t="shared" si="79"/>
        <v>26991.058680000002</v>
      </c>
      <c r="F456" s="2">
        <f t="shared" si="79"/>
        <v>26991.058680000002</v>
      </c>
      <c r="G456" s="2">
        <f t="shared" si="79"/>
        <v>0</v>
      </c>
      <c r="H456" s="2">
        <f t="shared" si="79"/>
        <v>742</v>
      </c>
      <c r="I456" s="2">
        <f t="shared" si="79"/>
        <v>1941861.90124</v>
      </c>
      <c r="J456" s="2">
        <f t="shared" si="79"/>
        <v>1942603.90124</v>
      </c>
      <c r="K456" s="2">
        <f t="shared" si="79"/>
        <v>0</v>
      </c>
      <c r="L456" s="2">
        <f t="shared" si="79"/>
        <v>0</v>
      </c>
      <c r="M456" s="2">
        <f t="shared" si="79"/>
        <v>0</v>
      </c>
      <c r="N456" s="2">
        <f t="shared" si="79"/>
        <v>0</v>
      </c>
      <c r="O456" s="2">
        <f t="shared" si="79"/>
        <v>0</v>
      </c>
      <c r="P456" s="2">
        <f t="shared" si="79"/>
        <v>0</v>
      </c>
      <c r="Q456" s="2">
        <f t="shared" si="79"/>
        <v>0</v>
      </c>
      <c r="R456" s="2">
        <f t="shared" si="79"/>
        <v>0</v>
      </c>
      <c r="S456" s="2">
        <f t="shared" si="79"/>
        <v>0</v>
      </c>
      <c r="T456" s="2">
        <f t="shared" si="79"/>
        <v>0</v>
      </c>
      <c r="U456" s="2">
        <f t="shared" si="79"/>
        <v>0</v>
      </c>
      <c r="V456" s="2">
        <f t="shared" si="79"/>
        <v>0</v>
      </c>
      <c r="W456" s="2">
        <f t="shared" si="79"/>
        <v>0</v>
      </c>
      <c r="X456" s="2">
        <f t="shared" si="79"/>
        <v>0</v>
      </c>
      <c r="Y456" s="2">
        <f t="shared" si="79"/>
        <v>0</v>
      </c>
      <c r="Z456" s="2">
        <f t="shared" si="79"/>
        <v>0</v>
      </c>
      <c r="AA456" s="2">
        <f t="shared" si="79"/>
        <v>0</v>
      </c>
      <c r="AB456" s="2">
        <f t="shared" si="79"/>
        <v>0</v>
      </c>
      <c r="AC456" s="2">
        <f t="shared" si="79"/>
        <v>3138.25</v>
      </c>
      <c r="AD456" s="2">
        <f t="shared" si="79"/>
        <v>0</v>
      </c>
      <c r="AE456" s="2">
        <f t="shared" si="79"/>
        <v>0</v>
      </c>
      <c r="AF456" s="2">
        <f t="shared" si="79"/>
        <v>356</v>
      </c>
      <c r="AG456" s="2">
        <f t="shared" si="79"/>
        <v>1973089.2099200001</v>
      </c>
      <c r="AH456" s="2">
        <f t="shared" si="79"/>
        <v>1973089.2099200001</v>
      </c>
      <c r="AI456" s="2">
        <f t="shared" si="79"/>
        <v>7998398</v>
      </c>
      <c r="AJ456" s="2">
        <f t="shared" si="79"/>
        <v>7998398</v>
      </c>
      <c r="AK456" s="2">
        <f t="shared" si="79"/>
        <v>0</v>
      </c>
      <c r="AL456" s="2">
        <f t="shared" si="79"/>
        <v>0</v>
      </c>
      <c r="AM456" s="2">
        <f t="shared" si="79"/>
        <v>0</v>
      </c>
      <c r="AN456" s="2">
        <f t="shared" si="79"/>
        <v>0</v>
      </c>
      <c r="AO456" s="2">
        <f t="shared" si="79"/>
        <v>0</v>
      </c>
      <c r="AP456" s="2">
        <f t="shared" si="79"/>
        <v>0</v>
      </c>
      <c r="AQ456" s="2">
        <f t="shared" si="79"/>
        <v>0</v>
      </c>
      <c r="AR456" s="2">
        <f t="shared" si="79"/>
        <v>0</v>
      </c>
      <c r="AS456" s="2">
        <f t="shared" si="79"/>
        <v>0</v>
      </c>
      <c r="AT456" s="2">
        <f t="shared" si="79"/>
        <v>2291.8000000000002</v>
      </c>
      <c r="AU456" s="2">
        <f t="shared" si="79"/>
        <v>-12</v>
      </c>
      <c r="AV456" s="2">
        <f t="shared" si="79"/>
        <v>-48</v>
      </c>
      <c r="AW456" s="2">
        <f t="shared" si="79"/>
        <v>0</v>
      </c>
      <c r="AX456" s="2">
        <f t="shared" si="79"/>
        <v>0</v>
      </c>
      <c r="AY456" s="2">
        <f t="shared" si="79"/>
        <v>0</v>
      </c>
      <c r="AZ456" s="2">
        <f t="shared" si="79"/>
        <v>0</v>
      </c>
      <c r="BA456" s="2">
        <f t="shared" si="79"/>
        <v>1975369.0099200001</v>
      </c>
      <c r="BB456" s="2">
        <f t="shared" si="79"/>
        <v>1975369.0099200001</v>
      </c>
      <c r="BC456" s="2">
        <f t="shared" si="79"/>
        <v>7997366</v>
      </c>
      <c r="BD456" s="2">
        <f t="shared" si="79"/>
        <v>7997366</v>
      </c>
      <c r="BE456" s="2">
        <f t="shared" si="79"/>
        <v>0</v>
      </c>
      <c r="BF456" s="2">
        <f t="shared" si="79"/>
        <v>0</v>
      </c>
      <c r="BG456" s="2">
        <f t="shared" si="79"/>
        <v>0</v>
      </c>
      <c r="BH456" s="2">
        <f t="shared" si="79"/>
        <v>0</v>
      </c>
      <c r="BI456" s="2">
        <f t="shared" si="79"/>
        <v>7350.5576099999998</v>
      </c>
      <c r="BJ456" s="2">
        <f t="shared" si="79"/>
        <v>35212.240000000005</v>
      </c>
      <c r="BK456" s="2">
        <f t="shared" si="79"/>
        <v>-3803.7694583147313</v>
      </c>
      <c r="BL456" s="2">
        <f t="shared" si="79"/>
        <v>-10884</v>
      </c>
      <c r="BM456" s="223"/>
    </row>
    <row r="457" spans="1:65" x14ac:dyDescent="0.25">
      <c r="A457" s="77" t="s">
        <v>976</v>
      </c>
      <c r="B457" s="66" t="s">
        <v>968</v>
      </c>
      <c r="D457" s="2">
        <f t="shared" si="78"/>
        <v>341</v>
      </c>
      <c r="E457" s="2">
        <f t="shared" si="79"/>
        <v>13338</v>
      </c>
      <c r="F457" s="2">
        <f t="shared" si="79"/>
        <v>13679</v>
      </c>
      <c r="G457" s="2">
        <f t="shared" si="79"/>
        <v>17</v>
      </c>
      <c r="H457" s="2">
        <f t="shared" si="79"/>
        <v>0</v>
      </c>
      <c r="I457" s="2">
        <f t="shared" si="79"/>
        <v>298151</v>
      </c>
      <c r="J457" s="2">
        <f t="shared" si="79"/>
        <v>298151</v>
      </c>
      <c r="K457" s="2">
        <f t="shared" si="79"/>
        <v>0</v>
      </c>
      <c r="L457" s="2">
        <f t="shared" si="79"/>
        <v>0</v>
      </c>
      <c r="M457" s="2">
        <f t="shared" si="79"/>
        <v>0</v>
      </c>
      <c r="N457" s="2">
        <f t="shared" si="79"/>
        <v>0</v>
      </c>
      <c r="O457" s="2">
        <f t="shared" si="79"/>
        <v>0</v>
      </c>
      <c r="P457" s="2">
        <f t="shared" si="79"/>
        <v>0</v>
      </c>
      <c r="Q457" s="2">
        <f t="shared" si="79"/>
        <v>0</v>
      </c>
      <c r="R457" s="2">
        <f t="shared" si="79"/>
        <v>0</v>
      </c>
      <c r="S457" s="2">
        <f t="shared" si="79"/>
        <v>0</v>
      </c>
      <c r="T457" s="2">
        <f t="shared" si="79"/>
        <v>0</v>
      </c>
      <c r="U457" s="2">
        <f t="shared" si="79"/>
        <v>0</v>
      </c>
      <c r="V457" s="2">
        <f t="shared" si="79"/>
        <v>0</v>
      </c>
      <c r="W457" s="2">
        <f t="shared" si="79"/>
        <v>0</v>
      </c>
      <c r="X457" s="2">
        <f t="shared" si="79"/>
        <v>0</v>
      </c>
      <c r="Y457" s="2">
        <f t="shared" si="79"/>
        <v>0</v>
      </c>
      <c r="Z457" s="2">
        <f t="shared" si="79"/>
        <v>0</v>
      </c>
      <c r="AA457" s="2">
        <f t="shared" si="79"/>
        <v>0</v>
      </c>
      <c r="AB457" s="2">
        <f t="shared" si="79"/>
        <v>0</v>
      </c>
      <c r="AC457" s="2">
        <f t="shared" si="79"/>
        <v>610</v>
      </c>
      <c r="AD457" s="2">
        <f t="shared" si="79"/>
        <v>0</v>
      </c>
      <c r="AE457" s="2">
        <f t="shared" si="79"/>
        <v>3</v>
      </c>
      <c r="AF457" s="2">
        <f t="shared" si="79"/>
        <v>0</v>
      </c>
      <c r="AG457" s="2">
        <f t="shared" si="79"/>
        <v>312460</v>
      </c>
      <c r="AH457" s="2">
        <f t="shared" si="79"/>
        <v>312460</v>
      </c>
      <c r="AI457" s="2">
        <f t="shared" si="79"/>
        <v>1354099</v>
      </c>
      <c r="AJ457" s="2">
        <f t="shared" si="79"/>
        <v>1354099</v>
      </c>
      <c r="AK457" s="2">
        <f t="shared" si="79"/>
        <v>0</v>
      </c>
      <c r="AL457" s="2">
        <f t="shared" si="79"/>
        <v>0</v>
      </c>
      <c r="AM457" s="2">
        <f t="shared" si="79"/>
        <v>0</v>
      </c>
      <c r="AN457" s="2">
        <f t="shared" si="79"/>
        <v>0</v>
      </c>
      <c r="AO457" s="2">
        <f t="shared" si="79"/>
        <v>0</v>
      </c>
      <c r="AP457" s="2">
        <f t="shared" si="79"/>
        <v>0</v>
      </c>
      <c r="AQ457" s="2">
        <f t="shared" si="79"/>
        <v>0</v>
      </c>
      <c r="AR457" s="2">
        <f t="shared" si="79"/>
        <v>0</v>
      </c>
      <c r="AS457" s="2">
        <f t="shared" si="79"/>
        <v>0</v>
      </c>
      <c r="AT457" s="2">
        <f t="shared" si="79"/>
        <v>0</v>
      </c>
      <c r="AU457" s="2">
        <f t="shared" si="79"/>
        <v>0</v>
      </c>
      <c r="AV457" s="2">
        <f t="shared" si="79"/>
        <v>0</v>
      </c>
      <c r="AW457" s="2">
        <f t="shared" si="79"/>
        <v>0</v>
      </c>
      <c r="AX457" s="2">
        <f t="shared" si="79"/>
        <v>-1</v>
      </c>
      <c r="AY457" s="2">
        <f t="shared" si="79"/>
        <v>0</v>
      </c>
      <c r="AZ457" s="2">
        <f t="shared" si="79"/>
        <v>0</v>
      </c>
      <c r="BA457" s="2">
        <f t="shared" si="79"/>
        <v>312460</v>
      </c>
      <c r="BB457" s="2">
        <f t="shared" si="79"/>
        <v>312460</v>
      </c>
      <c r="BC457" s="2">
        <f t="shared" si="79"/>
        <v>1350693</v>
      </c>
      <c r="BD457" s="2">
        <f t="shared" si="79"/>
        <v>1350693</v>
      </c>
      <c r="BE457" s="2">
        <f t="shared" si="79"/>
        <v>0</v>
      </c>
      <c r="BF457" s="2">
        <f t="shared" si="79"/>
        <v>-8574</v>
      </c>
      <c r="BG457" s="2">
        <f t="shared" si="79"/>
        <v>0</v>
      </c>
      <c r="BH457" s="2">
        <f t="shared" si="79"/>
        <v>0</v>
      </c>
      <c r="BI457" s="2">
        <f t="shared" si="79"/>
        <v>4164</v>
      </c>
      <c r="BJ457" s="2">
        <f t="shared" si="79"/>
        <v>23995</v>
      </c>
      <c r="BK457" s="2">
        <f t="shared" si="79"/>
        <v>-631</v>
      </c>
      <c r="BL457" s="2">
        <f t="shared" si="79"/>
        <v>-2458</v>
      </c>
      <c r="BM457" s="223"/>
    </row>
    <row r="458" spans="1:65" x14ac:dyDescent="0.25">
      <c r="A458" s="77" t="s">
        <v>977</v>
      </c>
      <c r="B458" s="66" t="s">
        <v>969</v>
      </c>
      <c r="D458" s="2">
        <f t="shared" si="78"/>
        <v>31</v>
      </c>
      <c r="E458" s="2">
        <f t="shared" si="79"/>
        <v>4112</v>
      </c>
      <c r="F458" s="2">
        <f t="shared" si="79"/>
        <v>4143</v>
      </c>
      <c r="G458" s="2">
        <f t="shared" si="79"/>
        <v>1</v>
      </c>
      <c r="H458" s="2">
        <f t="shared" si="79"/>
        <v>0</v>
      </c>
      <c r="I458" s="2">
        <f t="shared" si="79"/>
        <v>0</v>
      </c>
      <c r="J458" s="2">
        <f t="shared" si="79"/>
        <v>0</v>
      </c>
      <c r="K458" s="2">
        <f t="shared" si="79"/>
        <v>188163</v>
      </c>
      <c r="L458" s="2">
        <f t="shared" si="79"/>
        <v>0</v>
      </c>
      <c r="M458" s="2">
        <f t="shared" si="79"/>
        <v>6066</v>
      </c>
      <c r="N458" s="2">
        <f t="shared" si="79"/>
        <v>194229</v>
      </c>
      <c r="O458" s="2">
        <f t="shared" si="79"/>
        <v>98970.961193200797</v>
      </c>
      <c r="P458" s="2">
        <f t="shared" si="79"/>
        <v>0</v>
      </c>
      <c r="Q458" s="2">
        <f t="shared" si="79"/>
        <v>0</v>
      </c>
      <c r="R458" s="2">
        <f t="shared" si="79"/>
        <v>2431</v>
      </c>
      <c r="S458" s="2">
        <f t="shared" si="79"/>
        <v>2431</v>
      </c>
      <c r="T458" s="2">
        <f t="shared" si="79"/>
        <v>0</v>
      </c>
      <c r="U458" s="2">
        <f t="shared" si="79"/>
        <v>0</v>
      </c>
      <c r="V458" s="2">
        <f t="shared" si="79"/>
        <v>0</v>
      </c>
      <c r="W458" s="2">
        <f t="shared" si="79"/>
        <v>5960</v>
      </c>
      <c r="X458" s="2">
        <f t="shared" si="79"/>
        <v>0</v>
      </c>
      <c r="Y458" s="2">
        <f t="shared" si="79"/>
        <v>0</v>
      </c>
      <c r="Z458" s="2">
        <f t="shared" si="79"/>
        <v>0</v>
      </c>
      <c r="AA458" s="2">
        <f t="shared" si="79"/>
        <v>0</v>
      </c>
      <c r="AB458" s="2">
        <f t="shared" si="79"/>
        <v>0</v>
      </c>
      <c r="AC458" s="2">
        <f t="shared" si="79"/>
        <v>3478</v>
      </c>
      <c r="AD458" s="2">
        <f t="shared" si="79"/>
        <v>0</v>
      </c>
      <c r="AE458" s="2">
        <f t="shared" si="79"/>
        <v>0</v>
      </c>
      <c r="AF458" s="2">
        <f t="shared" si="79"/>
        <v>0</v>
      </c>
      <c r="AG458" s="2">
        <f t="shared" si="79"/>
        <v>309212.96119320078</v>
      </c>
      <c r="AH458" s="2">
        <f t="shared" si="79"/>
        <v>309212.96119320078</v>
      </c>
      <c r="AI458" s="2">
        <f t="shared" si="79"/>
        <v>1256496.8027751485</v>
      </c>
      <c r="AJ458" s="2">
        <f t="shared" si="79"/>
        <v>1256496.8027751485</v>
      </c>
      <c r="AK458" s="2">
        <f t="shared" si="79"/>
        <v>0</v>
      </c>
      <c r="AL458" s="2">
        <f t="shared" si="79"/>
        <v>0</v>
      </c>
      <c r="AM458" s="2">
        <f t="shared" si="79"/>
        <v>0</v>
      </c>
      <c r="AN458" s="2">
        <f t="shared" si="79"/>
        <v>0</v>
      </c>
      <c r="AO458" s="2">
        <f t="shared" si="79"/>
        <v>0</v>
      </c>
      <c r="AP458" s="2">
        <f t="shared" si="79"/>
        <v>0</v>
      </c>
      <c r="AQ458" s="2">
        <f t="shared" si="79"/>
        <v>-192271</v>
      </c>
      <c r="AR458" s="2">
        <f t="shared" si="79"/>
        <v>-85866.43195849999</v>
      </c>
      <c r="AS458" s="2">
        <f t="shared" si="79"/>
        <v>0</v>
      </c>
      <c r="AT458" s="2">
        <f t="shared" si="79"/>
        <v>-2817</v>
      </c>
      <c r="AU458" s="2">
        <f t="shared" si="79"/>
        <v>-4165</v>
      </c>
      <c r="AV458" s="2">
        <f t="shared" si="79"/>
        <v>-29</v>
      </c>
      <c r="AW458" s="2">
        <f t="shared" si="79"/>
        <v>0</v>
      </c>
      <c r="AX458" s="2">
        <f t="shared" ref="AX458:BL458" si="80">SUMIF($C$5:$C$448,$A458,AX$5:AX$448)</f>
        <v>0</v>
      </c>
      <c r="AY458" s="2">
        <f t="shared" si="80"/>
        <v>0</v>
      </c>
      <c r="AZ458" s="2">
        <f t="shared" si="80"/>
        <v>0</v>
      </c>
      <c r="BA458" s="2">
        <f t="shared" si="80"/>
        <v>24093.529234700803</v>
      </c>
      <c r="BB458" s="2">
        <f t="shared" si="80"/>
        <v>24093.529234700803</v>
      </c>
      <c r="BC458" s="2">
        <f t="shared" si="80"/>
        <v>159688</v>
      </c>
      <c r="BD458" s="2">
        <f t="shared" si="80"/>
        <v>159688</v>
      </c>
      <c r="BE458" s="2">
        <f t="shared" si="80"/>
        <v>-273</v>
      </c>
      <c r="BF458" s="2">
        <f t="shared" si="80"/>
        <v>-1095</v>
      </c>
      <c r="BG458" s="2">
        <f t="shared" si="80"/>
        <v>0</v>
      </c>
      <c r="BH458" s="2">
        <f t="shared" si="80"/>
        <v>0</v>
      </c>
      <c r="BI458" s="2">
        <f t="shared" si="80"/>
        <v>22763</v>
      </c>
      <c r="BJ458" s="2">
        <f t="shared" si="80"/>
        <v>88652</v>
      </c>
      <c r="BK458" s="2">
        <f t="shared" si="80"/>
        <v>-2532</v>
      </c>
      <c r="BL458" s="2">
        <f t="shared" si="80"/>
        <v>-16111</v>
      </c>
      <c r="BM458" s="223"/>
    </row>
    <row r="460" spans="1:65" x14ac:dyDescent="0.25">
      <c r="AG460" s="2"/>
    </row>
  </sheetData>
  <mergeCells count="30">
    <mergeCell ref="BK3:BL3"/>
    <mergeCell ref="BI3:BJ3"/>
    <mergeCell ref="BG3:BH3"/>
    <mergeCell ref="BE3:BF3"/>
    <mergeCell ref="BG2:BH2"/>
    <mergeCell ref="BI2:BJ2"/>
    <mergeCell ref="BK2:BL2"/>
    <mergeCell ref="AU2:AV2"/>
    <mergeCell ref="AW2:AX2"/>
    <mergeCell ref="BE2:BF2"/>
    <mergeCell ref="X3:Y3"/>
    <mergeCell ref="BA3:BD3"/>
    <mergeCell ref="AU3:AV3"/>
    <mergeCell ref="AW3:AX3"/>
    <mergeCell ref="BA2:BD2"/>
    <mergeCell ref="T2:V2"/>
    <mergeCell ref="V3:V4"/>
    <mergeCell ref="Z2:AB2"/>
    <mergeCell ref="AB3:AB4"/>
    <mergeCell ref="AG2:AJ2"/>
    <mergeCell ref="AG3:AJ3"/>
    <mergeCell ref="X2:Y2"/>
    <mergeCell ref="K2:N2"/>
    <mergeCell ref="N3:N4"/>
    <mergeCell ref="P2:S2"/>
    <mergeCell ref="S3:S4"/>
    <mergeCell ref="D2:F2"/>
    <mergeCell ref="F3:F4"/>
    <mergeCell ref="H2:J2"/>
    <mergeCell ref="J3:J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4"/>
  <sheetViews>
    <sheetView zoomScale="70" zoomScaleNormal="70" workbookViewId="0">
      <pane ySplit="9" topLeftCell="A10" activePane="bottomLeft" state="frozen"/>
      <selection pane="bottomLeft" activeCell="A4" sqref="A4:B4"/>
    </sheetView>
  </sheetViews>
  <sheetFormatPr defaultRowHeight="15" x14ac:dyDescent="0.25"/>
  <cols>
    <col min="1" max="1" width="7.1796875" style="66" customWidth="1"/>
    <col min="2" max="2" width="79" style="66" bestFit="1" customWidth="1"/>
    <col min="3" max="5" width="13.08984375" style="66" customWidth="1"/>
    <col min="6" max="6" width="11.54296875" style="66" customWidth="1"/>
    <col min="7" max="7" width="2.1796875" style="66" customWidth="1"/>
    <col min="8" max="8" width="15.08984375" style="153" bestFit="1" customWidth="1"/>
    <col min="9" max="9" width="13.54296875" style="6" bestFit="1" customWidth="1"/>
    <col min="10" max="10" width="9.90625" style="6" bestFit="1" customWidth="1"/>
    <col min="11" max="11" width="9.90625" style="71" bestFit="1" customWidth="1"/>
    <col min="12" max="12" width="8.90625" style="72"/>
    <col min="13" max="45" width="8.90625" style="6" customWidth="1"/>
    <col min="46" max="47" width="6.90625" style="9" customWidth="1"/>
    <col min="48" max="48" width="10.81640625" style="66" customWidth="1"/>
    <col min="49" max="256" width="8.90625" style="66"/>
    <col min="257" max="257" width="7.1796875" style="66" customWidth="1"/>
    <col min="258" max="258" width="79" style="66" bestFit="1" customWidth="1"/>
    <col min="259" max="261" width="13.08984375" style="66" customWidth="1"/>
    <col min="262" max="262" width="11.54296875" style="66" customWidth="1"/>
    <col min="263" max="263" width="2.1796875" style="66" customWidth="1"/>
    <col min="264" max="266" width="8.90625" style="66" customWidth="1"/>
    <col min="267" max="267" width="8.54296875" style="66" customWidth="1"/>
    <col min="268" max="268" width="8.90625" style="66"/>
    <col min="269" max="301" width="8.90625" style="66" customWidth="1"/>
    <col min="302" max="303" width="6.90625" style="66" customWidth="1"/>
    <col min="304" max="304" width="10.81640625" style="66" customWidth="1"/>
    <col min="305" max="512" width="8.90625" style="66"/>
    <col min="513" max="513" width="7.1796875" style="66" customWidth="1"/>
    <col min="514" max="514" width="79" style="66" bestFit="1" customWidth="1"/>
    <col min="515" max="517" width="13.08984375" style="66" customWidth="1"/>
    <col min="518" max="518" width="11.54296875" style="66" customWidth="1"/>
    <col min="519" max="519" width="2.1796875" style="66" customWidth="1"/>
    <col min="520" max="522" width="8.90625" style="66" customWidth="1"/>
    <col min="523" max="523" width="8.54296875" style="66" customWidth="1"/>
    <col min="524" max="524" width="8.90625" style="66"/>
    <col min="525" max="557" width="8.90625" style="66" customWidth="1"/>
    <col min="558" max="559" width="6.90625" style="66" customWidth="1"/>
    <col min="560" max="560" width="10.81640625" style="66" customWidth="1"/>
    <col min="561" max="768" width="8.90625" style="66"/>
    <col min="769" max="769" width="7.1796875" style="66" customWidth="1"/>
    <col min="770" max="770" width="79" style="66" bestFit="1" customWidth="1"/>
    <col min="771" max="773" width="13.08984375" style="66" customWidth="1"/>
    <col min="774" max="774" width="11.54296875" style="66" customWidth="1"/>
    <col min="775" max="775" width="2.1796875" style="66" customWidth="1"/>
    <col min="776" max="778" width="8.90625" style="66" customWidth="1"/>
    <col min="779" max="779" width="8.54296875" style="66" customWidth="1"/>
    <col min="780" max="780" width="8.90625" style="66"/>
    <col min="781" max="813" width="8.90625" style="66" customWidth="1"/>
    <col min="814" max="815" width="6.90625" style="66" customWidth="1"/>
    <col min="816" max="816" width="10.81640625" style="66" customWidth="1"/>
    <col min="817" max="1024" width="8.90625" style="66"/>
    <col min="1025" max="1025" width="7.1796875" style="66" customWidth="1"/>
    <col min="1026" max="1026" width="79" style="66" bestFit="1" customWidth="1"/>
    <col min="1027" max="1029" width="13.08984375" style="66" customWidth="1"/>
    <col min="1030" max="1030" width="11.54296875" style="66" customWidth="1"/>
    <col min="1031" max="1031" width="2.1796875" style="66" customWidth="1"/>
    <col min="1032" max="1034" width="8.90625" style="66" customWidth="1"/>
    <col min="1035" max="1035" width="8.54296875" style="66" customWidth="1"/>
    <col min="1036" max="1036" width="8.90625" style="66"/>
    <col min="1037" max="1069" width="8.90625" style="66" customWidth="1"/>
    <col min="1070" max="1071" width="6.90625" style="66" customWidth="1"/>
    <col min="1072" max="1072" width="10.81640625" style="66" customWidth="1"/>
    <col min="1073" max="1280" width="8.90625" style="66"/>
    <col min="1281" max="1281" width="7.1796875" style="66" customWidth="1"/>
    <col min="1282" max="1282" width="79" style="66" bestFit="1" customWidth="1"/>
    <col min="1283" max="1285" width="13.08984375" style="66" customWidth="1"/>
    <col min="1286" max="1286" width="11.54296875" style="66" customWidth="1"/>
    <col min="1287" max="1287" width="2.1796875" style="66" customWidth="1"/>
    <col min="1288" max="1290" width="8.90625" style="66" customWidth="1"/>
    <col min="1291" max="1291" width="8.54296875" style="66" customWidth="1"/>
    <col min="1292" max="1292" width="8.90625" style="66"/>
    <col min="1293" max="1325" width="8.90625" style="66" customWidth="1"/>
    <col min="1326" max="1327" width="6.90625" style="66" customWidth="1"/>
    <col min="1328" max="1328" width="10.81640625" style="66" customWidth="1"/>
    <col min="1329" max="1536" width="8.90625" style="66"/>
    <col min="1537" max="1537" width="7.1796875" style="66" customWidth="1"/>
    <col min="1538" max="1538" width="79" style="66" bestFit="1" customWidth="1"/>
    <col min="1539" max="1541" width="13.08984375" style="66" customWidth="1"/>
    <col min="1542" max="1542" width="11.54296875" style="66" customWidth="1"/>
    <col min="1543" max="1543" width="2.1796875" style="66" customWidth="1"/>
    <col min="1544" max="1546" width="8.90625" style="66" customWidth="1"/>
    <col min="1547" max="1547" width="8.54296875" style="66" customWidth="1"/>
    <col min="1548" max="1548" width="8.90625" style="66"/>
    <col min="1549" max="1581" width="8.90625" style="66" customWidth="1"/>
    <col min="1582" max="1583" width="6.90625" style="66" customWidth="1"/>
    <col min="1584" max="1584" width="10.81640625" style="66" customWidth="1"/>
    <col min="1585" max="1792" width="8.90625" style="66"/>
    <col min="1793" max="1793" width="7.1796875" style="66" customWidth="1"/>
    <col min="1794" max="1794" width="79" style="66" bestFit="1" customWidth="1"/>
    <col min="1795" max="1797" width="13.08984375" style="66" customWidth="1"/>
    <col min="1798" max="1798" width="11.54296875" style="66" customWidth="1"/>
    <col min="1799" max="1799" width="2.1796875" style="66" customWidth="1"/>
    <col min="1800" max="1802" width="8.90625" style="66" customWidth="1"/>
    <col min="1803" max="1803" width="8.54296875" style="66" customWidth="1"/>
    <col min="1804" max="1804" width="8.90625" style="66"/>
    <col min="1805" max="1837" width="8.90625" style="66" customWidth="1"/>
    <col min="1838" max="1839" width="6.90625" style="66" customWidth="1"/>
    <col min="1840" max="1840" width="10.81640625" style="66" customWidth="1"/>
    <col min="1841" max="2048" width="8.90625" style="66"/>
    <col min="2049" max="2049" width="7.1796875" style="66" customWidth="1"/>
    <col min="2050" max="2050" width="79" style="66" bestFit="1" customWidth="1"/>
    <col min="2051" max="2053" width="13.08984375" style="66" customWidth="1"/>
    <col min="2054" max="2054" width="11.54296875" style="66" customWidth="1"/>
    <col min="2055" max="2055" width="2.1796875" style="66" customWidth="1"/>
    <col min="2056" max="2058" width="8.90625" style="66" customWidth="1"/>
    <col min="2059" max="2059" width="8.54296875" style="66" customWidth="1"/>
    <col min="2060" max="2060" width="8.90625" style="66"/>
    <col min="2061" max="2093" width="8.90625" style="66" customWidth="1"/>
    <col min="2094" max="2095" width="6.90625" style="66" customWidth="1"/>
    <col min="2096" max="2096" width="10.81640625" style="66" customWidth="1"/>
    <col min="2097" max="2304" width="8.90625" style="66"/>
    <col min="2305" max="2305" width="7.1796875" style="66" customWidth="1"/>
    <col min="2306" max="2306" width="79" style="66" bestFit="1" customWidth="1"/>
    <col min="2307" max="2309" width="13.08984375" style="66" customWidth="1"/>
    <col min="2310" max="2310" width="11.54296875" style="66" customWidth="1"/>
    <col min="2311" max="2311" width="2.1796875" style="66" customWidth="1"/>
    <col min="2312" max="2314" width="8.90625" style="66" customWidth="1"/>
    <col min="2315" max="2315" width="8.54296875" style="66" customWidth="1"/>
    <col min="2316" max="2316" width="8.90625" style="66"/>
    <col min="2317" max="2349" width="8.90625" style="66" customWidth="1"/>
    <col min="2350" max="2351" width="6.90625" style="66" customWidth="1"/>
    <col min="2352" max="2352" width="10.81640625" style="66" customWidth="1"/>
    <col min="2353" max="2560" width="8.90625" style="66"/>
    <col min="2561" max="2561" width="7.1796875" style="66" customWidth="1"/>
    <col min="2562" max="2562" width="79" style="66" bestFit="1" customWidth="1"/>
    <col min="2563" max="2565" width="13.08984375" style="66" customWidth="1"/>
    <col min="2566" max="2566" width="11.54296875" style="66" customWidth="1"/>
    <col min="2567" max="2567" width="2.1796875" style="66" customWidth="1"/>
    <col min="2568" max="2570" width="8.90625" style="66" customWidth="1"/>
    <col min="2571" max="2571" width="8.54296875" style="66" customWidth="1"/>
    <col min="2572" max="2572" width="8.90625" style="66"/>
    <col min="2573" max="2605" width="8.90625" style="66" customWidth="1"/>
    <col min="2606" max="2607" width="6.90625" style="66" customWidth="1"/>
    <col min="2608" max="2608" width="10.81640625" style="66" customWidth="1"/>
    <col min="2609" max="2816" width="8.90625" style="66"/>
    <col min="2817" max="2817" width="7.1796875" style="66" customWidth="1"/>
    <col min="2818" max="2818" width="79" style="66" bestFit="1" customWidth="1"/>
    <col min="2819" max="2821" width="13.08984375" style="66" customWidth="1"/>
    <col min="2822" max="2822" width="11.54296875" style="66" customWidth="1"/>
    <col min="2823" max="2823" width="2.1796875" style="66" customWidth="1"/>
    <col min="2824" max="2826" width="8.90625" style="66" customWidth="1"/>
    <col min="2827" max="2827" width="8.54296875" style="66" customWidth="1"/>
    <col min="2828" max="2828" width="8.90625" style="66"/>
    <col min="2829" max="2861" width="8.90625" style="66" customWidth="1"/>
    <col min="2862" max="2863" width="6.90625" style="66" customWidth="1"/>
    <col min="2864" max="2864" width="10.81640625" style="66" customWidth="1"/>
    <col min="2865" max="3072" width="8.90625" style="66"/>
    <col min="3073" max="3073" width="7.1796875" style="66" customWidth="1"/>
    <col min="3074" max="3074" width="79" style="66" bestFit="1" customWidth="1"/>
    <col min="3075" max="3077" width="13.08984375" style="66" customWidth="1"/>
    <col min="3078" max="3078" width="11.54296875" style="66" customWidth="1"/>
    <col min="3079" max="3079" width="2.1796875" style="66" customWidth="1"/>
    <col min="3080" max="3082" width="8.90625" style="66" customWidth="1"/>
    <col min="3083" max="3083" width="8.54296875" style="66" customWidth="1"/>
    <col min="3084" max="3084" width="8.90625" style="66"/>
    <col min="3085" max="3117" width="8.90625" style="66" customWidth="1"/>
    <col min="3118" max="3119" width="6.90625" style="66" customWidth="1"/>
    <col min="3120" max="3120" width="10.81640625" style="66" customWidth="1"/>
    <col min="3121" max="3328" width="8.90625" style="66"/>
    <col min="3329" max="3329" width="7.1796875" style="66" customWidth="1"/>
    <col min="3330" max="3330" width="79" style="66" bestFit="1" customWidth="1"/>
    <col min="3331" max="3333" width="13.08984375" style="66" customWidth="1"/>
    <col min="3334" max="3334" width="11.54296875" style="66" customWidth="1"/>
    <col min="3335" max="3335" width="2.1796875" style="66" customWidth="1"/>
    <col min="3336" max="3338" width="8.90625" style="66" customWidth="1"/>
    <col min="3339" max="3339" width="8.54296875" style="66" customWidth="1"/>
    <col min="3340" max="3340" width="8.90625" style="66"/>
    <col min="3341" max="3373" width="8.90625" style="66" customWidth="1"/>
    <col min="3374" max="3375" width="6.90625" style="66" customWidth="1"/>
    <col min="3376" max="3376" width="10.81640625" style="66" customWidth="1"/>
    <col min="3377" max="3584" width="8.90625" style="66"/>
    <col min="3585" max="3585" width="7.1796875" style="66" customWidth="1"/>
    <col min="3586" max="3586" width="79" style="66" bestFit="1" customWidth="1"/>
    <col min="3587" max="3589" width="13.08984375" style="66" customWidth="1"/>
    <col min="3590" max="3590" width="11.54296875" style="66" customWidth="1"/>
    <col min="3591" max="3591" width="2.1796875" style="66" customWidth="1"/>
    <col min="3592" max="3594" width="8.90625" style="66" customWidth="1"/>
    <col min="3595" max="3595" width="8.54296875" style="66" customWidth="1"/>
    <col min="3596" max="3596" width="8.90625" style="66"/>
    <col min="3597" max="3629" width="8.90625" style="66" customWidth="1"/>
    <col min="3630" max="3631" width="6.90625" style="66" customWidth="1"/>
    <col min="3632" max="3632" width="10.81640625" style="66" customWidth="1"/>
    <col min="3633" max="3840" width="8.90625" style="66"/>
    <col min="3841" max="3841" width="7.1796875" style="66" customWidth="1"/>
    <col min="3842" max="3842" width="79" style="66" bestFit="1" customWidth="1"/>
    <col min="3843" max="3845" width="13.08984375" style="66" customWidth="1"/>
    <col min="3846" max="3846" width="11.54296875" style="66" customWidth="1"/>
    <col min="3847" max="3847" width="2.1796875" style="66" customWidth="1"/>
    <col min="3848" max="3850" width="8.90625" style="66" customWidth="1"/>
    <col min="3851" max="3851" width="8.54296875" style="66" customWidth="1"/>
    <col min="3852" max="3852" width="8.90625" style="66"/>
    <col min="3853" max="3885" width="8.90625" style="66" customWidth="1"/>
    <col min="3886" max="3887" width="6.90625" style="66" customWidth="1"/>
    <col min="3888" max="3888" width="10.81640625" style="66" customWidth="1"/>
    <col min="3889" max="4096" width="8.90625" style="66"/>
    <col min="4097" max="4097" width="7.1796875" style="66" customWidth="1"/>
    <col min="4098" max="4098" width="79" style="66" bestFit="1" customWidth="1"/>
    <col min="4099" max="4101" width="13.08984375" style="66" customWidth="1"/>
    <col min="4102" max="4102" width="11.54296875" style="66" customWidth="1"/>
    <col min="4103" max="4103" width="2.1796875" style="66" customWidth="1"/>
    <col min="4104" max="4106" width="8.90625" style="66" customWidth="1"/>
    <col min="4107" max="4107" width="8.54296875" style="66" customWidth="1"/>
    <col min="4108" max="4108" width="8.90625" style="66"/>
    <col min="4109" max="4141" width="8.90625" style="66" customWidth="1"/>
    <col min="4142" max="4143" width="6.90625" style="66" customWidth="1"/>
    <col min="4144" max="4144" width="10.81640625" style="66" customWidth="1"/>
    <col min="4145" max="4352" width="8.90625" style="66"/>
    <col min="4353" max="4353" width="7.1796875" style="66" customWidth="1"/>
    <col min="4354" max="4354" width="79" style="66" bestFit="1" customWidth="1"/>
    <col min="4355" max="4357" width="13.08984375" style="66" customWidth="1"/>
    <col min="4358" max="4358" width="11.54296875" style="66" customWidth="1"/>
    <col min="4359" max="4359" width="2.1796875" style="66" customWidth="1"/>
    <col min="4360" max="4362" width="8.90625" style="66" customWidth="1"/>
    <col min="4363" max="4363" width="8.54296875" style="66" customWidth="1"/>
    <col min="4364" max="4364" width="8.90625" style="66"/>
    <col min="4365" max="4397" width="8.90625" style="66" customWidth="1"/>
    <col min="4398" max="4399" width="6.90625" style="66" customWidth="1"/>
    <col min="4400" max="4400" width="10.81640625" style="66" customWidth="1"/>
    <col min="4401" max="4608" width="8.90625" style="66"/>
    <col min="4609" max="4609" width="7.1796875" style="66" customWidth="1"/>
    <col min="4610" max="4610" width="79" style="66" bestFit="1" customWidth="1"/>
    <col min="4611" max="4613" width="13.08984375" style="66" customWidth="1"/>
    <col min="4614" max="4614" width="11.54296875" style="66" customWidth="1"/>
    <col min="4615" max="4615" width="2.1796875" style="66" customWidth="1"/>
    <col min="4616" max="4618" width="8.90625" style="66" customWidth="1"/>
    <col min="4619" max="4619" width="8.54296875" style="66" customWidth="1"/>
    <col min="4620" max="4620" width="8.90625" style="66"/>
    <col min="4621" max="4653" width="8.90625" style="66" customWidth="1"/>
    <col min="4654" max="4655" width="6.90625" style="66" customWidth="1"/>
    <col min="4656" max="4656" width="10.81640625" style="66" customWidth="1"/>
    <col min="4657" max="4864" width="8.90625" style="66"/>
    <col min="4865" max="4865" width="7.1796875" style="66" customWidth="1"/>
    <col min="4866" max="4866" width="79" style="66" bestFit="1" customWidth="1"/>
    <col min="4867" max="4869" width="13.08984375" style="66" customWidth="1"/>
    <col min="4870" max="4870" width="11.54296875" style="66" customWidth="1"/>
    <col min="4871" max="4871" width="2.1796875" style="66" customWidth="1"/>
    <col min="4872" max="4874" width="8.90625" style="66" customWidth="1"/>
    <col min="4875" max="4875" width="8.54296875" style="66" customWidth="1"/>
    <col min="4876" max="4876" width="8.90625" style="66"/>
    <col min="4877" max="4909" width="8.90625" style="66" customWidth="1"/>
    <col min="4910" max="4911" width="6.90625" style="66" customWidth="1"/>
    <col min="4912" max="4912" width="10.81640625" style="66" customWidth="1"/>
    <col min="4913" max="5120" width="8.90625" style="66"/>
    <col min="5121" max="5121" width="7.1796875" style="66" customWidth="1"/>
    <col min="5122" max="5122" width="79" style="66" bestFit="1" customWidth="1"/>
    <col min="5123" max="5125" width="13.08984375" style="66" customWidth="1"/>
    <col min="5126" max="5126" width="11.54296875" style="66" customWidth="1"/>
    <col min="5127" max="5127" width="2.1796875" style="66" customWidth="1"/>
    <col min="5128" max="5130" width="8.90625" style="66" customWidth="1"/>
    <col min="5131" max="5131" width="8.54296875" style="66" customWidth="1"/>
    <col min="5132" max="5132" width="8.90625" style="66"/>
    <col min="5133" max="5165" width="8.90625" style="66" customWidth="1"/>
    <col min="5166" max="5167" width="6.90625" style="66" customWidth="1"/>
    <col min="5168" max="5168" width="10.81640625" style="66" customWidth="1"/>
    <col min="5169" max="5376" width="8.90625" style="66"/>
    <col min="5377" max="5377" width="7.1796875" style="66" customWidth="1"/>
    <col min="5378" max="5378" width="79" style="66" bestFit="1" customWidth="1"/>
    <col min="5379" max="5381" width="13.08984375" style="66" customWidth="1"/>
    <col min="5382" max="5382" width="11.54296875" style="66" customWidth="1"/>
    <col min="5383" max="5383" width="2.1796875" style="66" customWidth="1"/>
    <col min="5384" max="5386" width="8.90625" style="66" customWidth="1"/>
    <col min="5387" max="5387" width="8.54296875" style="66" customWidth="1"/>
    <col min="5388" max="5388" width="8.90625" style="66"/>
    <col min="5389" max="5421" width="8.90625" style="66" customWidth="1"/>
    <col min="5422" max="5423" width="6.90625" style="66" customWidth="1"/>
    <col min="5424" max="5424" width="10.81640625" style="66" customWidth="1"/>
    <col min="5425" max="5632" width="8.90625" style="66"/>
    <col min="5633" max="5633" width="7.1796875" style="66" customWidth="1"/>
    <col min="5634" max="5634" width="79" style="66" bestFit="1" customWidth="1"/>
    <col min="5635" max="5637" width="13.08984375" style="66" customWidth="1"/>
    <col min="5638" max="5638" width="11.54296875" style="66" customWidth="1"/>
    <col min="5639" max="5639" width="2.1796875" style="66" customWidth="1"/>
    <col min="5640" max="5642" width="8.90625" style="66" customWidth="1"/>
    <col min="5643" max="5643" width="8.54296875" style="66" customWidth="1"/>
    <col min="5644" max="5644" width="8.90625" style="66"/>
    <col min="5645" max="5677" width="8.90625" style="66" customWidth="1"/>
    <col min="5678" max="5679" width="6.90625" style="66" customWidth="1"/>
    <col min="5680" max="5680" width="10.81640625" style="66" customWidth="1"/>
    <col min="5681" max="5888" width="8.90625" style="66"/>
    <col min="5889" max="5889" width="7.1796875" style="66" customWidth="1"/>
    <col min="5890" max="5890" width="79" style="66" bestFit="1" customWidth="1"/>
    <col min="5891" max="5893" width="13.08984375" style="66" customWidth="1"/>
    <col min="5894" max="5894" width="11.54296875" style="66" customWidth="1"/>
    <col min="5895" max="5895" width="2.1796875" style="66" customWidth="1"/>
    <col min="5896" max="5898" width="8.90625" style="66" customWidth="1"/>
    <col min="5899" max="5899" width="8.54296875" style="66" customWidth="1"/>
    <col min="5900" max="5900" width="8.90625" style="66"/>
    <col min="5901" max="5933" width="8.90625" style="66" customWidth="1"/>
    <col min="5934" max="5935" width="6.90625" style="66" customWidth="1"/>
    <col min="5936" max="5936" width="10.81640625" style="66" customWidth="1"/>
    <col min="5937" max="6144" width="8.90625" style="66"/>
    <col min="6145" max="6145" width="7.1796875" style="66" customWidth="1"/>
    <col min="6146" max="6146" width="79" style="66" bestFit="1" customWidth="1"/>
    <col min="6147" max="6149" width="13.08984375" style="66" customWidth="1"/>
    <col min="6150" max="6150" width="11.54296875" style="66" customWidth="1"/>
    <col min="6151" max="6151" width="2.1796875" style="66" customWidth="1"/>
    <col min="6152" max="6154" width="8.90625" style="66" customWidth="1"/>
    <col min="6155" max="6155" width="8.54296875" style="66" customWidth="1"/>
    <col min="6156" max="6156" width="8.90625" style="66"/>
    <col min="6157" max="6189" width="8.90625" style="66" customWidth="1"/>
    <col min="6190" max="6191" width="6.90625" style="66" customWidth="1"/>
    <col min="6192" max="6192" width="10.81640625" style="66" customWidth="1"/>
    <col min="6193" max="6400" width="8.90625" style="66"/>
    <col min="6401" max="6401" width="7.1796875" style="66" customWidth="1"/>
    <col min="6402" max="6402" width="79" style="66" bestFit="1" customWidth="1"/>
    <col min="6403" max="6405" width="13.08984375" style="66" customWidth="1"/>
    <col min="6406" max="6406" width="11.54296875" style="66" customWidth="1"/>
    <col min="6407" max="6407" width="2.1796875" style="66" customWidth="1"/>
    <col min="6408" max="6410" width="8.90625" style="66" customWidth="1"/>
    <col min="6411" max="6411" width="8.54296875" style="66" customWidth="1"/>
    <col min="6412" max="6412" width="8.90625" style="66"/>
    <col min="6413" max="6445" width="8.90625" style="66" customWidth="1"/>
    <col min="6446" max="6447" width="6.90625" style="66" customWidth="1"/>
    <col min="6448" max="6448" width="10.81640625" style="66" customWidth="1"/>
    <col min="6449" max="6656" width="8.90625" style="66"/>
    <col min="6657" max="6657" width="7.1796875" style="66" customWidth="1"/>
    <col min="6658" max="6658" width="79" style="66" bestFit="1" customWidth="1"/>
    <col min="6659" max="6661" width="13.08984375" style="66" customWidth="1"/>
    <col min="6662" max="6662" width="11.54296875" style="66" customWidth="1"/>
    <col min="6663" max="6663" width="2.1796875" style="66" customWidth="1"/>
    <col min="6664" max="6666" width="8.90625" style="66" customWidth="1"/>
    <col min="6667" max="6667" width="8.54296875" style="66" customWidth="1"/>
    <col min="6668" max="6668" width="8.90625" style="66"/>
    <col min="6669" max="6701" width="8.90625" style="66" customWidth="1"/>
    <col min="6702" max="6703" width="6.90625" style="66" customWidth="1"/>
    <col min="6704" max="6704" width="10.81640625" style="66" customWidth="1"/>
    <col min="6705" max="6912" width="8.90625" style="66"/>
    <col min="6913" max="6913" width="7.1796875" style="66" customWidth="1"/>
    <col min="6914" max="6914" width="79" style="66" bestFit="1" customWidth="1"/>
    <col min="6915" max="6917" width="13.08984375" style="66" customWidth="1"/>
    <col min="6918" max="6918" width="11.54296875" style="66" customWidth="1"/>
    <col min="6919" max="6919" width="2.1796875" style="66" customWidth="1"/>
    <col min="6920" max="6922" width="8.90625" style="66" customWidth="1"/>
    <col min="6923" max="6923" width="8.54296875" style="66" customWidth="1"/>
    <col min="6924" max="6924" width="8.90625" style="66"/>
    <col min="6925" max="6957" width="8.90625" style="66" customWidth="1"/>
    <col min="6958" max="6959" width="6.90625" style="66" customWidth="1"/>
    <col min="6960" max="6960" width="10.81640625" style="66" customWidth="1"/>
    <col min="6961" max="7168" width="8.90625" style="66"/>
    <col min="7169" max="7169" width="7.1796875" style="66" customWidth="1"/>
    <col min="7170" max="7170" width="79" style="66" bestFit="1" customWidth="1"/>
    <col min="7171" max="7173" width="13.08984375" style="66" customWidth="1"/>
    <col min="7174" max="7174" width="11.54296875" style="66" customWidth="1"/>
    <col min="7175" max="7175" width="2.1796875" style="66" customWidth="1"/>
    <col min="7176" max="7178" width="8.90625" style="66" customWidth="1"/>
    <col min="7179" max="7179" width="8.54296875" style="66" customWidth="1"/>
    <col min="7180" max="7180" width="8.90625" style="66"/>
    <col min="7181" max="7213" width="8.90625" style="66" customWidth="1"/>
    <col min="7214" max="7215" width="6.90625" style="66" customWidth="1"/>
    <col min="7216" max="7216" width="10.81640625" style="66" customWidth="1"/>
    <col min="7217" max="7424" width="8.90625" style="66"/>
    <col min="7425" max="7425" width="7.1796875" style="66" customWidth="1"/>
    <col min="7426" max="7426" width="79" style="66" bestFit="1" customWidth="1"/>
    <col min="7427" max="7429" width="13.08984375" style="66" customWidth="1"/>
    <col min="7430" max="7430" width="11.54296875" style="66" customWidth="1"/>
    <col min="7431" max="7431" width="2.1796875" style="66" customWidth="1"/>
    <col min="7432" max="7434" width="8.90625" style="66" customWidth="1"/>
    <col min="7435" max="7435" width="8.54296875" style="66" customWidth="1"/>
    <col min="7436" max="7436" width="8.90625" style="66"/>
    <col min="7437" max="7469" width="8.90625" style="66" customWidth="1"/>
    <col min="7470" max="7471" width="6.90625" style="66" customWidth="1"/>
    <col min="7472" max="7472" width="10.81640625" style="66" customWidth="1"/>
    <col min="7473" max="7680" width="8.90625" style="66"/>
    <col min="7681" max="7681" width="7.1796875" style="66" customWidth="1"/>
    <col min="7682" max="7682" width="79" style="66" bestFit="1" customWidth="1"/>
    <col min="7683" max="7685" width="13.08984375" style="66" customWidth="1"/>
    <col min="7686" max="7686" width="11.54296875" style="66" customWidth="1"/>
    <col min="7687" max="7687" width="2.1796875" style="66" customWidth="1"/>
    <col min="7688" max="7690" width="8.90625" style="66" customWidth="1"/>
    <col min="7691" max="7691" width="8.54296875" style="66" customWidth="1"/>
    <col min="7692" max="7692" width="8.90625" style="66"/>
    <col min="7693" max="7725" width="8.90625" style="66" customWidth="1"/>
    <col min="7726" max="7727" width="6.90625" style="66" customWidth="1"/>
    <col min="7728" max="7728" width="10.81640625" style="66" customWidth="1"/>
    <col min="7729" max="7936" width="8.90625" style="66"/>
    <col min="7937" max="7937" width="7.1796875" style="66" customWidth="1"/>
    <col min="7938" max="7938" width="79" style="66" bestFit="1" customWidth="1"/>
    <col min="7939" max="7941" width="13.08984375" style="66" customWidth="1"/>
    <col min="7942" max="7942" width="11.54296875" style="66" customWidth="1"/>
    <col min="7943" max="7943" width="2.1796875" style="66" customWidth="1"/>
    <col min="7944" max="7946" width="8.90625" style="66" customWidth="1"/>
    <col min="7947" max="7947" width="8.54296875" style="66" customWidth="1"/>
    <col min="7948" max="7948" width="8.90625" style="66"/>
    <col min="7949" max="7981" width="8.90625" style="66" customWidth="1"/>
    <col min="7982" max="7983" width="6.90625" style="66" customWidth="1"/>
    <col min="7984" max="7984" width="10.81640625" style="66" customWidth="1"/>
    <col min="7985" max="8192" width="8.90625" style="66"/>
    <col min="8193" max="8193" width="7.1796875" style="66" customWidth="1"/>
    <col min="8194" max="8194" width="79" style="66" bestFit="1" customWidth="1"/>
    <col min="8195" max="8197" width="13.08984375" style="66" customWidth="1"/>
    <col min="8198" max="8198" width="11.54296875" style="66" customWidth="1"/>
    <col min="8199" max="8199" width="2.1796875" style="66" customWidth="1"/>
    <col min="8200" max="8202" width="8.90625" style="66" customWidth="1"/>
    <col min="8203" max="8203" width="8.54296875" style="66" customWidth="1"/>
    <col min="8204" max="8204" width="8.90625" style="66"/>
    <col min="8205" max="8237" width="8.90625" style="66" customWidth="1"/>
    <col min="8238" max="8239" width="6.90625" style="66" customWidth="1"/>
    <col min="8240" max="8240" width="10.81640625" style="66" customWidth="1"/>
    <col min="8241" max="8448" width="8.90625" style="66"/>
    <col min="8449" max="8449" width="7.1796875" style="66" customWidth="1"/>
    <col min="8450" max="8450" width="79" style="66" bestFit="1" customWidth="1"/>
    <col min="8451" max="8453" width="13.08984375" style="66" customWidth="1"/>
    <col min="8454" max="8454" width="11.54296875" style="66" customWidth="1"/>
    <col min="8455" max="8455" width="2.1796875" style="66" customWidth="1"/>
    <col min="8456" max="8458" width="8.90625" style="66" customWidth="1"/>
    <col min="8459" max="8459" width="8.54296875" style="66" customWidth="1"/>
    <col min="8460" max="8460" width="8.90625" style="66"/>
    <col min="8461" max="8493" width="8.90625" style="66" customWidth="1"/>
    <col min="8494" max="8495" width="6.90625" style="66" customWidth="1"/>
    <col min="8496" max="8496" width="10.81640625" style="66" customWidth="1"/>
    <col min="8497" max="8704" width="8.90625" style="66"/>
    <col min="8705" max="8705" width="7.1796875" style="66" customWidth="1"/>
    <col min="8706" max="8706" width="79" style="66" bestFit="1" customWidth="1"/>
    <col min="8707" max="8709" width="13.08984375" style="66" customWidth="1"/>
    <col min="8710" max="8710" width="11.54296875" style="66" customWidth="1"/>
    <col min="8711" max="8711" width="2.1796875" style="66" customWidth="1"/>
    <col min="8712" max="8714" width="8.90625" style="66" customWidth="1"/>
    <col min="8715" max="8715" width="8.54296875" style="66" customWidth="1"/>
    <col min="8716" max="8716" width="8.90625" style="66"/>
    <col min="8717" max="8749" width="8.90625" style="66" customWidth="1"/>
    <col min="8750" max="8751" width="6.90625" style="66" customWidth="1"/>
    <col min="8752" max="8752" width="10.81640625" style="66" customWidth="1"/>
    <col min="8753" max="8960" width="8.90625" style="66"/>
    <col min="8961" max="8961" width="7.1796875" style="66" customWidth="1"/>
    <col min="8962" max="8962" width="79" style="66" bestFit="1" customWidth="1"/>
    <col min="8963" max="8965" width="13.08984375" style="66" customWidth="1"/>
    <col min="8966" max="8966" width="11.54296875" style="66" customWidth="1"/>
    <col min="8967" max="8967" width="2.1796875" style="66" customWidth="1"/>
    <col min="8968" max="8970" width="8.90625" style="66" customWidth="1"/>
    <col min="8971" max="8971" width="8.54296875" style="66" customWidth="1"/>
    <col min="8972" max="8972" width="8.90625" style="66"/>
    <col min="8973" max="9005" width="8.90625" style="66" customWidth="1"/>
    <col min="9006" max="9007" width="6.90625" style="66" customWidth="1"/>
    <col min="9008" max="9008" width="10.81640625" style="66" customWidth="1"/>
    <col min="9009" max="9216" width="8.90625" style="66"/>
    <col min="9217" max="9217" width="7.1796875" style="66" customWidth="1"/>
    <col min="9218" max="9218" width="79" style="66" bestFit="1" customWidth="1"/>
    <col min="9219" max="9221" width="13.08984375" style="66" customWidth="1"/>
    <col min="9222" max="9222" width="11.54296875" style="66" customWidth="1"/>
    <col min="9223" max="9223" width="2.1796875" style="66" customWidth="1"/>
    <col min="9224" max="9226" width="8.90625" style="66" customWidth="1"/>
    <col min="9227" max="9227" width="8.54296875" style="66" customWidth="1"/>
    <col min="9228" max="9228" width="8.90625" style="66"/>
    <col min="9229" max="9261" width="8.90625" style="66" customWidth="1"/>
    <col min="9262" max="9263" width="6.90625" style="66" customWidth="1"/>
    <col min="9264" max="9264" width="10.81640625" style="66" customWidth="1"/>
    <col min="9265" max="9472" width="8.90625" style="66"/>
    <col min="9473" max="9473" width="7.1796875" style="66" customWidth="1"/>
    <col min="9474" max="9474" width="79" style="66" bestFit="1" customWidth="1"/>
    <col min="9475" max="9477" width="13.08984375" style="66" customWidth="1"/>
    <col min="9478" max="9478" width="11.54296875" style="66" customWidth="1"/>
    <col min="9479" max="9479" width="2.1796875" style="66" customWidth="1"/>
    <col min="9480" max="9482" width="8.90625" style="66" customWidth="1"/>
    <col min="9483" max="9483" width="8.54296875" style="66" customWidth="1"/>
    <col min="9484" max="9484" width="8.90625" style="66"/>
    <col min="9485" max="9517" width="8.90625" style="66" customWidth="1"/>
    <col min="9518" max="9519" width="6.90625" style="66" customWidth="1"/>
    <col min="9520" max="9520" width="10.81640625" style="66" customWidth="1"/>
    <col min="9521" max="9728" width="8.90625" style="66"/>
    <col min="9729" max="9729" width="7.1796875" style="66" customWidth="1"/>
    <col min="9730" max="9730" width="79" style="66" bestFit="1" customWidth="1"/>
    <col min="9731" max="9733" width="13.08984375" style="66" customWidth="1"/>
    <col min="9734" max="9734" width="11.54296875" style="66" customWidth="1"/>
    <col min="9735" max="9735" width="2.1796875" style="66" customWidth="1"/>
    <col min="9736" max="9738" width="8.90625" style="66" customWidth="1"/>
    <col min="9739" max="9739" width="8.54296875" style="66" customWidth="1"/>
    <col min="9740" max="9740" width="8.90625" style="66"/>
    <col min="9741" max="9773" width="8.90625" style="66" customWidth="1"/>
    <col min="9774" max="9775" width="6.90625" style="66" customWidth="1"/>
    <col min="9776" max="9776" width="10.81640625" style="66" customWidth="1"/>
    <col min="9777" max="9984" width="8.90625" style="66"/>
    <col min="9985" max="9985" width="7.1796875" style="66" customWidth="1"/>
    <col min="9986" max="9986" width="79" style="66" bestFit="1" customWidth="1"/>
    <col min="9987" max="9989" width="13.08984375" style="66" customWidth="1"/>
    <col min="9990" max="9990" width="11.54296875" style="66" customWidth="1"/>
    <col min="9991" max="9991" width="2.1796875" style="66" customWidth="1"/>
    <col min="9992" max="9994" width="8.90625" style="66" customWidth="1"/>
    <col min="9995" max="9995" width="8.54296875" style="66" customWidth="1"/>
    <col min="9996" max="9996" width="8.90625" style="66"/>
    <col min="9997" max="10029" width="8.90625" style="66" customWidth="1"/>
    <col min="10030" max="10031" width="6.90625" style="66" customWidth="1"/>
    <col min="10032" max="10032" width="10.81640625" style="66" customWidth="1"/>
    <col min="10033" max="10240" width="8.90625" style="66"/>
    <col min="10241" max="10241" width="7.1796875" style="66" customWidth="1"/>
    <col min="10242" max="10242" width="79" style="66" bestFit="1" customWidth="1"/>
    <col min="10243" max="10245" width="13.08984375" style="66" customWidth="1"/>
    <col min="10246" max="10246" width="11.54296875" style="66" customWidth="1"/>
    <col min="10247" max="10247" width="2.1796875" style="66" customWidth="1"/>
    <col min="10248" max="10250" width="8.90625" style="66" customWidth="1"/>
    <col min="10251" max="10251" width="8.54296875" style="66" customWidth="1"/>
    <col min="10252" max="10252" width="8.90625" style="66"/>
    <col min="10253" max="10285" width="8.90625" style="66" customWidth="1"/>
    <col min="10286" max="10287" width="6.90625" style="66" customWidth="1"/>
    <col min="10288" max="10288" width="10.81640625" style="66" customWidth="1"/>
    <col min="10289" max="10496" width="8.90625" style="66"/>
    <col min="10497" max="10497" width="7.1796875" style="66" customWidth="1"/>
    <col min="10498" max="10498" width="79" style="66" bestFit="1" customWidth="1"/>
    <col min="10499" max="10501" width="13.08984375" style="66" customWidth="1"/>
    <col min="10502" max="10502" width="11.54296875" style="66" customWidth="1"/>
    <col min="10503" max="10503" width="2.1796875" style="66" customWidth="1"/>
    <col min="10504" max="10506" width="8.90625" style="66" customWidth="1"/>
    <col min="10507" max="10507" width="8.54296875" style="66" customWidth="1"/>
    <col min="10508" max="10508" width="8.90625" style="66"/>
    <col min="10509" max="10541" width="8.90625" style="66" customWidth="1"/>
    <col min="10542" max="10543" width="6.90625" style="66" customWidth="1"/>
    <col min="10544" max="10544" width="10.81640625" style="66" customWidth="1"/>
    <col min="10545" max="10752" width="8.90625" style="66"/>
    <col min="10753" max="10753" width="7.1796875" style="66" customWidth="1"/>
    <col min="10754" max="10754" width="79" style="66" bestFit="1" customWidth="1"/>
    <col min="10755" max="10757" width="13.08984375" style="66" customWidth="1"/>
    <col min="10758" max="10758" width="11.54296875" style="66" customWidth="1"/>
    <col min="10759" max="10759" width="2.1796875" style="66" customWidth="1"/>
    <col min="10760" max="10762" width="8.90625" style="66" customWidth="1"/>
    <col min="10763" max="10763" width="8.54296875" style="66" customWidth="1"/>
    <col min="10764" max="10764" width="8.90625" style="66"/>
    <col min="10765" max="10797" width="8.90625" style="66" customWidth="1"/>
    <col min="10798" max="10799" width="6.90625" style="66" customWidth="1"/>
    <col min="10800" max="10800" width="10.81640625" style="66" customWidth="1"/>
    <col min="10801" max="11008" width="8.90625" style="66"/>
    <col min="11009" max="11009" width="7.1796875" style="66" customWidth="1"/>
    <col min="11010" max="11010" width="79" style="66" bestFit="1" customWidth="1"/>
    <col min="11011" max="11013" width="13.08984375" style="66" customWidth="1"/>
    <col min="11014" max="11014" width="11.54296875" style="66" customWidth="1"/>
    <col min="11015" max="11015" width="2.1796875" style="66" customWidth="1"/>
    <col min="11016" max="11018" width="8.90625" style="66" customWidth="1"/>
    <col min="11019" max="11019" width="8.54296875" style="66" customWidth="1"/>
    <col min="11020" max="11020" width="8.90625" style="66"/>
    <col min="11021" max="11053" width="8.90625" style="66" customWidth="1"/>
    <col min="11054" max="11055" width="6.90625" style="66" customWidth="1"/>
    <col min="11056" max="11056" width="10.81640625" style="66" customWidth="1"/>
    <col min="11057" max="11264" width="8.90625" style="66"/>
    <col min="11265" max="11265" width="7.1796875" style="66" customWidth="1"/>
    <col min="11266" max="11266" width="79" style="66" bestFit="1" customWidth="1"/>
    <col min="11267" max="11269" width="13.08984375" style="66" customWidth="1"/>
    <col min="11270" max="11270" width="11.54296875" style="66" customWidth="1"/>
    <col min="11271" max="11271" width="2.1796875" style="66" customWidth="1"/>
    <col min="11272" max="11274" width="8.90625" style="66" customWidth="1"/>
    <col min="11275" max="11275" width="8.54296875" style="66" customWidth="1"/>
    <col min="11276" max="11276" width="8.90625" style="66"/>
    <col min="11277" max="11309" width="8.90625" style="66" customWidth="1"/>
    <col min="11310" max="11311" width="6.90625" style="66" customWidth="1"/>
    <col min="11312" max="11312" width="10.81640625" style="66" customWidth="1"/>
    <col min="11313" max="11520" width="8.90625" style="66"/>
    <col min="11521" max="11521" width="7.1796875" style="66" customWidth="1"/>
    <col min="11522" max="11522" width="79" style="66" bestFit="1" customWidth="1"/>
    <col min="11523" max="11525" width="13.08984375" style="66" customWidth="1"/>
    <col min="11526" max="11526" width="11.54296875" style="66" customWidth="1"/>
    <col min="11527" max="11527" width="2.1796875" style="66" customWidth="1"/>
    <col min="11528" max="11530" width="8.90625" style="66" customWidth="1"/>
    <col min="11531" max="11531" width="8.54296875" style="66" customWidth="1"/>
    <col min="11532" max="11532" width="8.90625" style="66"/>
    <col min="11533" max="11565" width="8.90625" style="66" customWidth="1"/>
    <col min="11566" max="11567" width="6.90625" style="66" customWidth="1"/>
    <col min="11568" max="11568" width="10.81640625" style="66" customWidth="1"/>
    <col min="11569" max="11776" width="8.90625" style="66"/>
    <col min="11777" max="11777" width="7.1796875" style="66" customWidth="1"/>
    <col min="11778" max="11778" width="79" style="66" bestFit="1" customWidth="1"/>
    <col min="11779" max="11781" width="13.08984375" style="66" customWidth="1"/>
    <col min="11782" max="11782" width="11.54296875" style="66" customWidth="1"/>
    <col min="11783" max="11783" width="2.1796875" style="66" customWidth="1"/>
    <col min="11784" max="11786" width="8.90625" style="66" customWidth="1"/>
    <col min="11787" max="11787" width="8.54296875" style="66" customWidth="1"/>
    <col min="11788" max="11788" width="8.90625" style="66"/>
    <col min="11789" max="11821" width="8.90625" style="66" customWidth="1"/>
    <col min="11822" max="11823" width="6.90625" style="66" customWidth="1"/>
    <col min="11824" max="11824" width="10.81640625" style="66" customWidth="1"/>
    <col min="11825" max="12032" width="8.90625" style="66"/>
    <col min="12033" max="12033" width="7.1796875" style="66" customWidth="1"/>
    <col min="12034" max="12034" width="79" style="66" bestFit="1" customWidth="1"/>
    <col min="12035" max="12037" width="13.08984375" style="66" customWidth="1"/>
    <col min="12038" max="12038" width="11.54296875" style="66" customWidth="1"/>
    <col min="12039" max="12039" width="2.1796875" style="66" customWidth="1"/>
    <col min="12040" max="12042" width="8.90625" style="66" customWidth="1"/>
    <col min="12043" max="12043" width="8.54296875" style="66" customWidth="1"/>
    <col min="12044" max="12044" width="8.90625" style="66"/>
    <col min="12045" max="12077" width="8.90625" style="66" customWidth="1"/>
    <col min="12078" max="12079" width="6.90625" style="66" customWidth="1"/>
    <col min="12080" max="12080" width="10.81640625" style="66" customWidth="1"/>
    <col min="12081" max="12288" width="8.90625" style="66"/>
    <col min="12289" max="12289" width="7.1796875" style="66" customWidth="1"/>
    <col min="12290" max="12290" width="79" style="66" bestFit="1" customWidth="1"/>
    <col min="12291" max="12293" width="13.08984375" style="66" customWidth="1"/>
    <col min="12294" max="12294" width="11.54296875" style="66" customWidth="1"/>
    <col min="12295" max="12295" width="2.1796875" style="66" customWidth="1"/>
    <col min="12296" max="12298" width="8.90625" style="66" customWidth="1"/>
    <col min="12299" max="12299" width="8.54296875" style="66" customWidth="1"/>
    <col min="12300" max="12300" width="8.90625" style="66"/>
    <col min="12301" max="12333" width="8.90625" style="66" customWidth="1"/>
    <col min="12334" max="12335" width="6.90625" style="66" customWidth="1"/>
    <col min="12336" max="12336" width="10.81640625" style="66" customWidth="1"/>
    <col min="12337" max="12544" width="8.90625" style="66"/>
    <col min="12545" max="12545" width="7.1796875" style="66" customWidth="1"/>
    <col min="12546" max="12546" width="79" style="66" bestFit="1" customWidth="1"/>
    <col min="12547" max="12549" width="13.08984375" style="66" customWidth="1"/>
    <col min="12550" max="12550" width="11.54296875" style="66" customWidth="1"/>
    <col min="12551" max="12551" width="2.1796875" style="66" customWidth="1"/>
    <col min="12552" max="12554" width="8.90625" style="66" customWidth="1"/>
    <col min="12555" max="12555" width="8.54296875" style="66" customWidth="1"/>
    <col min="12556" max="12556" width="8.90625" style="66"/>
    <col min="12557" max="12589" width="8.90625" style="66" customWidth="1"/>
    <col min="12590" max="12591" width="6.90625" style="66" customWidth="1"/>
    <col min="12592" max="12592" width="10.81640625" style="66" customWidth="1"/>
    <col min="12593" max="12800" width="8.90625" style="66"/>
    <col min="12801" max="12801" width="7.1796875" style="66" customWidth="1"/>
    <col min="12802" max="12802" width="79" style="66" bestFit="1" customWidth="1"/>
    <col min="12803" max="12805" width="13.08984375" style="66" customWidth="1"/>
    <col min="12806" max="12806" width="11.54296875" style="66" customWidth="1"/>
    <col min="12807" max="12807" width="2.1796875" style="66" customWidth="1"/>
    <col min="12808" max="12810" width="8.90625" style="66" customWidth="1"/>
    <col min="12811" max="12811" width="8.54296875" style="66" customWidth="1"/>
    <col min="12812" max="12812" width="8.90625" style="66"/>
    <col min="12813" max="12845" width="8.90625" style="66" customWidth="1"/>
    <col min="12846" max="12847" width="6.90625" style="66" customWidth="1"/>
    <col min="12848" max="12848" width="10.81640625" style="66" customWidth="1"/>
    <col min="12849" max="13056" width="8.90625" style="66"/>
    <col min="13057" max="13057" width="7.1796875" style="66" customWidth="1"/>
    <col min="13058" max="13058" width="79" style="66" bestFit="1" customWidth="1"/>
    <col min="13059" max="13061" width="13.08984375" style="66" customWidth="1"/>
    <col min="13062" max="13062" width="11.54296875" style="66" customWidth="1"/>
    <col min="13063" max="13063" width="2.1796875" style="66" customWidth="1"/>
    <col min="13064" max="13066" width="8.90625" style="66" customWidth="1"/>
    <col min="13067" max="13067" width="8.54296875" style="66" customWidth="1"/>
    <col min="13068" max="13068" width="8.90625" style="66"/>
    <col min="13069" max="13101" width="8.90625" style="66" customWidth="1"/>
    <col min="13102" max="13103" width="6.90625" style="66" customWidth="1"/>
    <col min="13104" max="13104" width="10.81640625" style="66" customWidth="1"/>
    <col min="13105" max="13312" width="8.90625" style="66"/>
    <col min="13313" max="13313" width="7.1796875" style="66" customWidth="1"/>
    <col min="13314" max="13314" width="79" style="66" bestFit="1" customWidth="1"/>
    <col min="13315" max="13317" width="13.08984375" style="66" customWidth="1"/>
    <col min="13318" max="13318" width="11.54296875" style="66" customWidth="1"/>
    <col min="13319" max="13319" width="2.1796875" style="66" customWidth="1"/>
    <col min="13320" max="13322" width="8.90625" style="66" customWidth="1"/>
    <col min="13323" max="13323" width="8.54296875" style="66" customWidth="1"/>
    <col min="13324" max="13324" width="8.90625" style="66"/>
    <col min="13325" max="13357" width="8.90625" style="66" customWidth="1"/>
    <col min="13358" max="13359" width="6.90625" style="66" customWidth="1"/>
    <col min="13360" max="13360" width="10.81640625" style="66" customWidth="1"/>
    <col min="13361" max="13568" width="8.90625" style="66"/>
    <col min="13569" max="13569" width="7.1796875" style="66" customWidth="1"/>
    <col min="13570" max="13570" width="79" style="66" bestFit="1" customWidth="1"/>
    <col min="13571" max="13573" width="13.08984375" style="66" customWidth="1"/>
    <col min="13574" max="13574" width="11.54296875" style="66" customWidth="1"/>
    <col min="13575" max="13575" width="2.1796875" style="66" customWidth="1"/>
    <col min="13576" max="13578" width="8.90625" style="66" customWidth="1"/>
    <col min="13579" max="13579" width="8.54296875" style="66" customWidth="1"/>
    <col min="13580" max="13580" width="8.90625" style="66"/>
    <col min="13581" max="13613" width="8.90625" style="66" customWidth="1"/>
    <col min="13614" max="13615" width="6.90625" style="66" customWidth="1"/>
    <col min="13616" max="13616" width="10.81640625" style="66" customWidth="1"/>
    <col min="13617" max="13824" width="8.90625" style="66"/>
    <col min="13825" max="13825" width="7.1796875" style="66" customWidth="1"/>
    <col min="13826" max="13826" width="79" style="66" bestFit="1" customWidth="1"/>
    <col min="13827" max="13829" width="13.08984375" style="66" customWidth="1"/>
    <col min="13830" max="13830" width="11.54296875" style="66" customWidth="1"/>
    <col min="13831" max="13831" width="2.1796875" style="66" customWidth="1"/>
    <col min="13832" max="13834" width="8.90625" style="66" customWidth="1"/>
    <col min="13835" max="13835" width="8.54296875" style="66" customWidth="1"/>
    <col min="13836" max="13836" width="8.90625" style="66"/>
    <col min="13837" max="13869" width="8.90625" style="66" customWidth="1"/>
    <col min="13870" max="13871" width="6.90625" style="66" customWidth="1"/>
    <col min="13872" max="13872" width="10.81640625" style="66" customWidth="1"/>
    <col min="13873" max="14080" width="8.90625" style="66"/>
    <col min="14081" max="14081" width="7.1796875" style="66" customWidth="1"/>
    <col min="14082" max="14082" width="79" style="66" bestFit="1" customWidth="1"/>
    <col min="14083" max="14085" width="13.08984375" style="66" customWidth="1"/>
    <col min="14086" max="14086" width="11.54296875" style="66" customWidth="1"/>
    <col min="14087" max="14087" width="2.1796875" style="66" customWidth="1"/>
    <col min="14088" max="14090" width="8.90625" style="66" customWidth="1"/>
    <col min="14091" max="14091" width="8.54296875" style="66" customWidth="1"/>
    <col min="14092" max="14092" width="8.90625" style="66"/>
    <col min="14093" max="14125" width="8.90625" style="66" customWidth="1"/>
    <col min="14126" max="14127" width="6.90625" style="66" customWidth="1"/>
    <col min="14128" max="14128" width="10.81640625" style="66" customWidth="1"/>
    <col min="14129" max="14336" width="8.90625" style="66"/>
    <col min="14337" max="14337" width="7.1796875" style="66" customWidth="1"/>
    <col min="14338" max="14338" width="79" style="66" bestFit="1" customWidth="1"/>
    <col min="14339" max="14341" width="13.08984375" style="66" customWidth="1"/>
    <col min="14342" max="14342" width="11.54296875" style="66" customWidth="1"/>
    <col min="14343" max="14343" width="2.1796875" style="66" customWidth="1"/>
    <col min="14344" max="14346" width="8.90625" style="66" customWidth="1"/>
    <col min="14347" max="14347" width="8.54296875" style="66" customWidth="1"/>
    <col min="14348" max="14348" width="8.90625" style="66"/>
    <col min="14349" max="14381" width="8.90625" style="66" customWidth="1"/>
    <col min="14382" max="14383" width="6.90625" style="66" customWidth="1"/>
    <col min="14384" max="14384" width="10.81640625" style="66" customWidth="1"/>
    <col min="14385" max="14592" width="8.90625" style="66"/>
    <col min="14593" max="14593" width="7.1796875" style="66" customWidth="1"/>
    <col min="14594" max="14594" width="79" style="66" bestFit="1" customWidth="1"/>
    <col min="14595" max="14597" width="13.08984375" style="66" customWidth="1"/>
    <col min="14598" max="14598" width="11.54296875" style="66" customWidth="1"/>
    <col min="14599" max="14599" width="2.1796875" style="66" customWidth="1"/>
    <col min="14600" max="14602" width="8.90625" style="66" customWidth="1"/>
    <col min="14603" max="14603" width="8.54296875" style="66" customWidth="1"/>
    <col min="14604" max="14604" width="8.90625" style="66"/>
    <col min="14605" max="14637" width="8.90625" style="66" customWidth="1"/>
    <col min="14638" max="14639" width="6.90625" style="66" customWidth="1"/>
    <col min="14640" max="14640" width="10.81640625" style="66" customWidth="1"/>
    <col min="14641" max="14848" width="8.90625" style="66"/>
    <col min="14849" max="14849" width="7.1796875" style="66" customWidth="1"/>
    <col min="14850" max="14850" width="79" style="66" bestFit="1" customWidth="1"/>
    <col min="14851" max="14853" width="13.08984375" style="66" customWidth="1"/>
    <col min="14854" max="14854" width="11.54296875" style="66" customWidth="1"/>
    <col min="14855" max="14855" width="2.1796875" style="66" customWidth="1"/>
    <col min="14856" max="14858" width="8.90625" style="66" customWidth="1"/>
    <col min="14859" max="14859" width="8.54296875" style="66" customWidth="1"/>
    <col min="14860" max="14860" width="8.90625" style="66"/>
    <col min="14861" max="14893" width="8.90625" style="66" customWidth="1"/>
    <col min="14894" max="14895" width="6.90625" style="66" customWidth="1"/>
    <col min="14896" max="14896" width="10.81640625" style="66" customWidth="1"/>
    <col min="14897" max="15104" width="8.90625" style="66"/>
    <col min="15105" max="15105" width="7.1796875" style="66" customWidth="1"/>
    <col min="15106" max="15106" width="79" style="66" bestFit="1" customWidth="1"/>
    <col min="15107" max="15109" width="13.08984375" style="66" customWidth="1"/>
    <col min="15110" max="15110" width="11.54296875" style="66" customWidth="1"/>
    <col min="15111" max="15111" width="2.1796875" style="66" customWidth="1"/>
    <col min="15112" max="15114" width="8.90625" style="66" customWidth="1"/>
    <col min="15115" max="15115" width="8.54296875" style="66" customWidth="1"/>
    <col min="15116" max="15116" width="8.90625" style="66"/>
    <col min="15117" max="15149" width="8.90625" style="66" customWidth="1"/>
    <col min="15150" max="15151" width="6.90625" style="66" customWidth="1"/>
    <col min="15152" max="15152" width="10.81640625" style="66" customWidth="1"/>
    <col min="15153" max="15360" width="8.90625" style="66"/>
    <col min="15361" max="15361" width="7.1796875" style="66" customWidth="1"/>
    <col min="15362" max="15362" width="79" style="66" bestFit="1" customWidth="1"/>
    <col min="15363" max="15365" width="13.08984375" style="66" customWidth="1"/>
    <col min="15366" max="15366" width="11.54296875" style="66" customWidth="1"/>
    <col min="15367" max="15367" width="2.1796875" style="66" customWidth="1"/>
    <col min="15368" max="15370" width="8.90625" style="66" customWidth="1"/>
    <col min="15371" max="15371" width="8.54296875" style="66" customWidth="1"/>
    <col min="15372" max="15372" width="8.90625" style="66"/>
    <col min="15373" max="15405" width="8.90625" style="66" customWidth="1"/>
    <col min="15406" max="15407" width="6.90625" style="66" customWidth="1"/>
    <col min="15408" max="15408" width="10.81640625" style="66" customWidth="1"/>
    <col min="15409" max="15616" width="8.90625" style="66"/>
    <col min="15617" max="15617" width="7.1796875" style="66" customWidth="1"/>
    <col min="15618" max="15618" width="79" style="66" bestFit="1" customWidth="1"/>
    <col min="15619" max="15621" width="13.08984375" style="66" customWidth="1"/>
    <col min="15622" max="15622" width="11.54296875" style="66" customWidth="1"/>
    <col min="15623" max="15623" width="2.1796875" style="66" customWidth="1"/>
    <col min="15624" max="15626" width="8.90625" style="66" customWidth="1"/>
    <col min="15627" max="15627" width="8.54296875" style="66" customWidth="1"/>
    <col min="15628" max="15628" width="8.90625" style="66"/>
    <col min="15629" max="15661" width="8.90625" style="66" customWidth="1"/>
    <col min="15662" max="15663" width="6.90625" style="66" customWidth="1"/>
    <col min="15664" max="15664" width="10.81640625" style="66" customWidth="1"/>
    <col min="15665" max="15872" width="8.90625" style="66"/>
    <col min="15873" max="15873" width="7.1796875" style="66" customWidth="1"/>
    <col min="15874" max="15874" width="79" style="66" bestFit="1" customWidth="1"/>
    <col min="15875" max="15877" width="13.08984375" style="66" customWidth="1"/>
    <col min="15878" max="15878" width="11.54296875" style="66" customWidth="1"/>
    <col min="15879" max="15879" width="2.1796875" style="66" customWidth="1"/>
    <col min="15880" max="15882" width="8.90625" style="66" customWidth="1"/>
    <col min="15883" max="15883" width="8.54296875" style="66" customWidth="1"/>
    <col min="15884" max="15884" width="8.90625" style="66"/>
    <col min="15885" max="15917" width="8.90625" style="66" customWidth="1"/>
    <col min="15918" max="15919" width="6.90625" style="66" customWidth="1"/>
    <col min="15920" max="15920" width="10.81640625" style="66" customWidth="1"/>
    <col min="15921" max="16128" width="8.90625" style="66"/>
    <col min="16129" max="16129" width="7.1796875" style="66" customWidth="1"/>
    <col min="16130" max="16130" width="79" style="66" bestFit="1" customWidth="1"/>
    <col min="16131" max="16133" width="13.08984375" style="66" customWidth="1"/>
    <col min="16134" max="16134" width="11.54296875" style="66" customWidth="1"/>
    <col min="16135" max="16135" width="2.1796875" style="66" customWidth="1"/>
    <col min="16136" max="16138" width="8.90625" style="66" customWidth="1"/>
    <col min="16139" max="16139" width="8.54296875" style="66" customWidth="1"/>
    <col min="16140" max="16140" width="8.90625" style="66"/>
    <col min="16141" max="16173" width="8.90625" style="66" customWidth="1"/>
    <col min="16174" max="16175" width="6.90625" style="66" customWidth="1"/>
    <col min="16176" max="16176" width="10.81640625" style="66" customWidth="1"/>
    <col min="16177" max="16384" width="8.90625" style="66"/>
  </cols>
  <sheetData>
    <row r="1" spans="1:45" ht="15.75" x14ac:dyDescent="0.25">
      <c r="A1" s="242" t="s">
        <v>1037</v>
      </c>
      <c r="B1" s="243"/>
      <c r="C1" s="243"/>
      <c r="D1" s="243"/>
      <c r="E1" s="243"/>
      <c r="F1" s="243"/>
      <c r="G1" s="244"/>
      <c r="K1" s="7"/>
      <c r="L1" s="8"/>
    </row>
    <row r="2" spans="1:45" x14ac:dyDescent="0.25">
      <c r="A2" s="10"/>
      <c r="B2" s="6"/>
      <c r="C2" s="251"/>
      <c r="D2" s="251"/>
      <c r="E2" s="251"/>
      <c r="F2" s="251"/>
      <c r="G2" s="11"/>
      <c r="K2" s="7"/>
      <c r="L2" s="12"/>
    </row>
    <row r="3" spans="1:45" ht="15.6" thickBot="1" x14ac:dyDescent="0.3">
      <c r="A3" s="10" t="s">
        <v>890</v>
      </c>
      <c r="B3" s="6"/>
      <c r="C3" s="251"/>
      <c r="D3" s="251"/>
      <c r="E3" s="251"/>
      <c r="F3" s="251"/>
      <c r="G3" s="11"/>
      <c r="K3" s="7"/>
      <c r="L3" s="8"/>
    </row>
    <row r="4" spans="1:45" ht="16.2" thickBot="1" x14ac:dyDescent="0.35">
      <c r="A4" s="245" t="s">
        <v>891</v>
      </c>
      <c r="B4" s="246"/>
      <c r="C4" s="251"/>
      <c r="D4" s="251"/>
      <c r="E4" s="251"/>
      <c r="F4" s="251"/>
      <c r="G4" s="11"/>
      <c r="K4" s="7"/>
      <c r="L4" s="8"/>
    </row>
    <row r="5" spans="1:45" x14ac:dyDescent="0.25">
      <c r="A5" s="10"/>
      <c r="B5" s="6"/>
      <c r="C5" s="251"/>
      <c r="D5" s="251"/>
      <c r="E5" s="251"/>
      <c r="F5" s="251"/>
      <c r="G5" s="11"/>
      <c r="K5" s="7"/>
      <c r="L5" s="8"/>
    </row>
    <row r="6" spans="1:45" s="18" customFormat="1" ht="33.75" customHeight="1" x14ac:dyDescent="0.35">
      <c r="A6" s="13"/>
      <c r="B6" s="224" t="str">
        <f>IF(VLOOKUP($A$4,'QRO LA level data Q3'!B5:BM458,64,0)="*","Please note validation reasons for service level data were not provided in time for publication for this local authority",(IF(VLOOKUP($A$4,'QRO LA level data Q3'!B5:BM458,64,0)="F","Please note validation reasons for forecast data were not provided in time for publication for this local authority","")))</f>
        <v/>
      </c>
      <c r="C6" s="252"/>
      <c r="D6" s="252"/>
      <c r="E6" s="252"/>
      <c r="F6" s="252"/>
      <c r="G6" s="14"/>
      <c r="H6" s="154"/>
      <c r="I6" s="15"/>
      <c r="J6" s="15"/>
      <c r="K6" s="16"/>
      <c r="L6" s="17"/>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spans="1:45" ht="15.75" x14ac:dyDescent="0.2">
      <c r="A7" s="10"/>
      <c r="B7" s="6"/>
      <c r="C7" s="19" t="s">
        <v>892</v>
      </c>
      <c r="D7" s="19" t="s">
        <v>893</v>
      </c>
      <c r="E7" s="19" t="s">
        <v>894</v>
      </c>
      <c r="F7" s="19" t="s">
        <v>895</v>
      </c>
      <c r="G7" s="20"/>
      <c r="H7" s="155"/>
      <c r="I7" s="19"/>
      <c r="J7" s="19"/>
      <c r="K7" s="21"/>
      <c r="L7" s="21"/>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row>
    <row r="8" spans="1:45" ht="31.5" x14ac:dyDescent="0.2">
      <c r="A8" s="10"/>
      <c r="B8" s="6"/>
      <c r="C8" s="19" t="s">
        <v>896</v>
      </c>
      <c r="D8" s="19" t="s">
        <v>896</v>
      </c>
      <c r="E8" s="19" t="s">
        <v>896</v>
      </c>
      <c r="F8" s="19" t="s">
        <v>897</v>
      </c>
      <c r="G8" s="20"/>
      <c r="H8" s="156"/>
      <c r="I8" s="22"/>
      <c r="J8" s="22"/>
      <c r="K8" s="21"/>
      <c r="L8" s="21"/>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5" ht="15.6" x14ac:dyDescent="0.3">
      <c r="A9" s="10"/>
      <c r="B9" s="6"/>
      <c r="C9" s="23" t="s">
        <v>898</v>
      </c>
      <c r="D9" s="23" t="s">
        <v>898</v>
      </c>
      <c r="E9" s="23" t="s">
        <v>898</v>
      </c>
      <c r="F9" s="23" t="s">
        <v>898</v>
      </c>
      <c r="G9" s="24"/>
      <c r="K9" s="7"/>
      <c r="L9" s="8"/>
    </row>
    <row r="10" spans="1:45" ht="15.75" x14ac:dyDescent="0.25">
      <c r="A10" s="10"/>
      <c r="B10" s="25" t="s">
        <v>899</v>
      </c>
      <c r="C10" s="6"/>
      <c r="D10" s="6"/>
      <c r="E10" s="6"/>
      <c r="F10" s="6"/>
      <c r="G10" s="11"/>
      <c r="K10" s="7"/>
      <c r="L10" s="8"/>
    </row>
    <row r="11" spans="1:45" x14ac:dyDescent="0.2">
      <c r="A11" s="10"/>
      <c r="B11" s="6"/>
      <c r="C11" s="6"/>
      <c r="D11" s="6"/>
      <c r="E11" s="6"/>
      <c r="F11" s="6"/>
      <c r="G11" s="11"/>
      <c r="K11" s="7"/>
      <c r="L11" s="8"/>
    </row>
    <row r="12" spans="1:45" ht="15.75" x14ac:dyDescent="0.2">
      <c r="A12" s="26"/>
      <c r="B12" s="27" t="s">
        <v>900</v>
      </c>
      <c r="C12" s="28"/>
      <c r="D12" s="28"/>
      <c r="E12" s="28"/>
      <c r="F12" s="28"/>
      <c r="G12" s="29"/>
      <c r="H12" s="157"/>
      <c r="I12" s="28"/>
      <c r="J12" s="28"/>
      <c r="K12" s="30"/>
      <c r="L12" s="31"/>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row>
    <row r="13" spans="1:45" ht="24" customHeight="1" x14ac:dyDescent="0.2">
      <c r="A13" s="32"/>
      <c r="B13" s="27" t="s">
        <v>901</v>
      </c>
      <c r="C13" s="28"/>
      <c r="D13" s="28"/>
      <c r="E13" s="28"/>
      <c r="F13" s="28"/>
      <c r="G13" s="29"/>
      <c r="H13" s="157"/>
      <c r="I13" s="28"/>
      <c r="J13" s="28"/>
      <c r="K13" s="30"/>
      <c r="L13" s="31"/>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row>
    <row r="14" spans="1:45" ht="15.75" x14ac:dyDescent="0.2">
      <c r="A14" s="26">
        <v>1</v>
      </c>
      <c r="B14" s="33" t="s">
        <v>902</v>
      </c>
      <c r="C14" s="34">
        <f>VLOOKUP($A$4,'QRO LA level data Q1'!$B$5:$BL$458,3,0)</f>
        <v>2053.5120541965844</v>
      </c>
      <c r="D14" s="34">
        <f>VLOOKUP($A$4,'QRO LA level data Q2'!$B$5:$BL$458,3,0)</f>
        <v>-1374.0038417999995</v>
      </c>
      <c r="E14" s="34">
        <f>VLOOKUP($A$4,'QRO LA level data Q3'!$B$5:$BL$458,3,0)</f>
        <v>-471.65400108413724</v>
      </c>
      <c r="F14" s="35"/>
      <c r="G14" s="36"/>
      <c r="H14" s="158"/>
      <c r="I14" s="80"/>
      <c r="J14" s="35"/>
      <c r="K14" s="35"/>
      <c r="L14" s="35"/>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row>
    <row r="15" spans="1:45" ht="16.5" thickBot="1" x14ac:dyDescent="0.25">
      <c r="A15" s="26">
        <v>2</v>
      </c>
      <c r="B15" s="33" t="s">
        <v>903</v>
      </c>
      <c r="C15" s="39">
        <f>VLOOKUP($A$4,'QRO LA level data Q1'!$B$5:$BL$458,4,0)</f>
        <v>637936.28153582057</v>
      </c>
      <c r="D15" s="39">
        <f>VLOOKUP($A$4,'QRO LA level data Q2'!$B$5:$BL$458,4,0)</f>
        <v>617042.55343581259</v>
      </c>
      <c r="E15" s="39">
        <f>VLOOKUP($A$4,'QRO LA level data Q3'!$B$5:$BL$458,4,0)</f>
        <v>590780.63812175905</v>
      </c>
      <c r="F15" s="35"/>
      <c r="G15" s="36"/>
      <c r="H15" s="158"/>
      <c r="I15" s="80"/>
      <c r="J15" s="35"/>
      <c r="K15" s="35"/>
      <c r="L15" s="35"/>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row>
    <row r="16" spans="1:45" ht="16.5" thickBot="1" x14ac:dyDescent="0.25">
      <c r="A16" s="26"/>
      <c r="B16" s="40" t="s">
        <v>904</v>
      </c>
      <c r="C16" s="41">
        <f>VLOOKUP($A$4,'QRO LA level data Q1'!$B$5:$BL$458,5,0)</f>
        <v>639989.79359001736</v>
      </c>
      <c r="D16" s="41">
        <f>VLOOKUP($A$4,'QRO LA level data Q2'!$B$5:$BL$458,5,0)</f>
        <v>615668.54959401267</v>
      </c>
      <c r="E16" s="41">
        <f>VLOOKUP($A$4,'QRO LA level data Q3'!$B$5:$BL$458,5,0)</f>
        <v>590308.9841206749</v>
      </c>
      <c r="F16" s="80"/>
      <c r="G16" s="36"/>
      <c r="H16" s="80"/>
      <c r="J16" s="35"/>
      <c r="K16" s="35"/>
      <c r="L16" s="35"/>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row>
    <row r="17" spans="1:45" ht="15.75" x14ac:dyDescent="0.2">
      <c r="A17" s="26"/>
      <c r="B17" s="42"/>
      <c r="C17" s="35"/>
      <c r="D17" s="35"/>
      <c r="E17" s="35"/>
      <c r="F17" s="35"/>
      <c r="G17" s="36"/>
      <c r="H17" s="80"/>
      <c r="J17" s="35"/>
      <c r="K17" s="35"/>
      <c r="L17" s="35"/>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row>
    <row r="18" spans="1:45" ht="15.75" x14ac:dyDescent="0.2">
      <c r="A18" s="26"/>
      <c r="B18" s="27" t="s">
        <v>905</v>
      </c>
      <c r="C18" s="35"/>
      <c r="D18" s="35"/>
      <c r="E18" s="35"/>
      <c r="F18" s="35"/>
      <c r="G18" s="36"/>
      <c r="H18" s="80"/>
      <c r="J18" s="35"/>
      <c r="K18" s="35"/>
      <c r="L18" s="35"/>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row>
    <row r="19" spans="1:45" ht="16.5" thickBot="1" x14ac:dyDescent="0.25">
      <c r="A19" s="26"/>
      <c r="B19" s="27" t="s">
        <v>901</v>
      </c>
      <c r="C19" s="35"/>
      <c r="D19" s="35"/>
      <c r="E19" s="35"/>
      <c r="F19" s="35"/>
      <c r="G19" s="36"/>
      <c r="H19" s="80"/>
      <c r="J19" s="35"/>
      <c r="K19" s="35"/>
      <c r="L19" s="35"/>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row>
    <row r="20" spans="1:45" ht="16.5" thickBot="1" x14ac:dyDescent="0.25">
      <c r="A20" s="26">
        <v>3</v>
      </c>
      <c r="B20" s="40" t="s">
        <v>906</v>
      </c>
      <c r="C20" s="43">
        <f>VLOOKUP($A$4,'QRO LA level data Q1'!$B$5:$BL$458,6,0)</f>
        <v>10260.635649344948</v>
      </c>
      <c r="D20" s="43">
        <f>VLOOKUP($A$4,'QRO LA level data Q2'!$B$5:$BL$458,6,0)</f>
        <v>9745.6953250000006</v>
      </c>
      <c r="E20" s="43">
        <f>VLOOKUP($A$4,'QRO LA level data Q3'!$B$5:$BL$458,6,0)</f>
        <v>9191.9399818916281</v>
      </c>
      <c r="F20" s="35"/>
      <c r="G20" s="36"/>
      <c r="H20" s="80"/>
      <c r="J20" s="35"/>
      <c r="K20" s="35"/>
      <c r="L20" s="35"/>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row>
    <row r="21" spans="1:45" ht="15.75" x14ac:dyDescent="0.2">
      <c r="A21" s="26"/>
      <c r="B21" s="42"/>
      <c r="C21" s="35"/>
      <c r="D21" s="35"/>
      <c r="E21" s="35"/>
      <c r="F21" s="35"/>
      <c r="G21" s="36"/>
      <c r="H21" s="80"/>
      <c r="J21" s="35"/>
      <c r="K21" s="35"/>
      <c r="L21" s="35"/>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row>
    <row r="22" spans="1:45" ht="15.75" x14ac:dyDescent="0.2">
      <c r="A22" s="26"/>
      <c r="B22" s="44" t="s">
        <v>907</v>
      </c>
      <c r="C22" s="35"/>
      <c r="D22" s="35"/>
      <c r="E22" s="35"/>
      <c r="F22" s="35"/>
      <c r="G22" s="36"/>
      <c r="H22" s="80"/>
      <c r="J22" s="35"/>
      <c r="K22" s="35"/>
      <c r="L22" s="35"/>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row>
    <row r="23" spans="1:45" ht="15.75" x14ac:dyDescent="0.2">
      <c r="A23" s="26"/>
      <c r="B23" s="27" t="s">
        <v>901</v>
      </c>
      <c r="C23" s="35"/>
      <c r="D23" s="35"/>
      <c r="E23" s="35"/>
      <c r="F23" s="35"/>
      <c r="G23" s="36"/>
      <c r="H23" s="80"/>
      <c r="J23" s="35"/>
      <c r="K23" s="35"/>
      <c r="L23" s="35"/>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row>
    <row r="24" spans="1:45" ht="15.75" x14ac:dyDescent="0.2">
      <c r="A24" s="26">
        <v>4</v>
      </c>
      <c r="B24" s="33" t="s">
        <v>908</v>
      </c>
      <c r="C24" s="34">
        <f>VLOOKUP($A$4,'QRO LA level data Q1'!$B$5:$BL$458,7,0)</f>
        <v>69461.257468092837</v>
      </c>
      <c r="D24" s="34">
        <f>VLOOKUP($A$4,'QRO LA level data Q2'!$B$5:$BL$458,7,0)</f>
        <v>64170.09027280358</v>
      </c>
      <c r="E24" s="34">
        <f>VLOOKUP($A$4,'QRO LA level data Q3'!$B$5:$BL$458,7,0)</f>
        <v>68434.519020238498</v>
      </c>
      <c r="F24" s="35"/>
      <c r="G24" s="36"/>
      <c r="H24" s="80"/>
      <c r="J24" s="35"/>
      <c r="K24" s="35"/>
      <c r="L24" s="35"/>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row>
    <row r="25" spans="1:45" ht="16.5" thickBot="1" x14ac:dyDescent="0.25">
      <c r="A25" s="26">
        <v>5</v>
      </c>
      <c r="B25" s="33" t="s">
        <v>909</v>
      </c>
      <c r="C25" s="39">
        <f>VLOOKUP($A$4,'QRO LA level data Q1'!$B$5:$BL$458,8,0)</f>
        <v>3215238.1034540031</v>
      </c>
      <c r="D25" s="39">
        <f>VLOOKUP($A$4,'QRO LA level data Q2'!$B$5:$BL$458,8,0)</f>
        <v>3150879.1513366052</v>
      </c>
      <c r="E25" s="39">
        <f>VLOOKUP($A$4,'QRO LA level data Q3'!$B$5:$BL$458,8,0)</f>
        <v>3179871.5497400002</v>
      </c>
      <c r="F25" s="35"/>
      <c r="G25" s="36"/>
      <c r="H25" s="80"/>
      <c r="J25" s="35"/>
      <c r="K25" s="35"/>
      <c r="L25" s="35"/>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row>
    <row r="26" spans="1:45" ht="16.5" thickBot="1" x14ac:dyDescent="0.25">
      <c r="A26" s="26"/>
      <c r="B26" s="40" t="s">
        <v>904</v>
      </c>
      <c r="C26" s="43">
        <f>VLOOKUP($A$4,'QRO LA level data Q1'!$B$5:$BL$458,9,0)</f>
        <v>3284699.3609220958</v>
      </c>
      <c r="D26" s="43">
        <f>VLOOKUP($A$4,'QRO LA level data Q2'!$B$5:$BL$458,9,0)</f>
        <v>3215049.2416094085</v>
      </c>
      <c r="E26" s="43">
        <f>VLOOKUP($A$4,'QRO LA level data Q3'!$B$5:$BL$458,9,0)</f>
        <v>3248306.0687602386</v>
      </c>
      <c r="F26" s="35"/>
      <c r="G26" s="36"/>
      <c r="H26" s="80"/>
      <c r="J26" s="35"/>
      <c r="K26" s="35"/>
      <c r="L26" s="35"/>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row>
    <row r="27" spans="1:45" ht="15.75" x14ac:dyDescent="0.2">
      <c r="A27" s="26"/>
      <c r="B27" s="42"/>
      <c r="C27" s="35"/>
      <c r="D27" s="35"/>
      <c r="E27" s="35"/>
      <c r="F27" s="35"/>
      <c r="G27" s="36"/>
      <c r="H27" s="80"/>
      <c r="J27" s="35"/>
      <c r="K27" s="35"/>
      <c r="L27" s="35"/>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row>
    <row r="28" spans="1:45" ht="15.75" x14ac:dyDescent="0.2">
      <c r="A28" s="26"/>
      <c r="B28" s="27" t="s">
        <v>910</v>
      </c>
      <c r="C28" s="35"/>
      <c r="D28" s="35"/>
      <c r="E28" s="35"/>
      <c r="F28" s="35"/>
      <c r="G28" s="36"/>
      <c r="H28" s="80"/>
      <c r="J28" s="35"/>
      <c r="K28" s="35"/>
      <c r="L28" s="35"/>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row>
    <row r="29" spans="1:45" ht="15.75" x14ac:dyDescent="0.2">
      <c r="A29" s="26"/>
      <c r="B29" s="27" t="s">
        <v>901</v>
      </c>
      <c r="C29" s="35"/>
      <c r="D29" s="35"/>
      <c r="E29" s="35"/>
      <c r="F29" s="35"/>
      <c r="G29" s="36"/>
      <c r="H29" s="80"/>
      <c r="J29" s="35"/>
      <c r="K29" s="35"/>
      <c r="L29" s="35"/>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row>
    <row r="30" spans="1:45" ht="15" customHeight="1" x14ac:dyDescent="0.2">
      <c r="A30" s="26">
        <v>6</v>
      </c>
      <c r="B30" s="33" t="s">
        <v>911</v>
      </c>
      <c r="C30" s="34">
        <f>VLOOKUP($A$4,'QRO LA level data Q1'!$B$5:$BL$458,10,0)</f>
        <v>1071125.2407673234</v>
      </c>
      <c r="D30" s="34">
        <f>VLOOKUP($A$4,'QRO LA level data Q2'!$B$5:$BL$458,10,0)</f>
        <v>1027634.6359736924</v>
      </c>
      <c r="E30" s="34">
        <f>VLOOKUP($A$4,'QRO LA level data Q3'!$B$5:$BL$458,10,0)</f>
        <v>975555.15433923202</v>
      </c>
      <c r="F30" s="35"/>
      <c r="G30" s="36"/>
      <c r="H30" s="80"/>
      <c r="J30" s="35"/>
      <c r="K30" s="35"/>
      <c r="L30" s="35"/>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row>
    <row r="31" spans="1:45" ht="15" customHeight="1" x14ac:dyDescent="0.2">
      <c r="A31" s="26">
        <v>7</v>
      </c>
      <c r="B31" s="33" t="s">
        <v>912</v>
      </c>
      <c r="C31" s="34">
        <f>VLOOKUP($A$4,'QRO LA level data Q1'!$B$5:$BL$458,11,0)</f>
        <v>-43663</v>
      </c>
      <c r="D31" s="34">
        <f>VLOOKUP($A$4,'QRO LA level data Q2'!$B$5:$BL$458,11,0)</f>
        <v>-39615.75</v>
      </c>
      <c r="E31" s="34">
        <f>VLOOKUP($A$4,'QRO LA level data Q3'!$B$5:$BL$458,11,0)</f>
        <v>-42496.767999999996</v>
      </c>
      <c r="F31" s="35"/>
      <c r="G31" s="36"/>
      <c r="H31" s="80"/>
      <c r="J31" s="35"/>
      <c r="K31" s="35"/>
      <c r="L31" s="35"/>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row>
    <row r="32" spans="1:45" ht="15" customHeight="1" thickBot="1" x14ac:dyDescent="0.25">
      <c r="A32" s="26">
        <v>8</v>
      </c>
      <c r="B32" s="33" t="s">
        <v>913</v>
      </c>
      <c r="C32" s="39">
        <f>VLOOKUP($A$4,'QRO LA level data Q1'!$B$5:$BL$458,12,0)</f>
        <v>194069.44307538355</v>
      </c>
      <c r="D32" s="39">
        <f>VLOOKUP($A$4,'QRO LA level data Q2'!$B$5:$BL$458,12,0)</f>
        <v>180618.4537612503</v>
      </c>
      <c r="E32" s="39">
        <f>VLOOKUP($A$4,'QRO LA level data Q3'!$B$5:$BL$458,12,0)</f>
        <v>188801.49590907231</v>
      </c>
      <c r="F32" s="35"/>
      <c r="G32" s="36"/>
      <c r="H32" s="80"/>
      <c r="J32" s="35"/>
      <c r="K32" s="35"/>
      <c r="L32" s="35"/>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row>
    <row r="33" spans="1:45" ht="16.5" thickBot="1" x14ac:dyDescent="0.25">
      <c r="A33" s="26"/>
      <c r="B33" s="40" t="s">
        <v>904</v>
      </c>
      <c r="C33" s="43">
        <f>VLOOKUP($A$4,'QRO LA level data Q1'!$B$5:$BL$458,13,0)</f>
        <v>1221531.683842707</v>
      </c>
      <c r="D33" s="43">
        <f>VLOOKUP($A$4,'QRO LA level data Q2'!$B$5:$BL$458,13,0)</f>
        <v>1168637.3397349427</v>
      </c>
      <c r="E33" s="43">
        <f>VLOOKUP($A$4,'QRO LA level data Q3'!$B$5:$BL$458,13,0)</f>
        <v>1121859.8822483043</v>
      </c>
      <c r="F33" s="35"/>
      <c r="G33" s="36"/>
      <c r="H33" s="80"/>
      <c r="J33" s="35"/>
      <c r="K33" s="35"/>
      <c r="L33" s="35"/>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row>
    <row r="34" spans="1:45" ht="15.75" x14ac:dyDescent="0.2">
      <c r="A34" s="26"/>
      <c r="B34" s="42"/>
      <c r="C34" s="35"/>
      <c r="D34" s="35"/>
      <c r="E34" s="35"/>
      <c r="F34" s="35"/>
      <c r="G34" s="36"/>
      <c r="H34" s="80"/>
      <c r="J34" s="35"/>
      <c r="K34" s="35"/>
      <c r="L34" s="35"/>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row>
    <row r="35" spans="1:45" ht="15.75" x14ac:dyDescent="0.2">
      <c r="A35" s="26"/>
      <c r="B35" s="27" t="s">
        <v>914</v>
      </c>
      <c r="C35" s="35"/>
      <c r="D35" s="35"/>
      <c r="E35" s="35"/>
      <c r="F35" s="35"/>
      <c r="G35" s="36"/>
      <c r="H35" s="80"/>
      <c r="J35" s="35"/>
      <c r="K35" s="35"/>
      <c r="L35" s="35"/>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row>
    <row r="36" spans="1:45" ht="16.5" thickBot="1" x14ac:dyDescent="0.25">
      <c r="A36" s="26"/>
      <c r="B36" s="27" t="s">
        <v>901</v>
      </c>
      <c r="C36" s="35"/>
      <c r="D36" s="35"/>
      <c r="E36" s="35"/>
      <c r="F36" s="35"/>
      <c r="G36" s="36"/>
      <c r="H36" s="80"/>
      <c r="J36" s="35"/>
      <c r="K36" s="35"/>
      <c r="L36" s="35"/>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row>
    <row r="37" spans="1:45" ht="16.5" customHeight="1" thickBot="1" x14ac:dyDescent="0.25">
      <c r="A37" s="26">
        <v>9</v>
      </c>
      <c r="B37" s="33" t="s">
        <v>915</v>
      </c>
      <c r="C37" s="41">
        <f>VLOOKUP($A$4,'QRO LA level data Q1'!$B$5:$BL$458,14,0)</f>
        <v>1026425.8648376924</v>
      </c>
      <c r="D37" s="41">
        <f>VLOOKUP($A$4,'QRO LA level data Q2'!$B$5:$BL$458,14,0)</f>
        <v>1128214.2659229119</v>
      </c>
      <c r="E37" s="41">
        <f>VLOOKUP($A$4,'QRO LA level data Q3'!$B$5:$BL$458,14,0)</f>
        <v>1145236.9647205202</v>
      </c>
      <c r="F37" s="35"/>
      <c r="G37" s="36"/>
      <c r="H37" s="80"/>
      <c r="J37" s="35"/>
      <c r="K37" s="35"/>
      <c r="L37" s="3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row>
    <row r="38" spans="1:45" ht="15.75" x14ac:dyDescent="0.2">
      <c r="A38" s="26"/>
      <c r="B38" s="42"/>
      <c r="C38" s="35"/>
      <c r="D38" s="35"/>
      <c r="E38" s="35"/>
      <c r="F38" s="35"/>
      <c r="G38" s="36"/>
      <c r="H38" s="80"/>
      <c r="J38" s="35"/>
      <c r="K38" s="35"/>
      <c r="L38" s="35"/>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row>
    <row r="39" spans="1:45" ht="15.75" x14ac:dyDescent="0.2">
      <c r="A39" s="26"/>
      <c r="B39" s="27" t="s">
        <v>916</v>
      </c>
      <c r="C39" s="35"/>
      <c r="D39" s="35"/>
      <c r="E39" s="35"/>
      <c r="F39" s="35"/>
      <c r="G39" s="36"/>
      <c r="H39" s="80"/>
      <c r="J39" s="35"/>
      <c r="K39" s="35"/>
      <c r="L39" s="35"/>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row>
    <row r="40" spans="1:45" ht="15.75" x14ac:dyDescent="0.2">
      <c r="A40" s="26"/>
      <c r="B40" s="27" t="s">
        <v>901</v>
      </c>
      <c r="C40" s="35"/>
      <c r="D40" s="35"/>
      <c r="E40" s="35"/>
      <c r="F40" s="35"/>
      <c r="G40" s="36"/>
      <c r="H40" s="80"/>
      <c r="J40" s="35"/>
      <c r="K40" s="35"/>
      <c r="L40" s="35"/>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row>
    <row r="41" spans="1:45" ht="15.75" x14ac:dyDescent="0.2">
      <c r="A41" s="26">
        <v>10</v>
      </c>
      <c r="B41" s="33" t="s">
        <v>917</v>
      </c>
      <c r="C41" s="34">
        <f>VLOOKUP($A$4,'QRO LA level data Q1'!$B$5:$BL$458,15,0)</f>
        <v>122644.86334262065</v>
      </c>
      <c r="D41" s="34">
        <f>VLOOKUP($A$4,'QRO LA level data Q2'!$B$5:$BL$458,15,0)</f>
        <v>130036.45754663594</v>
      </c>
      <c r="E41" s="34">
        <f>VLOOKUP($A$4,'QRO LA level data Q3'!$B$5:$BL$458,15,0)</f>
        <v>138868.84866426888</v>
      </c>
      <c r="F41" s="35"/>
      <c r="G41" s="36"/>
      <c r="H41" s="80"/>
      <c r="J41" s="35"/>
      <c r="K41" s="35"/>
      <c r="L41" s="35"/>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row>
    <row r="42" spans="1:45" ht="15.75" x14ac:dyDescent="0.2">
      <c r="A42" s="26">
        <v>11</v>
      </c>
      <c r="B42" s="33" t="s">
        <v>918</v>
      </c>
      <c r="C42" s="34">
        <f>VLOOKUP($A$4,'QRO LA level data Q1'!$B$5:$BL$458,16,0)</f>
        <v>70061.02329947782</v>
      </c>
      <c r="D42" s="34">
        <f>VLOOKUP($A$4,'QRO LA level data Q2'!$B$5:$BL$458,16,0)</f>
        <v>70367.223916634946</v>
      </c>
      <c r="E42" s="34">
        <f>VLOOKUP($A$4,'QRO LA level data Q3'!$B$5:$BL$458,16,0)</f>
        <v>67862.828131307702</v>
      </c>
      <c r="F42" s="35"/>
      <c r="G42" s="36"/>
      <c r="H42" s="80"/>
      <c r="J42" s="35"/>
      <c r="K42" s="35"/>
      <c r="L42" s="35"/>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row>
    <row r="43" spans="1:45" ht="16.5" thickBot="1" x14ac:dyDescent="0.25">
      <c r="A43" s="26">
        <v>12</v>
      </c>
      <c r="B43" s="33" t="s">
        <v>919</v>
      </c>
      <c r="C43" s="39">
        <f>VLOOKUP($A$4,'QRO LA level data Q1'!$B$5:$BL$458,17,0)</f>
        <v>161417.78228182241</v>
      </c>
      <c r="D43" s="39">
        <f>VLOOKUP($A$4,'QRO LA level data Q2'!$B$5:$BL$458,17,0)</f>
        <v>172419.67580747113</v>
      </c>
      <c r="E43" s="39">
        <f>VLOOKUP($A$4,'QRO LA level data Q3'!$B$5:$BL$458,17,0)</f>
        <v>174430.41660290555</v>
      </c>
      <c r="F43" s="35"/>
      <c r="G43" s="36"/>
      <c r="H43" s="80"/>
      <c r="J43" s="35"/>
      <c r="K43" s="35"/>
      <c r="L43" s="35"/>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row>
    <row r="44" spans="1:45" ht="16.5" thickBot="1" x14ac:dyDescent="0.25">
      <c r="A44" s="26"/>
      <c r="B44" s="40" t="s">
        <v>904</v>
      </c>
      <c r="C44" s="43">
        <f>VLOOKUP($A$4,'QRO LA level data Q1'!$B$5:$BL$458,18,0)</f>
        <v>354123.66892392084</v>
      </c>
      <c r="D44" s="43">
        <f>VLOOKUP($A$4,'QRO LA level data Q2'!$B$5:$BL$458,18,0)</f>
        <v>372823.35727074201</v>
      </c>
      <c r="E44" s="43">
        <f>VLOOKUP($A$4,'QRO LA level data Q3'!$B$5:$BL$458,18,0)</f>
        <v>381162.09339848213</v>
      </c>
      <c r="F44" s="35"/>
      <c r="G44" s="36"/>
      <c r="H44" s="80"/>
      <c r="J44" s="35"/>
      <c r="K44" s="35"/>
      <c r="L44" s="35"/>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row>
    <row r="45" spans="1:45" ht="15.75" x14ac:dyDescent="0.2">
      <c r="A45" s="26"/>
      <c r="B45" s="33"/>
      <c r="C45" s="35"/>
      <c r="D45" s="35"/>
      <c r="E45" s="35"/>
      <c r="F45" s="35"/>
      <c r="G45" s="36"/>
      <c r="H45" s="80"/>
      <c r="J45" s="35"/>
      <c r="K45" s="35"/>
      <c r="L45" s="35"/>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row>
    <row r="46" spans="1:45" ht="15.75" x14ac:dyDescent="0.2">
      <c r="A46" s="26"/>
      <c r="B46" s="27" t="s">
        <v>920</v>
      </c>
      <c r="C46" s="35"/>
      <c r="D46" s="35"/>
      <c r="E46" s="35"/>
      <c r="F46" s="35"/>
      <c r="G46" s="36"/>
      <c r="H46" s="80"/>
      <c r="J46" s="35"/>
      <c r="K46" s="35"/>
      <c r="L46" s="35"/>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row>
    <row r="47" spans="1:45" ht="15.75" x14ac:dyDescent="0.2">
      <c r="A47" s="26"/>
      <c r="B47" s="27" t="s">
        <v>921</v>
      </c>
      <c r="C47" s="35"/>
      <c r="D47" s="35"/>
      <c r="E47" s="35"/>
      <c r="F47" s="35"/>
      <c r="G47" s="36"/>
      <c r="H47" s="80"/>
      <c r="J47" s="35"/>
      <c r="K47" s="35"/>
      <c r="L47" s="35"/>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row>
    <row r="48" spans="1:45" ht="15.75" x14ac:dyDescent="0.2">
      <c r="A48" s="26">
        <v>13</v>
      </c>
      <c r="B48" s="27" t="s">
        <v>922</v>
      </c>
      <c r="C48" s="34">
        <f>VLOOKUP($A$4,'QRO LA level data Q1'!$B$5:$BL$458,19,0)</f>
        <v>184503.42168472346</v>
      </c>
      <c r="D48" s="34">
        <f>VLOOKUP($A$4,'QRO LA level data Q2'!$B$5:$BL$458,19,0)</f>
        <v>199388.54340521997</v>
      </c>
      <c r="E48" s="34">
        <f>VLOOKUP($A$4,'QRO LA level data Q3'!$B$5:$BL$458,19,0)</f>
        <v>241766.91696584504</v>
      </c>
      <c r="F48" s="35"/>
      <c r="G48" s="36"/>
      <c r="H48" s="80"/>
      <c r="J48" s="35"/>
      <c r="K48" s="35"/>
      <c r="L48" s="35"/>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row>
    <row r="49" spans="1:45" ht="16.5" thickBot="1" x14ac:dyDescent="0.25">
      <c r="A49" s="26">
        <v>14</v>
      </c>
      <c r="B49" s="27" t="s">
        <v>923</v>
      </c>
      <c r="C49" s="39">
        <f>VLOOKUP($A$4,'QRO LA level data Q1'!$B$5:$BL$458,20,0)</f>
        <v>460168.90815364756</v>
      </c>
      <c r="D49" s="39">
        <f>VLOOKUP($A$4,'QRO LA level data Q2'!$B$5:$BL$458,20,0)</f>
        <v>536677.99920477998</v>
      </c>
      <c r="E49" s="39">
        <f>VLOOKUP($A$4,'QRO LA level data Q3'!$B$5:$BL$458,20,0)</f>
        <v>525673.61214766151</v>
      </c>
      <c r="F49" s="35"/>
      <c r="G49" s="36"/>
      <c r="H49" s="80"/>
      <c r="J49" s="35"/>
      <c r="K49" s="35"/>
      <c r="L49" s="35"/>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row>
    <row r="50" spans="1:45" ht="16.5" thickBot="1" x14ac:dyDescent="0.25">
      <c r="A50" s="26"/>
      <c r="B50" s="27" t="s">
        <v>904</v>
      </c>
      <c r="C50" s="43">
        <f>VLOOKUP($A$4,'QRO LA level data Q1'!$B$5:$BL$458,21,0)</f>
        <v>644672.32983837102</v>
      </c>
      <c r="D50" s="43">
        <f>VLOOKUP($A$4,'QRO LA level data Q2'!$B$5:$BL$458,21,0)</f>
        <v>736066.54260999989</v>
      </c>
      <c r="E50" s="43">
        <f>VLOOKUP($A$4,'QRO LA level data Q3'!$B$5:$BL$458,21,0)</f>
        <v>767440.52911350655</v>
      </c>
      <c r="F50" s="35"/>
      <c r="G50" s="36"/>
      <c r="H50" s="80"/>
      <c r="J50" s="35"/>
      <c r="K50" s="35"/>
      <c r="L50" s="35"/>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row>
    <row r="51" spans="1:45" ht="15.6" x14ac:dyDescent="0.25">
      <c r="A51" s="26"/>
      <c r="B51" s="42"/>
      <c r="C51" s="35"/>
      <c r="D51" s="35"/>
      <c r="E51" s="35"/>
      <c r="F51" s="35"/>
      <c r="G51" s="36"/>
      <c r="H51" s="80"/>
      <c r="J51" s="35"/>
      <c r="K51" s="35"/>
      <c r="L51" s="35"/>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row>
    <row r="52" spans="1:45" ht="15.6" x14ac:dyDescent="0.25">
      <c r="A52" s="26"/>
      <c r="B52" s="27" t="s">
        <v>924</v>
      </c>
      <c r="C52" s="35"/>
      <c r="D52" s="35"/>
      <c r="E52" s="35"/>
      <c r="F52" s="35"/>
      <c r="G52" s="36"/>
      <c r="H52" s="80"/>
      <c r="J52" s="35"/>
      <c r="K52" s="35"/>
      <c r="L52" s="35"/>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row>
    <row r="53" spans="1:45" ht="16.2" thickBot="1" x14ac:dyDescent="0.3">
      <c r="A53" s="26"/>
      <c r="B53" s="27" t="s">
        <v>901</v>
      </c>
      <c r="C53" s="35"/>
      <c r="D53" s="35"/>
      <c r="E53" s="35"/>
      <c r="F53" s="35"/>
      <c r="G53" s="36"/>
      <c r="H53" s="80"/>
      <c r="J53" s="35"/>
      <c r="K53" s="35"/>
      <c r="L53" s="35"/>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row>
    <row r="54" spans="1:45" ht="16.2" thickBot="1" x14ac:dyDescent="0.3">
      <c r="A54" s="26">
        <v>15</v>
      </c>
      <c r="B54" s="33" t="s">
        <v>925</v>
      </c>
      <c r="C54" s="43">
        <f>VLOOKUP($A$4,'QRO LA level data Q1'!$B$5:$BL$458,22,0)</f>
        <v>587954.72507203755</v>
      </c>
      <c r="D54" s="43">
        <f>VLOOKUP($A$4,'QRO LA level data Q2'!$B$5:$BL$458,22,0)</f>
        <v>567575.4473355863</v>
      </c>
      <c r="E54" s="43">
        <f>VLOOKUP($A$4,'QRO LA level data Q3'!$B$5:$BL$458,22,0)</f>
        <v>559067.77067700808</v>
      </c>
      <c r="F54" s="35"/>
      <c r="G54" s="36"/>
      <c r="H54" s="80"/>
      <c r="J54" s="35"/>
      <c r="K54" s="35"/>
      <c r="L54" s="35"/>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row>
    <row r="55" spans="1:45" ht="15.6" x14ac:dyDescent="0.25">
      <c r="A55" s="26"/>
      <c r="B55" s="42"/>
      <c r="C55" s="35"/>
      <c r="D55" s="35"/>
      <c r="E55" s="35"/>
      <c r="F55" s="35"/>
      <c r="G55" s="36"/>
      <c r="H55" s="80"/>
      <c r="J55" s="35"/>
      <c r="K55" s="35"/>
      <c r="L55" s="35"/>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row>
    <row r="56" spans="1:45" ht="15.6" x14ac:dyDescent="0.25">
      <c r="A56" s="26"/>
      <c r="B56" s="27" t="s">
        <v>926</v>
      </c>
      <c r="C56" s="35"/>
      <c r="D56" s="35"/>
      <c r="E56" s="35"/>
      <c r="F56" s="35"/>
      <c r="G56" s="36"/>
      <c r="H56" s="80"/>
      <c r="J56" s="35"/>
      <c r="K56" s="35"/>
      <c r="L56" s="35"/>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row>
    <row r="57" spans="1:45" ht="15.6" x14ac:dyDescent="0.25">
      <c r="A57" s="26"/>
      <c r="B57" s="27" t="s">
        <v>901</v>
      </c>
      <c r="C57" s="35"/>
      <c r="D57" s="35"/>
      <c r="E57" s="35"/>
      <c r="F57" s="35"/>
      <c r="G57" s="36"/>
      <c r="H57" s="80"/>
      <c r="J57" s="35"/>
      <c r="K57" s="35"/>
      <c r="L57" s="35"/>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row>
    <row r="58" spans="1:45" ht="15.6" x14ac:dyDescent="0.25">
      <c r="A58" s="26">
        <v>16</v>
      </c>
      <c r="B58" s="33" t="s">
        <v>927</v>
      </c>
      <c r="C58" s="34">
        <f>VLOOKUP($A$4,'QRO LA level data Q1'!$B$5:$BL$458,23,0)</f>
        <v>6438942.2919849548</v>
      </c>
      <c r="D58" s="34">
        <f>VLOOKUP($A$4,'QRO LA level data Q2'!$B$5:$BL$458,23,0)</f>
        <v>6325018.22507043</v>
      </c>
      <c r="E58" s="34">
        <f>VLOOKUP($A$4,'QRO LA level data Q3'!$B$5:$BL$458,23,0)</f>
        <v>6575294.8998140292</v>
      </c>
      <c r="F58" s="35"/>
      <c r="G58" s="36"/>
      <c r="H58" s="80"/>
      <c r="J58" s="35"/>
      <c r="K58" s="35"/>
      <c r="L58" s="35"/>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row>
    <row r="59" spans="1:45" ht="16.2" thickBot="1" x14ac:dyDescent="0.3">
      <c r="A59" s="26"/>
      <c r="B59" s="33" t="s">
        <v>928</v>
      </c>
      <c r="C59" s="34">
        <f>VLOOKUP($A$4,'QRO LA level data Q1'!$B$5:$BL$458,24,0)</f>
        <v>2071077.102033725</v>
      </c>
      <c r="D59" s="34">
        <f>VLOOKUP($A$4,'QRO LA level data Q2'!$B$5:$BL$458,24,0)</f>
        <v>1978642.976760623</v>
      </c>
      <c r="E59" s="34">
        <f>VLOOKUP(A4,'QRO LA level data Q3'!B5:BM458,24,0)</f>
        <v>1929521.0162004004</v>
      </c>
      <c r="F59" s="35"/>
      <c r="G59" s="36"/>
      <c r="H59" s="171"/>
      <c r="J59" s="35"/>
      <c r="K59" s="35"/>
      <c r="L59" s="35"/>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row>
    <row r="60" spans="1:45" ht="16.2" thickBot="1" x14ac:dyDescent="0.3">
      <c r="A60" s="26"/>
      <c r="B60" s="40" t="s">
        <v>904</v>
      </c>
      <c r="C60" s="43">
        <f>SUM(C58:C59)</f>
        <v>8510019.3940186799</v>
      </c>
      <c r="D60" s="43">
        <f>SUM(D58:D59)</f>
        <v>8303661.201831053</v>
      </c>
      <c r="E60" s="43">
        <f>SUM(E58:E59)</f>
        <v>8504815.9160144292</v>
      </c>
      <c r="F60" s="35"/>
      <c r="G60" s="36"/>
      <c r="H60" s="80"/>
      <c r="J60" s="35"/>
      <c r="K60" s="35"/>
      <c r="L60" s="35"/>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row>
    <row r="61" spans="1:45" ht="15.6" x14ac:dyDescent="0.25">
      <c r="A61" s="26"/>
      <c r="B61" s="42"/>
      <c r="C61" s="35"/>
      <c r="D61" s="35"/>
      <c r="E61" s="35"/>
      <c r="F61" s="35"/>
      <c r="G61" s="36"/>
      <c r="H61" s="171"/>
      <c r="J61" s="35"/>
      <c r="K61" s="35"/>
      <c r="L61" s="35"/>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row>
    <row r="62" spans="1:45" ht="15.6" x14ac:dyDescent="0.25">
      <c r="A62" s="26"/>
      <c r="B62" s="27" t="s">
        <v>929</v>
      </c>
      <c r="C62" s="35"/>
      <c r="D62" s="35"/>
      <c r="E62" s="35"/>
      <c r="F62" s="35"/>
      <c r="G62" s="36"/>
      <c r="H62" s="80"/>
      <c r="J62" s="35"/>
      <c r="K62" s="35"/>
      <c r="L62" s="35"/>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row>
    <row r="63" spans="1:45" ht="14.25" customHeight="1" x14ac:dyDescent="0.25">
      <c r="A63" s="26"/>
      <c r="B63" s="27" t="s">
        <v>901</v>
      </c>
      <c r="C63" s="35"/>
      <c r="D63" s="35"/>
      <c r="E63" s="35"/>
      <c r="F63" s="35"/>
      <c r="G63" s="36"/>
      <c r="H63" s="80"/>
      <c r="J63" s="35"/>
      <c r="K63" s="35"/>
      <c r="L63" s="35"/>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row>
    <row r="64" spans="1:45" ht="15.6" x14ac:dyDescent="0.25">
      <c r="A64" s="26">
        <v>17</v>
      </c>
      <c r="B64" s="33" t="s">
        <v>930</v>
      </c>
      <c r="C64" s="34">
        <f>VLOOKUP($A$4,'QRO LA level data Q1'!$B$5:$BL$458,25,0)</f>
        <v>5358327.5640801601</v>
      </c>
      <c r="D64" s="34">
        <f>VLOOKUP($A$4,'QRO LA level data Q2'!$B$5:$BL$458,25,0)</f>
        <v>5550596.0940655032</v>
      </c>
      <c r="E64" s="34">
        <f>VLOOKUP($A$4,'QRO LA level data Q3'!$B$5:$BL$458,25,0)</f>
        <v>5561595.959914498</v>
      </c>
      <c r="F64" s="35"/>
      <c r="G64" s="36"/>
      <c r="H64" s="80"/>
      <c r="J64" s="35"/>
      <c r="K64" s="35"/>
      <c r="L64" s="35"/>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row>
    <row r="65" spans="1:45" ht="16.2" thickBot="1" x14ac:dyDescent="0.3">
      <c r="A65" s="26">
        <v>18</v>
      </c>
      <c r="B65" s="33" t="s">
        <v>931</v>
      </c>
      <c r="C65" s="39">
        <f>VLOOKUP($A$4,'QRO LA level data Q1'!$B$5:$BL$458,26,0)</f>
        <v>380028.42749904201</v>
      </c>
      <c r="D65" s="39">
        <f>VLOOKUP($A$4,'QRO LA level data Q2'!$B$5:$BL$458,26,0)</f>
        <v>355010.04394087195</v>
      </c>
      <c r="E65" s="39">
        <f>VLOOKUP($A$4,'QRO LA level data Q3'!$B$5:$BL$458,26,0)</f>
        <v>365149.12515394634</v>
      </c>
      <c r="F65" s="35"/>
      <c r="G65" s="36"/>
      <c r="H65" s="80"/>
      <c r="J65" s="35"/>
      <c r="K65" s="35"/>
      <c r="L65" s="35"/>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row>
    <row r="66" spans="1:45" ht="16.2" thickBot="1" x14ac:dyDescent="0.3">
      <c r="A66" s="26"/>
      <c r="B66" s="40" t="s">
        <v>904</v>
      </c>
      <c r="C66" s="43">
        <f>VLOOKUP($A$4,'QRO LA level data Q1'!$B$5:$BL$458,27,0)</f>
        <v>5738355.991579202</v>
      </c>
      <c r="D66" s="43">
        <f>VLOOKUP($A$4,'QRO LA level data Q2'!$B$5:$BL$458,27,0)</f>
        <v>5905606.1380063752</v>
      </c>
      <c r="E66" s="43">
        <f>VLOOKUP($A$4,'QRO LA level data Q3'!$B$5:$BL$458,27,0)</f>
        <v>5926745.0850684438</v>
      </c>
      <c r="F66" s="35"/>
      <c r="G66" s="36"/>
      <c r="H66" s="80"/>
      <c r="J66" s="35"/>
      <c r="K66" s="35"/>
      <c r="L66" s="35"/>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row>
    <row r="67" spans="1:45" ht="15.6" x14ac:dyDescent="0.25">
      <c r="A67" s="26"/>
      <c r="B67" s="40"/>
      <c r="C67" s="46"/>
      <c r="D67" s="46"/>
      <c r="E67" s="46"/>
      <c r="F67" s="35"/>
      <c r="G67" s="36"/>
      <c r="H67" s="80"/>
      <c r="J67" s="35"/>
      <c r="K67" s="35"/>
      <c r="L67" s="35"/>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row>
    <row r="68" spans="1:45" ht="15.6" x14ac:dyDescent="0.25">
      <c r="A68" s="26">
        <v>19</v>
      </c>
      <c r="B68" s="27" t="s">
        <v>932</v>
      </c>
      <c r="C68" s="34">
        <f>VLOOKUP($A$4,'QRO LA level data Q1'!$B$5:$BL$458,28,0)</f>
        <v>212249.92443960914</v>
      </c>
      <c r="D68" s="34">
        <f>VLOOKUP($A$4,'QRO LA level data Q2'!$B$5:$BL$458,28,0)</f>
        <v>177395.12420393591</v>
      </c>
      <c r="E68" s="34">
        <f>VLOOKUP($A$4,'QRO LA level data Q3'!$B$5:$BL$458,28,0)</f>
        <v>169940.79544414967</v>
      </c>
      <c r="F68" s="35"/>
      <c r="G68" s="36"/>
      <c r="H68" s="80"/>
      <c r="J68" s="35"/>
      <c r="K68" s="35"/>
      <c r="L68" s="35"/>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row>
    <row r="69" spans="1:45" ht="15.6" x14ac:dyDescent="0.25">
      <c r="A69" s="26"/>
      <c r="B69" s="27"/>
      <c r="C69" s="35"/>
      <c r="D69" s="35"/>
      <c r="E69" s="35"/>
      <c r="F69" s="35"/>
      <c r="G69" s="36"/>
      <c r="H69" s="35"/>
      <c r="J69" s="35"/>
      <c r="K69" s="35"/>
      <c r="L69" s="35"/>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row>
    <row r="70" spans="1:45" ht="15.6" x14ac:dyDescent="0.25">
      <c r="A70" s="26">
        <v>20</v>
      </c>
      <c r="B70" s="27" t="s">
        <v>933</v>
      </c>
      <c r="C70" s="34">
        <f>VLOOKUP($A$4,'QRO LA level data Q1'!$B$5:$BL$458,29,0)</f>
        <v>7196</v>
      </c>
      <c r="D70" s="34">
        <f>VLOOKUP($A$4,'QRO LA level data Q2'!$B$5:$BL$458,29,0)</f>
        <v>3398.8540215591302</v>
      </c>
      <c r="E70" s="34">
        <f>VLOOKUP($A$4,'QRO LA level data Q3'!$B$5:$BL$458,29,0)</f>
        <v>3412.5</v>
      </c>
      <c r="F70" s="35"/>
      <c r="G70" s="36"/>
      <c r="H70" s="80"/>
      <c r="J70" s="35"/>
      <c r="K70" s="35"/>
      <c r="L70" s="35"/>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row>
    <row r="71" spans="1:45" ht="15.6" x14ac:dyDescent="0.25">
      <c r="A71" s="26"/>
      <c r="B71" s="27"/>
      <c r="C71" s="35"/>
      <c r="D71" s="35"/>
      <c r="E71" s="35"/>
      <c r="F71" s="35"/>
      <c r="G71" s="36"/>
      <c r="H71" s="35"/>
      <c r="J71" s="35"/>
      <c r="K71" s="35"/>
      <c r="L71" s="35"/>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row>
    <row r="72" spans="1:45" ht="15.6" x14ac:dyDescent="0.25">
      <c r="A72" s="26">
        <v>21</v>
      </c>
      <c r="B72" s="27" t="s">
        <v>934</v>
      </c>
      <c r="C72" s="34">
        <f>VLOOKUP($A$4,'QRO LA level data Q1'!$B$5:$BL$458,30,0)</f>
        <v>2139</v>
      </c>
      <c r="D72" s="34">
        <f>VLOOKUP($A$4,'QRO LA level data Q2'!$B$5:$BL$458,30,0)</f>
        <v>2040.47</v>
      </c>
      <c r="E72" s="34">
        <f>VLOOKUP($A$4,'QRO LA level data Q3'!$B$5:$BL$458,30,0)</f>
        <v>1906</v>
      </c>
      <c r="F72" s="35"/>
      <c r="G72" s="36"/>
      <c r="H72" s="80"/>
      <c r="J72" s="35"/>
      <c r="K72" s="35"/>
      <c r="L72" s="35"/>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row>
    <row r="73" spans="1:45" ht="15.6" x14ac:dyDescent="0.25">
      <c r="A73" s="26"/>
      <c r="B73" s="27"/>
      <c r="C73" s="35"/>
      <c r="D73" s="35"/>
      <c r="E73" s="35"/>
      <c r="F73" s="35"/>
      <c r="G73" s="36"/>
      <c r="H73" s="35"/>
      <c r="J73" s="35"/>
      <c r="K73" s="35"/>
      <c r="L73" s="35"/>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row>
    <row r="74" spans="1:45" ht="15.6" x14ac:dyDescent="0.25">
      <c r="A74" s="26">
        <v>22</v>
      </c>
      <c r="B74" s="27" t="s">
        <v>935</v>
      </c>
      <c r="C74" s="34">
        <f>VLOOKUP($A$4,'QRO LA level data Q1'!$B$5:$BL$458,31,0)</f>
        <v>95109.253111244048</v>
      </c>
      <c r="D74" s="34">
        <f>VLOOKUP($A$4,'QRO LA level data Q2'!$B$5:$BL$458,31,0)</f>
        <v>55091.20205</v>
      </c>
      <c r="E74" s="34">
        <f>VLOOKUP($A$4,'QRO LA level data Q3'!$B$5:$BL$458,31,0)</f>
        <v>38341.762676111495</v>
      </c>
      <c r="F74" s="35"/>
      <c r="G74" s="36"/>
      <c r="H74" s="80"/>
      <c r="J74" s="35"/>
      <c r="K74" s="35"/>
      <c r="L74" s="35"/>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row>
    <row r="75" spans="1:45" ht="13.5" customHeight="1" thickBot="1" x14ac:dyDescent="0.3">
      <c r="A75" s="26"/>
      <c r="B75" s="42"/>
      <c r="C75" s="35"/>
      <c r="D75" s="35"/>
      <c r="E75" s="35"/>
      <c r="F75" s="35"/>
      <c r="G75" s="47"/>
      <c r="I75" s="167"/>
      <c r="J75" s="35"/>
      <c r="K75" s="35"/>
      <c r="L75" s="35"/>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row>
    <row r="76" spans="1:45" ht="18.600000000000001" thickBot="1" x14ac:dyDescent="0.3">
      <c r="A76" s="26">
        <v>23</v>
      </c>
      <c r="B76" s="27" t="s">
        <v>936</v>
      </c>
      <c r="C76" s="43">
        <f>C16+C20+C26+C33+C37+C44+C50+C54+C60+C66+C68+C70+C72+C74</f>
        <v>22334727.625824921</v>
      </c>
      <c r="D76" s="43">
        <f>D16+D20+D26+D33+D37+D44+D50+D54+D60+D66+D68+D70+D72+D74</f>
        <v>22260973.429515526</v>
      </c>
      <c r="E76" s="43">
        <f>E16+E20+E26+E33+E37+E44+E50+E54+E60+E66+E68+E70+E72+E74</f>
        <v>22467736.292223763</v>
      </c>
      <c r="F76" s="43">
        <f>VLOOKUP($A$4,'QRO LA level data Q3'!$B$5:$BL$458,35,0)</f>
        <v>91784827.045521289</v>
      </c>
      <c r="G76" s="48"/>
      <c r="H76" s="155"/>
      <c r="I76" s="167"/>
      <c r="J76" s="35"/>
      <c r="K76" s="169"/>
      <c r="L76" s="35"/>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row>
    <row r="77" spans="1:45" ht="16.2" thickBot="1" x14ac:dyDescent="0.3">
      <c r="A77" s="49"/>
      <c r="B77" s="50"/>
      <c r="C77" s="51"/>
      <c r="D77" s="51"/>
      <c r="E77" s="51"/>
      <c r="F77" s="51"/>
      <c r="G77" s="52"/>
      <c r="I77" s="168"/>
      <c r="J77" s="37"/>
      <c r="K77" s="30"/>
      <c r="L77" s="38"/>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row>
    <row r="78" spans="1:45" ht="15.6" x14ac:dyDescent="0.25">
      <c r="A78" s="53"/>
      <c r="B78" s="54"/>
      <c r="C78" s="55"/>
      <c r="D78" s="55"/>
      <c r="E78" s="55"/>
      <c r="F78" s="55"/>
      <c r="G78" s="56"/>
      <c r="I78" s="37"/>
      <c r="J78" s="37"/>
      <c r="K78" s="30"/>
      <c r="L78" s="38"/>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row>
    <row r="79" spans="1:45" ht="15.6" x14ac:dyDescent="0.3">
      <c r="A79" s="26">
        <v>24</v>
      </c>
      <c r="B79" s="57" t="s">
        <v>937</v>
      </c>
      <c r="C79" s="34">
        <f>VLOOKUP($A$4,'QRO LA level data Q1'!$B$5:$BL$458,36,0)</f>
        <v>3976739.5287884185</v>
      </c>
      <c r="D79" s="34">
        <f>VLOOKUP($A$4,'QRO LA level data Q2'!$B$5:$BL$458,36,0)</f>
        <v>4121265.7502143765</v>
      </c>
      <c r="E79" s="34">
        <f>VLOOKUP($A$4,'QRO LA level data Q3'!$B$5:$BL$458,36,0)</f>
        <v>4051689.5340650002</v>
      </c>
      <c r="F79" s="35"/>
      <c r="G79" s="47"/>
      <c r="H79" s="80"/>
      <c r="I79" s="166"/>
      <c r="J79" s="37"/>
      <c r="K79" s="30">
        <v>37</v>
      </c>
      <c r="L79" s="38"/>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row>
    <row r="80" spans="1:45" ht="15.6" x14ac:dyDescent="0.3">
      <c r="A80" s="26">
        <v>25</v>
      </c>
      <c r="B80" s="57" t="s">
        <v>938</v>
      </c>
      <c r="C80" s="34">
        <f>VLOOKUP($A$4,'QRO LA level data Q1'!$B$5:$BL$458,37,0)</f>
        <v>135065.96094856336</v>
      </c>
      <c r="D80" s="34">
        <f>VLOOKUP($A$4,'QRO LA level data Q2'!$B$5:$BL$458,37,0)</f>
        <v>140560.36499999999</v>
      </c>
      <c r="E80" s="34">
        <f>VLOOKUP($A$4,'QRO LA level data Q3'!$B$5:$BL$458,37,0)</f>
        <v>140043.875</v>
      </c>
      <c r="F80" s="35"/>
      <c r="G80" s="47"/>
      <c r="H80" s="80"/>
      <c r="I80" s="37"/>
      <c r="J80" s="37"/>
      <c r="K80" s="30">
        <v>38</v>
      </c>
      <c r="L80" s="38"/>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row>
    <row r="81" spans="1:45" ht="15.6" x14ac:dyDescent="0.3">
      <c r="A81" s="26">
        <v>26</v>
      </c>
      <c r="B81" s="57" t="s">
        <v>939</v>
      </c>
      <c r="C81" s="34">
        <f>VLOOKUP($A$4,'QRO LA level data Q1'!$B$5:$BL$458,38,0)</f>
        <v>1085932.2859082567</v>
      </c>
      <c r="D81" s="34">
        <f>VLOOKUP($A$4,'QRO LA level data Q2'!$B$5:$BL$458,38,0)</f>
        <v>1109581.886255</v>
      </c>
      <c r="E81" s="34">
        <f>VLOOKUP($A$4,'QRO LA level data Q3'!$B$5:$BL$458,38,0)</f>
        <v>1082449.7103249999</v>
      </c>
      <c r="F81" s="35"/>
      <c r="G81" s="47"/>
      <c r="H81" s="80"/>
      <c r="I81" s="37"/>
      <c r="J81" s="37"/>
      <c r="K81" s="30">
        <v>39</v>
      </c>
      <c r="L81" s="38"/>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row>
    <row r="82" spans="1:45" ht="15.6" x14ac:dyDescent="0.3">
      <c r="A82" s="26">
        <v>27</v>
      </c>
      <c r="B82" s="57" t="s">
        <v>940</v>
      </c>
      <c r="C82" s="34">
        <f>VLOOKUP($A$4,'QRO LA level data Q1'!$B$5:$BL$458,39,0)</f>
        <v>69</v>
      </c>
      <c r="D82" s="34">
        <f>VLOOKUP($A$4,'QRO LA level data Q2'!$B$5:$BL$458,39,0)</f>
        <v>56</v>
      </c>
      <c r="E82" s="34">
        <f>VLOOKUP($A$4,'QRO LA level data Q3'!$B$5:$BL$458,39,0)</f>
        <v>64</v>
      </c>
      <c r="F82" s="35"/>
      <c r="G82" s="47"/>
      <c r="H82" s="80"/>
      <c r="I82" s="37"/>
      <c r="J82" s="37"/>
      <c r="K82" s="30">
        <v>40</v>
      </c>
      <c r="L82" s="38"/>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row>
    <row r="83" spans="1:45" ht="15.6" x14ac:dyDescent="0.3">
      <c r="A83" s="26">
        <v>28</v>
      </c>
      <c r="B83" s="57" t="s">
        <v>941</v>
      </c>
      <c r="C83" s="34">
        <f>VLOOKUP($A$4,'QRO LA level data Q1'!$B$5:$BL$458,40,0)</f>
        <v>2567.5</v>
      </c>
      <c r="D83" s="34">
        <f>VLOOKUP($A$4,'QRO LA level data Q2'!$B$5:$BL$458,40,0)</f>
        <v>2639</v>
      </c>
      <c r="E83" s="34">
        <f>VLOOKUP($A$4,'QRO LA level data Q3'!$B$5:$BL$458,40,0)</f>
        <v>1905.5</v>
      </c>
      <c r="F83" s="35"/>
      <c r="G83" s="47"/>
      <c r="H83" s="80"/>
      <c r="I83" s="37"/>
      <c r="J83" s="37"/>
      <c r="K83" s="30">
        <v>41</v>
      </c>
      <c r="L83" s="38"/>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row>
    <row r="84" spans="1:45" ht="15.6" x14ac:dyDescent="0.25">
      <c r="A84" s="26"/>
      <c r="B84" s="37"/>
      <c r="C84" s="35"/>
      <c r="D84" s="35"/>
      <c r="E84" s="35"/>
      <c r="F84" s="35"/>
      <c r="G84" s="47"/>
      <c r="H84" s="158"/>
      <c r="I84" s="37"/>
      <c r="J84" s="37"/>
      <c r="K84" s="30"/>
      <c r="L84" s="38"/>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row>
    <row r="85" spans="1:45" ht="15.6" x14ac:dyDescent="0.25">
      <c r="A85" s="26">
        <v>29</v>
      </c>
      <c r="B85" s="58" t="s">
        <v>942</v>
      </c>
      <c r="C85" s="34">
        <f>VLOOKUP($A$4,'QRO LA level data Q1'!$B$5:$BL$458,41,0)</f>
        <v>140266.92280233171</v>
      </c>
      <c r="D85" s="34">
        <f>VLOOKUP($A$4,'QRO LA level data Q2'!$B$5:$BL$458,41,0)</f>
        <v>110349.72225000001</v>
      </c>
      <c r="E85" s="34">
        <f>VLOOKUP($A$4,'QRO LA level data Q3'!$B$5:$BL$458,41,0)</f>
        <v>84644.767250000004</v>
      </c>
      <c r="F85" s="35"/>
      <c r="G85" s="47"/>
      <c r="H85" s="80"/>
      <c r="I85" s="37"/>
      <c r="J85" s="37"/>
      <c r="K85" s="30">
        <v>42</v>
      </c>
      <c r="L85" s="38"/>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row>
    <row r="86" spans="1:45" ht="15.6" x14ac:dyDescent="0.25">
      <c r="A86" s="26">
        <v>30</v>
      </c>
      <c r="B86" s="59" t="s">
        <v>943</v>
      </c>
      <c r="C86" s="34">
        <f>VLOOKUP($A$4,'QRO LA level data Q1'!$B$5:$BL$458,42,0)</f>
        <v>-11843.100000000006</v>
      </c>
      <c r="D86" s="34">
        <f>VLOOKUP($A$4,'QRO LA level data Q2'!$B$5:$BL$458,42,0)</f>
        <v>-7611.1000000000058</v>
      </c>
      <c r="E86" s="34">
        <f>VLOOKUP($A$4,'QRO LA level data Q3'!$B$5:$BL$458,42,0)</f>
        <v>-12878.100000000006</v>
      </c>
      <c r="F86" s="35"/>
      <c r="G86" s="47"/>
      <c r="H86" s="80"/>
      <c r="I86" s="37"/>
      <c r="J86" s="37"/>
      <c r="K86" s="30">
        <v>43</v>
      </c>
      <c r="L86" s="38"/>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row>
    <row r="87" spans="1:45" ht="15.6" x14ac:dyDescent="0.25">
      <c r="A87" s="26">
        <v>31</v>
      </c>
      <c r="B87" s="58" t="s">
        <v>944</v>
      </c>
      <c r="C87" s="34">
        <f>VLOOKUP($A$4,'QRO LA level data Q1'!$B$5:$BL$458,43,0)</f>
        <v>7587.820000000007</v>
      </c>
      <c r="D87" s="34">
        <f>VLOOKUP($A$4,'QRO LA level data Q2'!$B$5:$BL$458,43,0)</f>
        <v>-7460.003259000001</v>
      </c>
      <c r="E87" s="34">
        <f>VLOOKUP($A$4,'QRO LA level data Q3'!$B$5:$BL$458,43,0)</f>
        <v>10252.256041500001</v>
      </c>
      <c r="F87" s="35"/>
      <c r="G87" s="47"/>
      <c r="H87" s="80"/>
      <c r="I87" s="37"/>
      <c r="J87" s="37"/>
      <c r="K87" s="30">
        <v>44</v>
      </c>
      <c r="L87" s="38"/>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row>
    <row r="88" spans="1:45" ht="15.6" x14ac:dyDescent="0.25">
      <c r="A88" s="26">
        <v>32</v>
      </c>
      <c r="B88" s="58" t="s">
        <v>945</v>
      </c>
      <c r="C88" s="34">
        <f>VLOOKUP($A$4,'QRO LA level data Q1'!$B$5:$BL$458,44,0)</f>
        <v>6520.0778840624798</v>
      </c>
      <c r="D88" s="34">
        <f>VLOOKUP($A$4,'QRO LA level data Q2'!$B$5:$BL$458,44,0)</f>
        <v>6157.25</v>
      </c>
      <c r="E88" s="34">
        <f>VLOOKUP($A$4,'QRO LA level data Q3'!$B$5:$BL$458,44,0)</f>
        <v>6174.25</v>
      </c>
      <c r="F88" s="35"/>
      <c r="G88" s="47"/>
      <c r="H88" s="80"/>
      <c r="I88" s="37"/>
      <c r="J88" s="37"/>
      <c r="K88" s="30">
        <v>45</v>
      </c>
      <c r="L88" s="38"/>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row>
    <row r="89" spans="1:45" ht="15.6" x14ac:dyDescent="0.25">
      <c r="A89" s="26">
        <v>33</v>
      </c>
      <c r="B89" s="58" t="s">
        <v>946</v>
      </c>
      <c r="C89" s="34">
        <f>VLOOKUP($A$4,'QRO LA level data Q1'!$B$5:$BL$458,45,0)</f>
        <v>9303.8690859855724</v>
      </c>
      <c r="D89" s="34">
        <f>VLOOKUP($A$4,'QRO LA level data Q2'!$B$5:$BL$458,45,0)</f>
        <v>6312.1040000000003</v>
      </c>
      <c r="E89" s="34">
        <f>VLOOKUP($A$4,'QRO LA level data Q3'!$B$5:$BL$458,45,0)</f>
        <v>7105.4740000000002</v>
      </c>
      <c r="F89" s="35"/>
      <c r="G89" s="47"/>
      <c r="H89" s="80"/>
      <c r="I89" s="37"/>
      <c r="J89" s="37"/>
      <c r="K89" s="30">
        <v>46</v>
      </c>
      <c r="L89" s="38"/>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row>
    <row r="90" spans="1:45" ht="15.6" x14ac:dyDescent="0.3">
      <c r="A90" s="26">
        <v>34</v>
      </c>
      <c r="B90" s="60" t="s">
        <v>947</v>
      </c>
      <c r="C90" s="34">
        <f>VLOOKUP($A$4,'QRO LA level data Q1'!$B$5:$BL$458,46,0)</f>
        <v>-88330.50447</v>
      </c>
      <c r="D90" s="34">
        <f>VLOOKUP($A$4,'QRO LA level data Q2'!$B$5:$BL$458,46,0)</f>
        <v>-73628.577840000013</v>
      </c>
      <c r="E90" s="34">
        <f>VLOOKUP($A$4,'QRO LA level data Q3'!$B$5:$BL$458,46,0)</f>
        <v>-77727.03559</v>
      </c>
      <c r="F90" s="34">
        <f>VLOOKUP($A$4,'QRO LA level data Q3'!$B$5:$BL$458,47,0)</f>
        <v>-270804.00083533337</v>
      </c>
      <c r="G90" s="61"/>
      <c r="H90" s="80"/>
      <c r="I90" s="37"/>
      <c r="J90" s="37"/>
      <c r="K90" s="30">
        <v>47</v>
      </c>
      <c r="L90" s="38">
        <v>48</v>
      </c>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row>
    <row r="91" spans="1:45" ht="15.6" x14ac:dyDescent="0.3">
      <c r="A91" s="26">
        <v>35</v>
      </c>
      <c r="B91" s="60" t="s">
        <v>948</v>
      </c>
      <c r="C91" s="34">
        <f>VLOOKUP($A$4,'QRO LA level data Q1'!$B$5:$BL$458,48,0)</f>
        <v>18445.835999999999</v>
      </c>
      <c r="D91" s="34">
        <f>VLOOKUP($A$4,'QRO LA level data Q2'!$B$5:$BL$458,48,0)</f>
        <v>-5777.77</v>
      </c>
      <c r="E91" s="34">
        <f>VLOOKUP($A$4,'QRO LA level data Q3'!$B$5:$BL$458,48,0)</f>
        <v>3505.7579999999998</v>
      </c>
      <c r="F91" s="34">
        <f>VLOOKUP($A$4,'QRO LA level data Q3'!$B$5:$BL$458,49,0)</f>
        <v>-31726.9899</v>
      </c>
      <c r="G91" s="61"/>
      <c r="H91" s="80"/>
      <c r="I91" s="37"/>
      <c r="J91" s="37"/>
      <c r="K91" s="30">
        <v>49</v>
      </c>
      <c r="L91" s="38">
        <v>50</v>
      </c>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row>
    <row r="92" spans="1:45" ht="15.6" x14ac:dyDescent="0.25">
      <c r="A92" s="26">
        <v>36</v>
      </c>
      <c r="B92" s="58" t="s">
        <v>949</v>
      </c>
      <c r="C92" s="34">
        <f>VLOOKUP($A$4,'QRO LA level data Q1'!$B$5:$BL$458,50,0)</f>
        <v>-1952</v>
      </c>
      <c r="D92" s="34">
        <f>VLOOKUP($A$4,'QRO LA level data Q2'!$B$5:$BL$458,50,0)</f>
        <v>-2342</v>
      </c>
      <c r="E92" s="34">
        <f>VLOOKUP($A$4,'QRO LA level data Q3'!$B$5:$BL$458,50,0)</f>
        <v>-2797</v>
      </c>
      <c r="F92" s="35"/>
      <c r="G92" s="47"/>
      <c r="H92" s="80"/>
      <c r="I92" s="37"/>
      <c r="J92" s="37"/>
      <c r="K92" s="30">
        <v>51</v>
      </c>
      <c r="L92" s="38"/>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row>
    <row r="93" spans="1:45" ht="15.6" x14ac:dyDescent="0.25">
      <c r="A93" s="26">
        <v>37</v>
      </c>
      <c r="B93" s="59" t="s">
        <v>950</v>
      </c>
      <c r="C93" s="34">
        <f>VLOOKUP($A$4,'QRO LA level data Q1'!$B$5:$BL$458,51,0)</f>
        <v>-379.32069000000001</v>
      </c>
      <c r="D93" s="34">
        <f>VLOOKUP($A$4,'QRO LA level data Q2'!$B$5:$BL$458,51,0)</f>
        <v>-804.5</v>
      </c>
      <c r="E93" s="34">
        <f>VLOOKUP($A$4,'QRO LA level data Q3'!$B$5:$BL$458,51,0)</f>
        <v>-395.5</v>
      </c>
      <c r="F93" s="35"/>
      <c r="G93" s="47"/>
      <c r="H93" s="80"/>
      <c r="I93" s="37"/>
      <c r="J93" s="37"/>
      <c r="K93" s="30">
        <v>52</v>
      </c>
      <c r="L93" s="38"/>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row>
    <row r="94" spans="1:45" ht="16.2" thickBot="1" x14ac:dyDescent="0.35">
      <c r="A94" s="26"/>
      <c r="B94" s="57"/>
      <c r="C94" s="62"/>
      <c r="D94" s="62"/>
      <c r="E94" s="62"/>
      <c r="F94" s="35"/>
      <c r="G94" s="47"/>
      <c r="H94" s="158"/>
      <c r="I94" s="37"/>
      <c r="J94" s="37"/>
      <c r="K94" s="30"/>
      <c r="L94" s="38"/>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row>
    <row r="95" spans="1:45" ht="18.600000000000001" thickBot="1" x14ac:dyDescent="0.35">
      <c r="A95" s="26">
        <v>38</v>
      </c>
      <c r="B95" s="57" t="s">
        <v>951</v>
      </c>
      <c r="C95" s="43">
        <f>VLOOKUP($A$4,'QRO LA level data Q1'!$B$5:$BL$458,53,0)</f>
        <v>27614721.502082542</v>
      </c>
      <c r="D95" s="43">
        <f>VLOOKUP($A$4,'QRO LA level data Q2'!$B$5:$BL$458,53,0)</f>
        <v>27660271.556135904</v>
      </c>
      <c r="E95" s="43">
        <f>VLOOKUP($A$4,'QRO LA level data Q3'!$B$5:$BL$458,53,0)</f>
        <v>27761773.781315278</v>
      </c>
      <c r="F95" s="43">
        <f>VLOOKUP($A$4,'QRO LA level data Q3'!$B$5:$BL$458,55,0)</f>
        <v>112823204.91842461</v>
      </c>
      <c r="G95" s="48"/>
      <c r="H95" s="155"/>
      <c r="I95" s="170"/>
      <c r="J95" s="37"/>
      <c r="K95" s="30">
        <v>53</v>
      </c>
      <c r="L95" s="38">
        <v>56</v>
      </c>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row>
    <row r="96" spans="1:45" ht="15.6" x14ac:dyDescent="0.3">
      <c r="A96" s="26"/>
      <c r="B96" s="57"/>
      <c r="C96" s="62"/>
      <c r="D96" s="62"/>
      <c r="E96" s="62"/>
      <c r="F96" s="35"/>
      <c r="G96" s="47"/>
      <c r="H96" s="158"/>
      <c r="I96" s="37"/>
      <c r="J96" s="37"/>
      <c r="K96" s="30"/>
      <c r="L96" s="38"/>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row>
    <row r="97" spans="1:47" ht="15.6" x14ac:dyDescent="0.3">
      <c r="A97" s="26">
        <v>39</v>
      </c>
      <c r="B97" s="63" t="s">
        <v>952</v>
      </c>
      <c r="C97" s="64">
        <f>VLOOKUP($A$4,'QRO LA level data Q1'!$B$5:$BL$458,56,0)</f>
        <v>3882.75</v>
      </c>
      <c r="D97" s="64">
        <f>VLOOKUP($A$4,'QRO LA level data Q2'!$B$5:$BL$458,56,0)</f>
        <v>4623.3125</v>
      </c>
      <c r="E97" s="64">
        <f>VLOOKUP($A$4,'QRO LA level data Q3'!$B$5:$BL$458,56,0)</f>
        <v>4969.3125</v>
      </c>
      <c r="F97" s="65">
        <f>VLOOKUP($A$4,'QRO LA level data Q3'!$B$5:$BL$458,57,0)</f>
        <v>13423.0101</v>
      </c>
      <c r="G97" s="48"/>
      <c r="H97" s="80"/>
      <c r="I97" s="37"/>
      <c r="J97" s="37"/>
      <c r="K97" s="30">
        <v>57</v>
      </c>
      <c r="L97" s="38">
        <v>58</v>
      </c>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row>
    <row r="98" spans="1:47" ht="15.6" x14ac:dyDescent="0.3">
      <c r="A98" s="26">
        <v>40</v>
      </c>
      <c r="B98" s="63" t="s">
        <v>953</v>
      </c>
      <c r="C98" s="64">
        <f>VLOOKUP($A$4,'QRO LA level data Q1'!$B$5:$BL$458,58,0)</f>
        <v>-6683</v>
      </c>
      <c r="D98" s="64">
        <f>VLOOKUP($A$4,'QRO LA level data Q2'!$B$5:$BL$458,58,0)</f>
        <v>-7375.5</v>
      </c>
      <c r="E98" s="64">
        <f>VLOOKUP($A$4,'QRO LA level data Q3'!$B$5:$BL$458,58,0)</f>
        <v>-6557.75</v>
      </c>
      <c r="F98" s="65">
        <f>VLOOKUP($A$4,'QRO LA level data Q3'!$B$5:$BL$458,59,0)</f>
        <v>-29748.939900000001</v>
      </c>
      <c r="G98" s="48"/>
      <c r="H98" s="80"/>
      <c r="I98" s="37"/>
      <c r="J98" s="37"/>
      <c r="K98" s="30">
        <v>59</v>
      </c>
      <c r="L98" s="38">
        <v>60</v>
      </c>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row>
    <row r="99" spans="1:47" ht="15.6" x14ac:dyDescent="0.3">
      <c r="A99" s="26">
        <v>41</v>
      </c>
      <c r="B99" s="58" t="s">
        <v>954</v>
      </c>
      <c r="C99" s="64">
        <f>VLOOKUP($A$4,'QRO LA level data Q1'!$B$5:$BL$458,60,0)</f>
        <v>646802.43634902628</v>
      </c>
      <c r="D99" s="64">
        <f>VLOOKUP($A$4,'QRO LA level data Q2'!$B$5:$BL$458,60,0)</f>
        <v>646577.85388000007</v>
      </c>
      <c r="E99" s="64">
        <f>VLOOKUP($A$4,'QRO LA level data Q3'!$B$5:$BL$458,60,0)</f>
        <v>636928.57522559934</v>
      </c>
      <c r="F99" s="65">
        <f>VLOOKUP($A$4,'QRO LA level data Q3'!$B$5:$BL$458,61,0)</f>
        <v>2742456.2591247992</v>
      </c>
      <c r="G99" s="61"/>
      <c r="H99" s="80"/>
      <c r="I99" s="37"/>
      <c r="J99" s="37"/>
      <c r="K99" s="30">
        <v>61</v>
      </c>
      <c r="L99" s="38">
        <v>62</v>
      </c>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row>
    <row r="100" spans="1:47" ht="15.6" x14ac:dyDescent="0.3">
      <c r="A100" s="26">
        <v>42</v>
      </c>
      <c r="B100" s="59" t="s">
        <v>955</v>
      </c>
      <c r="C100" s="64">
        <f>VLOOKUP($A$4,'QRO LA level data Q1'!$B$5:$BL$458,62,0)</f>
        <v>-162833.08964999998</v>
      </c>
      <c r="D100" s="64">
        <f>VLOOKUP($A$4,'QRO LA level data Q2'!$B$5:$BL$458,62,0)</f>
        <v>-193302.90531</v>
      </c>
      <c r="E100" s="64">
        <f>VLOOKUP($A$4,'QRO LA level data Q3'!$B$5:$BL$458,62,0)</f>
        <v>-196379.57741473502</v>
      </c>
      <c r="F100" s="65">
        <f>VLOOKUP($A$4,'QRO LA level data Q3'!$B$5:$BL$458,63,0)</f>
        <v>-809381.96689072088</v>
      </c>
      <c r="G100" s="61"/>
      <c r="H100" s="80"/>
      <c r="I100" s="37"/>
      <c r="J100" s="37"/>
      <c r="K100" s="30">
        <v>63</v>
      </c>
      <c r="L100" s="38">
        <v>64</v>
      </c>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row>
    <row r="101" spans="1:47" ht="15.6" thickBot="1" x14ac:dyDescent="0.3">
      <c r="A101" s="10"/>
      <c r="B101" s="6"/>
      <c r="C101" s="6"/>
      <c r="D101" s="6"/>
      <c r="E101" s="6"/>
      <c r="F101" s="6"/>
      <c r="G101" s="11"/>
      <c r="K101" s="7"/>
      <c r="L101" s="8"/>
    </row>
    <row r="102" spans="1:47" x14ac:dyDescent="0.25">
      <c r="A102" s="67" t="s">
        <v>956</v>
      </c>
      <c r="B102" s="247" t="s">
        <v>957</v>
      </c>
      <c r="C102" s="247"/>
      <c r="D102" s="247"/>
      <c r="E102" s="247"/>
      <c r="F102" s="247"/>
      <c r="G102" s="248"/>
      <c r="H102" s="158"/>
      <c r="I102" s="68"/>
      <c r="J102" s="69"/>
      <c r="K102" s="38"/>
      <c r="L102" s="38"/>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9"/>
      <c r="AS102" s="9"/>
      <c r="AT102" s="66"/>
      <c r="AU102" s="66"/>
    </row>
    <row r="103" spans="1:47" ht="42" customHeight="1" thickBot="1" x14ac:dyDescent="0.3">
      <c r="A103" s="70" t="s">
        <v>958</v>
      </c>
      <c r="B103" s="249" t="s">
        <v>959</v>
      </c>
      <c r="C103" s="249"/>
      <c r="D103" s="249"/>
      <c r="E103" s="249"/>
      <c r="F103" s="249"/>
      <c r="G103" s="250"/>
      <c r="K103" s="7"/>
      <c r="L103" s="8"/>
    </row>
    <row r="104" spans="1:47" x14ac:dyDescent="0.25">
      <c r="C104" s="6"/>
      <c r="D104" s="6"/>
      <c r="E104" s="6"/>
      <c r="F104" s="6"/>
      <c r="G104" s="6"/>
      <c r="K104" s="7"/>
      <c r="L104" s="8"/>
    </row>
    <row r="105" spans="1:47" x14ac:dyDescent="0.25">
      <c r="C105" s="6"/>
      <c r="D105" s="6"/>
      <c r="E105" s="6"/>
      <c r="F105" s="6"/>
      <c r="G105" s="6"/>
      <c r="K105" s="7"/>
      <c r="L105" s="8"/>
    </row>
    <row r="106" spans="1:47" x14ac:dyDescent="0.25">
      <c r="C106" s="6"/>
      <c r="D106" s="6"/>
      <c r="E106" s="6"/>
      <c r="F106" s="6"/>
      <c r="G106" s="6"/>
      <c r="K106" s="7"/>
      <c r="L106" s="8"/>
    </row>
    <row r="107" spans="1:47" x14ac:dyDescent="0.25">
      <c r="C107" s="6"/>
      <c r="D107" s="6"/>
      <c r="E107" s="6"/>
      <c r="F107" s="6"/>
      <c r="G107" s="6"/>
      <c r="K107" s="7"/>
      <c r="L107" s="8"/>
    </row>
    <row r="108" spans="1:47" x14ac:dyDescent="0.25">
      <c r="C108" s="6"/>
      <c r="D108" s="6"/>
      <c r="E108" s="6"/>
      <c r="F108" s="6"/>
      <c r="G108" s="6"/>
      <c r="K108" s="7"/>
      <c r="L108" s="8"/>
    </row>
    <row r="109" spans="1:47" x14ac:dyDescent="0.25">
      <c r="C109" s="6"/>
      <c r="D109" s="6"/>
      <c r="E109" s="6"/>
      <c r="F109" s="6"/>
      <c r="G109" s="6"/>
      <c r="K109" s="7"/>
      <c r="L109" s="8"/>
    </row>
    <row r="110" spans="1:47" x14ac:dyDescent="0.25">
      <c r="C110" s="6"/>
      <c r="D110" s="6"/>
      <c r="E110" s="6"/>
      <c r="F110" s="6"/>
      <c r="G110" s="6"/>
      <c r="K110" s="7"/>
      <c r="L110" s="8"/>
    </row>
    <row r="111" spans="1:47" x14ac:dyDescent="0.25">
      <c r="C111" s="6"/>
      <c r="D111" s="6"/>
      <c r="E111" s="6"/>
      <c r="F111" s="6"/>
      <c r="G111" s="6"/>
      <c r="K111" s="7"/>
      <c r="L111" s="8"/>
    </row>
    <row r="112" spans="1:47" x14ac:dyDescent="0.25">
      <c r="C112" s="6"/>
      <c r="D112" s="6"/>
      <c r="E112" s="6"/>
      <c r="F112" s="6"/>
      <c r="G112" s="6"/>
      <c r="K112" s="7"/>
      <c r="L112" s="8"/>
    </row>
    <row r="113" spans="3:12" x14ac:dyDescent="0.25">
      <c r="C113" s="6"/>
      <c r="D113" s="6"/>
      <c r="E113" s="6"/>
      <c r="F113" s="6"/>
      <c r="G113" s="6"/>
      <c r="K113" s="7"/>
      <c r="L113" s="8"/>
    </row>
    <row r="114" spans="3:12" x14ac:dyDescent="0.25">
      <c r="C114" s="6"/>
      <c r="D114" s="6"/>
      <c r="E114" s="6"/>
      <c r="F114" s="6"/>
      <c r="G114" s="6"/>
      <c r="K114" s="7"/>
      <c r="L114" s="8"/>
    </row>
    <row r="115" spans="3:12" x14ac:dyDescent="0.25">
      <c r="C115" s="6"/>
      <c r="D115" s="6"/>
      <c r="E115" s="6"/>
      <c r="F115" s="6"/>
      <c r="G115" s="6"/>
      <c r="K115" s="7"/>
      <c r="L115" s="8"/>
    </row>
    <row r="116" spans="3:12" x14ac:dyDescent="0.25">
      <c r="C116" s="6"/>
      <c r="D116" s="6"/>
      <c r="E116" s="6"/>
      <c r="F116" s="6"/>
      <c r="G116" s="6"/>
      <c r="K116" s="7"/>
      <c r="L116" s="8"/>
    </row>
    <row r="117" spans="3:12" x14ac:dyDescent="0.25">
      <c r="C117" s="6"/>
      <c r="D117" s="6"/>
      <c r="E117" s="6"/>
      <c r="F117" s="6"/>
      <c r="G117" s="6"/>
      <c r="K117" s="7"/>
      <c r="L117" s="8"/>
    </row>
    <row r="118" spans="3:12" x14ac:dyDescent="0.25">
      <c r="C118" s="6"/>
      <c r="D118" s="6"/>
      <c r="E118" s="6"/>
      <c r="F118" s="6"/>
      <c r="G118" s="6"/>
      <c r="K118" s="7"/>
      <c r="L118" s="8"/>
    </row>
    <row r="119" spans="3:12" x14ac:dyDescent="0.25">
      <c r="C119" s="6"/>
      <c r="D119" s="6"/>
      <c r="E119" s="6"/>
      <c r="F119" s="6"/>
      <c r="G119" s="6"/>
      <c r="K119" s="7"/>
      <c r="L119" s="8"/>
    </row>
    <row r="120" spans="3:12" x14ac:dyDescent="0.25">
      <c r="C120" s="6"/>
      <c r="D120" s="6"/>
      <c r="E120" s="6"/>
      <c r="F120" s="6"/>
      <c r="G120" s="6"/>
      <c r="K120" s="7"/>
      <c r="L120" s="8"/>
    </row>
    <row r="121" spans="3:12" x14ac:dyDescent="0.25">
      <c r="C121" s="6"/>
      <c r="D121" s="6"/>
      <c r="E121" s="6"/>
      <c r="F121" s="6"/>
      <c r="G121" s="6"/>
      <c r="K121" s="7"/>
      <c r="L121" s="8"/>
    </row>
    <row r="122" spans="3:12" x14ac:dyDescent="0.25">
      <c r="C122" s="6"/>
      <c r="D122" s="6"/>
      <c r="E122" s="6"/>
      <c r="F122" s="6"/>
      <c r="G122" s="6"/>
      <c r="K122" s="7"/>
      <c r="L122" s="8"/>
    </row>
    <row r="123" spans="3:12" x14ac:dyDescent="0.25">
      <c r="C123" s="6"/>
      <c r="D123" s="6"/>
      <c r="E123" s="6"/>
      <c r="F123" s="6"/>
      <c r="G123" s="6"/>
      <c r="K123" s="7"/>
      <c r="L123" s="8"/>
    </row>
    <row r="124" spans="3:12" x14ac:dyDescent="0.25">
      <c r="C124" s="6"/>
      <c r="D124" s="6"/>
      <c r="E124" s="6"/>
      <c r="F124" s="6"/>
      <c r="G124" s="6"/>
      <c r="K124" s="7"/>
      <c r="L124" s="8"/>
    </row>
    <row r="125" spans="3:12" x14ac:dyDescent="0.25">
      <c r="C125" s="6"/>
      <c r="D125" s="6"/>
      <c r="E125" s="6"/>
      <c r="F125" s="6"/>
      <c r="G125" s="6"/>
      <c r="K125" s="7"/>
      <c r="L125" s="8"/>
    </row>
    <row r="126" spans="3:12" x14ac:dyDescent="0.25">
      <c r="C126" s="6"/>
      <c r="D126" s="6"/>
      <c r="E126" s="6"/>
      <c r="F126" s="6"/>
      <c r="G126" s="6"/>
      <c r="K126" s="7"/>
      <c r="L126" s="8"/>
    </row>
    <row r="127" spans="3:12" x14ac:dyDescent="0.25">
      <c r="C127" s="6"/>
      <c r="D127" s="6"/>
      <c r="E127" s="6"/>
      <c r="F127" s="6"/>
      <c r="G127" s="6"/>
      <c r="K127" s="7"/>
      <c r="L127" s="8"/>
    </row>
    <row r="128" spans="3:12" x14ac:dyDescent="0.25">
      <c r="C128" s="6"/>
      <c r="D128" s="6"/>
      <c r="E128" s="6"/>
      <c r="F128" s="6"/>
      <c r="G128" s="6"/>
      <c r="K128" s="7"/>
      <c r="L128" s="8"/>
    </row>
    <row r="129" spans="3:12" x14ac:dyDescent="0.25">
      <c r="C129" s="6"/>
      <c r="D129" s="6"/>
      <c r="E129" s="6"/>
      <c r="F129" s="6"/>
      <c r="G129" s="6"/>
      <c r="K129" s="7"/>
      <c r="L129" s="8"/>
    </row>
    <row r="130" spans="3:12" x14ac:dyDescent="0.25">
      <c r="C130" s="6"/>
      <c r="D130" s="6"/>
      <c r="E130" s="6"/>
      <c r="F130" s="6"/>
      <c r="G130" s="6"/>
      <c r="K130" s="7"/>
      <c r="L130" s="8"/>
    </row>
    <row r="131" spans="3:12" x14ac:dyDescent="0.25">
      <c r="C131" s="6"/>
      <c r="D131" s="6"/>
      <c r="E131" s="6"/>
      <c r="F131" s="6"/>
      <c r="G131" s="6"/>
      <c r="K131" s="7"/>
      <c r="L131" s="8"/>
    </row>
    <row r="132" spans="3:12" x14ac:dyDescent="0.25">
      <c r="C132" s="6"/>
      <c r="D132" s="6"/>
      <c r="E132" s="6"/>
      <c r="F132" s="6"/>
      <c r="G132" s="6"/>
      <c r="K132" s="7"/>
      <c r="L132" s="8"/>
    </row>
    <row r="133" spans="3:12" x14ac:dyDescent="0.25">
      <c r="C133" s="6"/>
      <c r="D133" s="6"/>
      <c r="E133" s="6"/>
      <c r="F133" s="6"/>
      <c r="G133" s="6"/>
      <c r="K133" s="7"/>
      <c r="L133" s="8"/>
    </row>
    <row r="134" spans="3:12" x14ac:dyDescent="0.25">
      <c r="C134" s="6"/>
      <c r="D134" s="6"/>
      <c r="E134" s="6"/>
      <c r="F134" s="6"/>
      <c r="G134" s="6"/>
      <c r="K134" s="7"/>
      <c r="L134" s="8"/>
    </row>
    <row r="135" spans="3:12" x14ac:dyDescent="0.25">
      <c r="C135" s="6"/>
      <c r="D135" s="6"/>
      <c r="E135" s="6"/>
      <c r="F135" s="6"/>
      <c r="G135" s="6"/>
      <c r="K135" s="7"/>
      <c r="L135" s="8"/>
    </row>
    <row r="136" spans="3:12" x14ac:dyDescent="0.25">
      <c r="C136" s="6"/>
      <c r="D136" s="6"/>
      <c r="E136" s="6"/>
      <c r="F136" s="6"/>
      <c r="G136" s="6"/>
      <c r="K136" s="7"/>
      <c r="L136" s="8"/>
    </row>
    <row r="137" spans="3:12" x14ac:dyDescent="0.25">
      <c r="C137" s="6"/>
      <c r="D137" s="6"/>
      <c r="E137" s="6"/>
      <c r="F137" s="6"/>
      <c r="G137" s="6"/>
      <c r="K137" s="7"/>
      <c r="L137" s="8"/>
    </row>
    <row r="138" spans="3:12" x14ac:dyDescent="0.25">
      <c r="C138" s="6"/>
      <c r="D138" s="6"/>
      <c r="E138" s="6"/>
      <c r="F138" s="6"/>
      <c r="G138" s="6"/>
      <c r="K138" s="7"/>
      <c r="L138" s="8"/>
    </row>
    <row r="139" spans="3:12" x14ac:dyDescent="0.25">
      <c r="C139" s="6"/>
      <c r="D139" s="6"/>
      <c r="E139" s="6"/>
      <c r="F139" s="6"/>
      <c r="G139" s="6"/>
      <c r="K139" s="7"/>
      <c r="L139" s="8"/>
    </row>
    <row r="140" spans="3:12" x14ac:dyDescent="0.25">
      <c r="C140" s="6"/>
      <c r="D140" s="6"/>
      <c r="E140" s="6"/>
      <c r="F140" s="6"/>
      <c r="G140" s="6"/>
      <c r="K140" s="7"/>
      <c r="L140" s="8"/>
    </row>
    <row r="141" spans="3:12" x14ac:dyDescent="0.25">
      <c r="C141" s="6"/>
      <c r="D141" s="6"/>
      <c r="E141" s="6"/>
      <c r="F141" s="6"/>
      <c r="G141" s="6"/>
      <c r="K141" s="7"/>
      <c r="L141" s="8"/>
    </row>
    <row r="142" spans="3:12" x14ac:dyDescent="0.25">
      <c r="C142" s="6"/>
      <c r="D142" s="6"/>
      <c r="E142" s="6"/>
      <c r="F142" s="6"/>
      <c r="G142" s="6"/>
      <c r="K142" s="7"/>
      <c r="L142" s="8"/>
    </row>
    <row r="143" spans="3:12" x14ac:dyDescent="0.25">
      <c r="C143" s="6"/>
      <c r="D143" s="6"/>
      <c r="E143" s="6"/>
      <c r="F143" s="6"/>
      <c r="G143" s="6"/>
      <c r="K143" s="7"/>
      <c r="L143" s="8"/>
    </row>
    <row r="144" spans="3:12" x14ac:dyDescent="0.25">
      <c r="C144" s="6"/>
      <c r="D144" s="6"/>
      <c r="E144" s="6"/>
      <c r="F144" s="6"/>
      <c r="G144" s="6"/>
      <c r="K144" s="7"/>
      <c r="L144" s="8"/>
    </row>
    <row r="145" spans="3:12" x14ac:dyDescent="0.25">
      <c r="C145" s="6"/>
      <c r="D145" s="6"/>
      <c r="E145" s="6"/>
      <c r="F145" s="6"/>
      <c r="G145" s="6"/>
      <c r="K145" s="7"/>
      <c r="L145" s="8"/>
    </row>
    <row r="146" spans="3:12" x14ac:dyDescent="0.25">
      <c r="C146" s="6"/>
      <c r="D146" s="6"/>
      <c r="E146" s="6"/>
      <c r="F146" s="6"/>
      <c r="G146" s="6"/>
      <c r="K146" s="7"/>
      <c r="L146" s="8"/>
    </row>
    <row r="147" spans="3:12" x14ac:dyDescent="0.25">
      <c r="C147" s="6"/>
      <c r="D147" s="6"/>
      <c r="E147" s="6"/>
      <c r="F147" s="6"/>
      <c r="G147" s="6"/>
      <c r="K147" s="7"/>
      <c r="L147" s="8"/>
    </row>
    <row r="148" spans="3:12" x14ac:dyDescent="0.25">
      <c r="C148" s="6"/>
      <c r="D148" s="6"/>
      <c r="E148" s="6"/>
      <c r="F148" s="6"/>
      <c r="G148" s="6"/>
      <c r="K148" s="7"/>
      <c r="L148" s="8"/>
    </row>
    <row r="149" spans="3:12" x14ac:dyDescent="0.25">
      <c r="C149" s="6"/>
      <c r="D149" s="6"/>
      <c r="E149" s="6"/>
      <c r="F149" s="6"/>
      <c r="G149" s="6"/>
      <c r="K149" s="7"/>
      <c r="L149" s="8"/>
    </row>
    <row r="150" spans="3:12" x14ac:dyDescent="0.25">
      <c r="C150" s="6"/>
      <c r="D150" s="6"/>
      <c r="E150" s="6"/>
      <c r="F150" s="6"/>
      <c r="G150" s="6"/>
      <c r="K150" s="7"/>
      <c r="L150" s="8"/>
    </row>
    <row r="151" spans="3:12" x14ac:dyDescent="0.25">
      <c r="C151" s="6"/>
      <c r="D151" s="6"/>
      <c r="E151" s="6"/>
      <c r="F151" s="6"/>
      <c r="G151" s="6"/>
      <c r="K151" s="7"/>
      <c r="L151" s="8"/>
    </row>
    <row r="152" spans="3:12" x14ac:dyDescent="0.25">
      <c r="C152" s="6"/>
      <c r="D152" s="6"/>
      <c r="E152" s="6"/>
      <c r="F152" s="6"/>
      <c r="G152" s="6"/>
      <c r="K152" s="7"/>
      <c r="L152" s="8"/>
    </row>
    <row r="153" spans="3:12" x14ac:dyDescent="0.25">
      <c r="C153" s="6"/>
      <c r="D153" s="6"/>
      <c r="E153" s="6"/>
      <c r="F153" s="6"/>
      <c r="G153" s="6"/>
      <c r="K153" s="7"/>
      <c r="L153" s="8"/>
    </row>
    <row r="154" spans="3:12" x14ac:dyDescent="0.25">
      <c r="C154" s="6"/>
      <c r="D154" s="6"/>
      <c r="E154" s="6"/>
      <c r="F154" s="6"/>
      <c r="G154" s="6"/>
      <c r="K154" s="7"/>
      <c r="L154" s="8"/>
    </row>
    <row r="155" spans="3:12" x14ac:dyDescent="0.25">
      <c r="C155" s="6"/>
      <c r="D155" s="6"/>
      <c r="E155" s="6"/>
      <c r="F155" s="6"/>
      <c r="G155" s="6"/>
      <c r="K155" s="7"/>
      <c r="L155" s="8"/>
    </row>
    <row r="156" spans="3:12" x14ac:dyDescent="0.25">
      <c r="C156" s="6"/>
      <c r="D156" s="6"/>
      <c r="E156" s="6"/>
      <c r="F156" s="6"/>
      <c r="G156" s="6"/>
      <c r="K156" s="7"/>
      <c r="L156" s="8"/>
    </row>
    <row r="157" spans="3:12" x14ac:dyDescent="0.25">
      <c r="C157" s="6"/>
      <c r="D157" s="6"/>
      <c r="E157" s="6"/>
      <c r="F157" s="6"/>
      <c r="G157" s="6"/>
      <c r="K157" s="7"/>
      <c r="L157" s="8"/>
    </row>
    <row r="158" spans="3:12" x14ac:dyDescent="0.25">
      <c r="C158" s="6"/>
      <c r="D158" s="6"/>
      <c r="E158" s="6"/>
      <c r="F158" s="6"/>
      <c r="G158" s="6"/>
      <c r="K158" s="7"/>
      <c r="L158" s="8"/>
    </row>
    <row r="159" spans="3:12" x14ac:dyDescent="0.25">
      <c r="C159" s="6"/>
      <c r="D159" s="6"/>
      <c r="E159" s="6"/>
      <c r="F159" s="6"/>
      <c r="G159" s="6"/>
      <c r="K159" s="7"/>
      <c r="L159" s="8"/>
    </row>
    <row r="160" spans="3:12" x14ac:dyDescent="0.25">
      <c r="C160" s="6"/>
      <c r="D160" s="6"/>
      <c r="E160" s="6"/>
      <c r="F160" s="6"/>
      <c r="G160" s="6"/>
      <c r="K160" s="7"/>
      <c r="L160" s="8"/>
    </row>
    <row r="161" spans="3:12" x14ac:dyDescent="0.25">
      <c r="C161" s="6"/>
      <c r="D161" s="6"/>
      <c r="E161" s="6"/>
      <c r="F161" s="6"/>
      <c r="G161" s="6"/>
      <c r="K161" s="7"/>
      <c r="L161" s="8"/>
    </row>
    <row r="162" spans="3:12" x14ac:dyDescent="0.25">
      <c r="C162" s="6"/>
      <c r="D162" s="6"/>
      <c r="E162" s="6"/>
      <c r="F162" s="6"/>
      <c r="G162" s="6"/>
      <c r="K162" s="7"/>
      <c r="L162" s="8"/>
    </row>
    <row r="163" spans="3:12" x14ac:dyDescent="0.25">
      <c r="C163" s="6"/>
      <c r="D163" s="6"/>
      <c r="E163" s="6"/>
      <c r="F163" s="6"/>
      <c r="G163" s="6"/>
      <c r="K163" s="7"/>
      <c r="L163" s="8"/>
    </row>
    <row r="164" spans="3:12" x14ac:dyDescent="0.25">
      <c r="C164" s="6"/>
      <c r="D164" s="6"/>
      <c r="E164" s="6"/>
      <c r="F164" s="6"/>
      <c r="G164" s="6"/>
      <c r="K164" s="7"/>
      <c r="L164" s="8"/>
    </row>
    <row r="165" spans="3:12" x14ac:dyDescent="0.25">
      <c r="C165" s="6"/>
      <c r="D165" s="6"/>
      <c r="E165" s="6"/>
      <c r="F165" s="6"/>
      <c r="G165" s="6"/>
      <c r="K165" s="7"/>
      <c r="L165" s="8"/>
    </row>
    <row r="166" spans="3:12" x14ac:dyDescent="0.25">
      <c r="C166" s="6"/>
      <c r="D166" s="6"/>
      <c r="E166" s="6"/>
      <c r="F166" s="6"/>
      <c r="G166" s="6"/>
      <c r="K166" s="7"/>
      <c r="L166" s="8"/>
    </row>
    <row r="167" spans="3:12" x14ac:dyDescent="0.25">
      <c r="C167" s="6"/>
      <c r="D167" s="6"/>
      <c r="E167" s="6"/>
      <c r="F167" s="6"/>
      <c r="G167" s="6"/>
      <c r="K167" s="7"/>
      <c r="L167" s="8"/>
    </row>
    <row r="168" spans="3:12" x14ac:dyDescent="0.25">
      <c r="C168" s="6"/>
      <c r="D168" s="6"/>
      <c r="E168" s="6"/>
      <c r="F168" s="6"/>
      <c r="G168" s="6"/>
      <c r="K168" s="7"/>
      <c r="L168" s="8"/>
    </row>
    <row r="169" spans="3:12" x14ac:dyDescent="0.25">
      <c r="C169" s="6"/>
      <c r="D169" s="6"/>
      <c r="E169" s="6"/>
      <c r="F169" s="6"/>
      <c r="G169" s="6"/>
      <c r="K169" s="7"/>
      <c r="L169" s="8"/>
    </row>
    <row r="170" spans="3:12" x14ac:dyDescent="0.25">
      <c r="C170" s="6"/>
      <c r="D170" s="6"/>
      <c r="E170" s="6"/>
      <c r="F170" s="6"/>
      <c r="G170" s="6"/>
      <c r="K170" s="7"/>
      <c r="L170" s="8"/>
    </row>
    <row r="171" spans="3:12" x14ac:dyDescent="0.25">
      <c r="C171" s="6"/>
      <c r="D171" s="6"/>
      <c r="E171" s="6"/>
      <c r="F171" s="6"/>
      <c r="G171" s="6"/>
      <c r="K171" s="7"/>
      <c r="L171" s="8"/>
    </row>
    <row r="172" spans="3:12" x14ac:dyDescent="0.25">
      <c r="C172" s="6"/>
      <c r="D172" s="6"/>
      <c r="E172" s="6"/>
      <c r="F172" s="6"/>
      <c r="G172" s="6"/>
      <c r="K172" s="7"/>
      <c r="L172" s="8"/>
    </row>
    <row r="173" spans="3:12" x14ac:dyDescent="0.25">
      <c r="C173" s="6"/>
      <c r="D173" s="6"/>
      <c r="E173" s="6"/>
      <c r="F173" s="6"/>
      <c r="G173" s="6"/>
      <c r="K173" s="7"/>
      <c r="L173" s="8"/>
    </row>
    <row r="174" spans="3:12" x14ac:dyDescent="0.25">
      <c r="C174" s="6"/>
      <c r="D174" s="6"/>
      <c r="E174" s="6"/>
      <c r="F174" s="6"/>
      <c r="G174" s="6"/>
      <c r="K174" s="7"/>
      <c r="L174" s="8"/>
    </row>
    <row r="175" spans="3:12" x14ac:dyDescent="0.25">
      <c r="C175" s="6"/>
      <c r="D175" s="6"/>
      <c r="E175" s="6"/>
      <c r="F175" s="6"/>
      <c r="G175" s="6"/>
      <c r="K175" s="7"/>
      <c r="L175" s="8"/>
    </row>
    <row r="176" spans="3:12" x14ac:dyDescent="0.25">
      <c r="C176" s="6"/>
      <c r="D176" s="6"/>
      <c r="E176" s="6"/>
      <c r="F176" s="6"/>
      <c r="G176" s="6"/>
      <c r="K176" s="7"/>
      <c r="L176" s="8"/>
    </row>
    <row r="177" spans="3:12" x14ac:dyDescent="0.25">
      <c r="C177" s="6"/>
      <c r="D177" s="6"/>
      <c r="E177" s="6"/>
      <c r="F177" s="6"/>
      <c r="G177" s="6"/>
      <c r="K177" s="7"/>
      <c r="L177" s="8"/>
    </row>
    <row r="178" spans="3:12" x14ac:dyDescent="0.25">
      <c r="C178" s="6"/>
      <c r="D178" s="6"/>
      <c r="E178" s="6"/>
      <c r="F178" s="6"/>
      <c r="G178" s="6"/>
      <c r="K178" s="7"/>
      <c r="L178" s="8"/>
    </row>
    <row r="179" spans="3:12" x14ac:dyDescent="0.25">
      <c r="C179" s="6"/>
      <c r="D179" s="6"/>
      <c r="E179" s="6"/>
      <c r="F179" s="6"/>
      <c r="G179" s="6"/>
      <c r="K179" s="7"/>
      <c r="L179" s="8"/>
    </row>
    <row r="180" spans="3:12" x14ac:dyDescent="0.25">
      <c r="C180" s="6"/>
      <c r="D180" s="6"/>
      <c r="E180" s="6"/>
      <c r="F180" s="6"/>
      <c r="G180" s="6"/>
      <c r="K180" s="7"/>
      <c r="L180" s="8"/>
    </row>
    <row r="181" spans="3:12" x14ac:dyDescent="0.25">
      <c r="C181" s="6"/>
      <c r="D181" s="6"/>
      <c r="E181" s="6"/>
      <c r="F181" s="6"/>
      <c r="G181" s="6"/>
      <c r="K181" s="7"/>
      <c r="L181" s="8"/>
    </row>
    <row r="182" spans="3:12" x14ac:dyDescent="0.25">
      <c r="C182" s="6"/>
      <c r="D182" s="6"/>
      <c r="E182" s="6"/>
      <c r="F182" s="6"/>
      <c r="G182" s="6"/>
      <c r="K182" s="7"/>
      <c r="L182" s="8"/>
    </row>
    <row r="183" spans="3:12" x14ac:dyDescent="0.25">
      <c r="C183" s="6"/>
      <c r="D183" s="6"/>
      <c r="E183" s="6"/>
      <c r="F183" s="6"/>
      <c r="G183" s="6"/>
      <c r="K183" s="7"/>
      <c r="L183" s="8"/>
    </row>
    <row r="184" spans="3:12" x14ac:dyDescent="0.25">
      <c r="C184" s="6"/>
      <c r="D184" s="6"/>
      <c r="E184" s="6"/>
      <c r="F184" s="6"/>
      <c r="G184" s="6"/>
      <c r="K184" s="7"/>
      <c r="L184" s="8"/>
    </row>
    <row r="185" spans="3:12" x14ac:dyDescent="0.25">
      <c r="C185" s="6"/>
      <c r="D185" s="6"/>
      <c r="E185" s="6"/>
      <c r="F185" s="6"/>
      <c r="G185" s="6"/>
      <c r="K185" s="7"/>
      <c r="L185" s="8"/>
    </row>
    <row r="186" spans="3:12" x14ac:dyDescent="0.25">
      <c r="C186" s="6"/>
      <c r="D186" s="6"/>
      <c r="E186" s="6"/>
      <c r="F186" s="6"/>
      <c r="G186" s="6"/>
      <c r="K186" s="7"/>
      <c r="L186" s="8"/>
    </row>
    <row r="187" spans="3:12" x14ac:dyDescent="0.25">
      <c r="C187" s="6"/>
      <c r="D187" s="6"/>
      <c r="E187" s="6"/>
      <c r="F187" s="6"/>
      <c r="G187" s="6"/>
      <c r="K187" s="7"/>
      <c r="L187" s="8"/>
    </row>
    <row r="188" spans="3:12" x14ac:dyDescent="0.25">
      <c r="C188" s="6"/>
      <c r="D188" s="6"/>
      <c r="E188" s="6"/>
      <c r="F188" s="6"/>
      <c r="G188" s="6"/>
      <c r="K188" s="7"/>
      <c r="L188" s="8"/>
    </row>
    <row r="189" spans="3:12" x14ac:dyDescent="0.25">
      <c r="C189" s="6"/>
      <c r="D189" s="6"/>
      <c r="E189" s="6"/>
      <c r="F189" s="6"/>
      <c r="G189" s="6"/>
      <c r="K189" s="7"/>
      <c r="L189" s="8"/>
    </row>
    <row r="190" spans="3:12" x14ac:dyDescent="0.25">
      <c r="C190" s="6"/>
      <c r="D190" s="6"/>
      <c r="E190" s="6"/>
      <c r="F190" s="6"/>
      <c r="G190" s="6"/>
      <c r="K190" s="7"/>
      <c r="L190" s="8"/>
    </row>
    <row r="191" spans="3:12" x14ac:dyDescent="0.25">
      <c r="C191" s="6"/>
      <c r="D191" s="6"/>
      <c r="E191" s="6"/>
      <c r="F191" s="6"/>
      <c r="G191" s="6"/>
      <c r="K191" s="7"/>
      <c r="L191" s="8"/>
    </row>
    <row r="192" spans="3:12" x14ac:dyDescent="0.25">
      <c r="C192" s="6"/>
      <c r="D192" s="6"/>
      <c r="E192" s="6"/>
      <c r="F192" s="6"/>
      <c r="G192" s="6"/>
      <c r="K192" s="7"/>
      <c r="L192" s="8"/>
    </row>
    <row r="193" spans="3:12" x14ac:dyDescent="0.25">
      <c r="C193" s="6"/>
      <c r="D193" s="6"/>
      <c r="E193" s="6"/>
      <c r="F193" s="6"/>
      <c r="G193" s="6"/>
      <c r="K193" s="7"/>
      <c r="L193" s="8"/>
    </row>
    <row r="194" spans="3:12" x14ac:dyDescent="0.25">
      <c r="C194" s="6"/>
      <c r="D194" s="6"/>
      <c r="E194" s="6"/>
      <c r="F194" s="6"/>
      <c r="G194" s="6"/>
      <c r="K194" s="7"/>
      <c r="L194" s="8"/>
    </row>
    <row r="195" spans="3:12" x14ac:dyDescent="0.25">
      <c r="C195" s="6"/>
      <c r="D195" s="6"/>
      <c r="E195" s="6"/>
      <c r="F195" s="6"/>
      <c r="G195" s="6"/>
      <c r="K195" s="7"/>
      <c r="L195" s="8"/>
    </row>
    <row r="196" spans="3:12" x14ac:dyDescent="0.25">
      <c r="C196" s="6"/>
      <c r="D196" s="6"/>
      <c r="E196" s="6"/>
      <c r="F196" s="6"/>
      <c r="G196" s="6"/>
      <c r="K196" s="7"/>
      <c r="L196" s="8"/>
    </row>
    <row r="197" spans="3:12" x14ac:dyDescent="0.25">
      <c r="C197" s="6"/>
      <c r="D197" s="6"/>
      <c r="E197" s="6"/>
      <c r="F197" s="6"/>
      <c r="G197" s="6"/>
      <c r="K197" s="7"/>
      <c r="L197" s="8"/>
    </row>
    <row r="198" spans="3:12" x14ac:dyDescent="0.25">
      <c r="C198" s="6"/>
      <c r="D198" s="6"/>
      <c r="E198" s="6"/>
      <c r="F198" s="6"/>
      <c r="G198" s="6"/>
      <c r="K198" s="7"/>
      <c r="L198" s="8"/>
    </row>
    <row r="199" spans="3:12" x14ac:dyDescent="0.25">
      <c r="C199" s="6"/>
      <c r="D199" s="6"/>
      <c r="E199" s="6"/>
      <c r="F199" s="6"/>
      <c r="G199" s="6"/>
      <c r="K199" s="7"/>
      <c r="L199" s="8"/>
    </row>
    <row r="200" spans="3:12" x14ac:dyDescent="0.25">
      <c r="C200" s="6"/>
      <c r="D200" s="6"/>
      <c r="E200" s="6"/>
      <c r="F200" s="6"/>
      <c r="G200" s="6"/>
      <c r="K200" s="7"/>
      <c r="L200" s="8"/>
    </row>
    <row r="201" spans="3:12" x14ac:dyDescent="0.25">
      <c r="C201" s="6"/>
      <c r="D201" s="6"/>
      <c r="E201" s="6"/>
      <c r="F201" s="6"/>
      <c r="G201" s="6"/>
      <c r="K201" s="7"/>
      <c r="L201" s="8"/>
    </row>
    <row r="202" spans="3:12" x14ac:dyDescent="0.25">
      <c r="C202" s="6"/>
      <c r="D202" s="6"/>
      <c r="E202" s="6"/>
      <c r="F202" s="6"/>
      <c r="G202" s="6"/>
      <c r="K202" s="7"/>
      <c r="L202" s="8"/>
    </row>
    <row r="203" spans="3:12" x14ac:dyDescent="0.25">
      <c r="C203" s="6"/>
      <c r="D203" s="6"/>
      <c r="E203" s="6"/>
      <c r="F203" s="6"/>
      <c r="G203" s="6"/>
      <c r="K203" s="7"/>
      <c r="L203" s="8"/>
    </row>
    <row r="204" spans="3:12" x14ac:dyDescent="0.25">
      <c r="C204" s="6"/>
      <c r="D204" s="6"/>
      <c r="E204" s="6"/>
      <c r="F204" s="6"/>
      <c r="G204" s="6"/>
      <c r="K204" s="7"/>
      <c r="L204" s="8"/>
    </row>
    <row r="205" spans="3:12" x14ac:dyDescent="0.25">
      <c r="C205" s="6"/>
      <c r="D205" s="6"/>
      <c r="E205" s="6"/>
      <c r="F205" s="6"/>
      <c r="G205" s="6"/>
      <c r="K205" s="7"/>
      <c r="L205" s="8"/>
    </row>
    <row r="206" spans="3:12" x14ac:dyDescent="0.25">
      <c r="C206" s="6"/>
      <c r="D206" s="6"/>
      <c r="E206" s="6"/>
      <c r="F206" s="6"/>
      <c r="G206" s="6"/>
      <c r="K206" s="7"/>
      <c r="L206" s="8"/>
    </row>
    <row r="207" spans="3:12" x14ac:dyDescent="0.25">
      <c r="C207" s="6"/>
      <c r="D207" s="6"/>
      <c r="E207" s="6"/>
      <c r="F207" s="6"/>
      <c r="G207" s="6"/>
      <c r="K207" s="7"/>
      <c r="L207" s="8"/>
    </row>
    <row r="208" spans="3:12" x14ac:dyDescent="0.25">
      <c r="C208" s="6"/>
      <c r="D208" s="6"/>
      <c r="E208" s="6"/>
      <c r="F208" s="6"/>
      <c r="G208" s="6"/>
      <c r="K208" s="7"/>
      <c r="L208" s="8"/>
    </row>
    <row r="209" spans="3:12" x14ac:dyDescent="0.25">
      <c r="C209" s="6"/>
      <c r="D209" s="6"/>
      <c r="E209" s="6"/>
      <c r="F209" s="6"/>
      <c r="G209" s="6"/>
      <c r="K209" s="7"/>
      <c r="L209" s="8"/>
    </row>
    <row r="210" spans="3:12" x14ac:dyDescent="0.25">
      <c r="C210" s="6"/>
      <c r="D210" s="6"/>
      <c r="E210" s="6"/>
      <c r="F210" s="6"/>
      <c r="G210" s="6"/>
      <c r="K210" s="7"/>
      <c r="L210" s="8"/>
    </row>
    <row r="211" spans="3:12" x14ac:dyDescent="0.25">
      <c r="C211" s="6"/>
      <c r="D211" s="6"/>
      <c r="E211" s="6"/>
      <c r="F211" s="6"/>
      <c r="G211" s="6"/>
      <c r="K211" s="7"/>
      <c r="L211" s="8"/>
    </row>
    <row r="212" spans="3:12" x14ac:dyDescent="0.25">
      <c r="C212" s="6"/>
      <c r="D212" s="6"/>
      <c r="E212" s="6"/>
      <c r="F212" s="6"/>
      <c r="G212" s="6"/>
      <c r="K212" s="7"/>
      <c r="L212" s="8"/>
    </row>
    <row r="213" spans="3:12" x14ac:dyDescent="0.25">
      <c r="C213" s="6"/>
      <c r="D213" s="6"/>
      <c r="E213" s="6"/>
      <c r="F213" s="6"/>
      <c r="G213" s="6"/>
      <c r="K213" s="7"/>
      <c r="L213" s="8"/>
    </row>
    <row r="214" spans="3:12" x14ac:dyDescent="0.25">
      <c r="C214" s="6"/>
      <c r="D214" s="6"/>
      <c r="E214" s="6"/>
      <c r="F214" s="6"/>
      <c r="G214" s="6"/>
      <c r="K214" s="7"/>
      <c r="L214" s="8"/>
    </row>
    <row r="215" spans="3:12" x14ac:dyDescent="0.25">
      <c r="C215" s="6"/>
      <c r="D215" s="6"/>
      <c r="E215" s="6"/>
      <c r="F215" s="6"/>
      <c r="G215" s="6"/>
      <c r="K215" s="7"/>
      <c r="L215" s="8"/>
    </row>
    <row r="216" spans="3:12" x14ac:dyDescent="0.25">
      <c r="C216" s="6"/>
      <c r="D216" s="6"/>
      <c r="E216" s="6"/>
      <c r="F216" s="6"/>
      <c r="G216" s="6"/>
      <c r="K216" s="7"/>
      <c r="L216" s="8"/>
    </row>
    <row r="217" spans="3:12" x14ac:dyDescent="0.25">
      <c r="C217" s="6"/>
      <c r="D217" s="6"/>
      <c r="E217" s="6"/>
      <c r="F217" s="6"/>
      <c r="G217" s="6"/>
      <c r="K217" s="7"/>
      <c r="L217" s="8"/>
    </row>
    <row r="218" spans="3:12" x14ac:dyDescent="0.25">
      <c r="C218" s="6"/>
      <c r="D218" s="6"/>
      <c r="E218" s="6"/>
      <c r="F218" s="6"/>
      <c r="G218" s="6"/>
      <c r="K218" s="7"/>
      <c r="L218" s="8"/>
    </row>
    <row r="219" spans="3:12" x14ac:dyDescent="0.25">
      <c r="C219" s="6"/>
      <c r="D219" s="6"/>
      <c r="E219" s="6"/>
      <c r="F219" s="6"/>
      <c r="G219" s="6"/>
      <c r="K219" s="7"/>
      <c r="L219" s="8"/>
    </row>
    <row r="220" spans="3:12" x14ac:dyDescent="0.25">
      <c r="C220" s="6"/>
      <c r="D220" s="6"/>
      <c r="E220" s="6"/>
      <c r="F220" s="6"/>
      <c r="G220" s="6"/>
      <c r="K220" s="7"/>
      <c r="L220" s="8"/>
    </row>
    <row r="221" spans="3:12" x14ac:dyDescent="0.25">
      <c r="C221" s="6"/>
      <c r="D221" s="6"/>
      <c r="E221" s="6"/>
      <c r="F221" s="6"/>
      <c r="G221" s="6"/>
      <c r="K221" s="7"/>
      <c r="L221" s="8"/>
    </row>
    <row r="222" spans="3:12" x14ac:dyDescent="0.25">
      <c r="C222" s="6"/>
      <c r="D222" s="6"/>
      <c r="E222" s="6"/>
      <c r="F222" s="6"/>
      <c r="G222" s="6"/>
      <c r="K222" s="7"/>
      <c r="L222" s="8"/>
    </row>
    <row r="223" spans="3:12" x14ac:dyDescent="0.25">
      <c r="C223" s="6"/>
      <c r="D223" s="6"/>
      <c r="E223" s="6"/>
      <c r="F223" s="6"/>
      <c r="G223" s="6"/>
      <c r="K223" s="7"/>
      <c r="L223" s="8"/>
    </row>
    <row r="224" spans="3:12" x14ac:dyDescent="0.25">
      <c r="C224" s="6"/>
      <c r="D224" s="6"/>
      <c r="E224" s="6"/>
      <c r="F224" s="6"/>
      <c r="G224" s="6"/>
      <c r="K224" s="7"/>
      <c r="L224" s="8"/>
    </row>
    <row r="225" spans="3:12" x14ac:dyDescent="0.25">
      <c r="C225" s="6"/>
      <c r="D225" s="6"/>
      <c r="E225" s="6"/>
      <c r="F225" s="6"/>
      <c r="G225" s="6"/>
      <c r="K225" s="7"/>
      <c r="L225" s="8"/>
    </row>
    <row r="226" spans="3:12" x14ac:dyDescent="0.25">
      <c r="C226" s="6"/>
      <c r="D226" s="6"/>
      <c r="E226" s="6"/>
      <c r="F226" s="6"/>
      <c r="G226" s="6"/>
      <c r="K226" s="7"/>
      <c r="L226" s="8"/>
    </row>
    <row r="227" spans="3:12" x14ac:dyDescent="0.25">
      <c r="C227" s="6"/>
      <c r="D227" s="6"/>
      <c r="E227" s="6"/>
      <c r="F227" s="6"/>
      <c r="G227" s="6"/>
      <c r="K227" s="7"/>
      <c r="L227" s="8"/>
    </row>
    <row r="228" spans="3:12" x14ac:dyDescent="0.25">
      <c r="C228" s="6"/>
      <c r="D228" s="6"/>
      <c r="E228" s="6"/>
      <c r="F228" s="6"/>
      <c r="G228" s="6"/>
      <c r="K228" s="7"/>
      <c r="L228" s="8"/>
    </row>
    <row r="229" spans="3:12" x14ac:dyDescent="0.25">
      <c r="C229" s="6"/>
      <c r="D229" s="6"/>
      <c r="E229" s="6"/>
      <c r="F229" s="6"/>
      <c r="G229" s="6"/>
      <c r="K229" s="7"/>
      <c r="L229" s="8"/>
    </row>
    <row r="230" spans="3:12" x14ac:dyDescent="0.25">
      <c r="C230" s="6"/>
      <c r="D230" s="6"/>
      <c r="E230" s="6"/>
      <c r="F230" s="6"/>
      <c r="G230" s="6"/>
      <c r="K230" s="7"/>
      <c r="L230" s="8"/>
    </row>
    <row r="231" spans="3:12" x14ac:dyDescent="0.25">
      <c r="C231" s="6"/>
      <c r="D231" s="6"/>
      <c r="E231" s="6"/>
      <c r="F231" s="6"/>
      <c r="G231" s="6"/>
      <c r="K231" s="7"/>
      <c r="L231" s="8"/>
    </row>
    <row r="232" spans="3:12" x14ac:dyDescent="0.25">
      <c r="C232" s="6"/>
      <c r="D232" s="6"/>
      <c r="E232" s="6"/>
      <c r="F232" s="6"/>
      <c r="G232" s="6"/>
      <c r="K232" s="7"/>
      <c r="L232" s="8"/>
    </row>
    <row r="233" spans="3:12" x14ac:dyDescent="0.25">
      <c r="C233" s="6"/>
      <c r="D233" s="6"/>
      <c r="E233" s="6"/>
      <c r="F233" s="6"/>
      <c r="G233" s="6"/>
      <c r="K233" s="7"/>
      <c r="L233" s="8"/>
    </row>
    <row r="234" spans="3:12" x14ac:dyDescent="0.25">
      <c r="C234" s="6"/>
      <c r="D234" s="6"/>
      <c r="E234" s="6"/>
      <c r="F234" s="6"/>
      <c r="G234" s="6"/>
      <c r="K234" s="7"/>
      <c r="L234" s="8"/>
    </row>
    <row r="235" spans="3:12" x14ac:dyDescent="0.25">
      <c r="C235" s="6"/>
      <c r="D235" s="6"/>
      <c r="E235" s="6"/>
      <c r="F235" s="6"/>
      <c r="G235" s="6"/>
      <c r="K235" s="7"/>
      <c r="L235" s="8"/>
    </row>
    <row r="236" spans="3:12" x14ac:dyDescent="0.25">
      <c r="C236" s="6"/>
      <c r="D236" s="6"/>
      <c r="E236" s="6"/>
      <c r="F236" s="6"/>
      <c r="G236" s="6"/>
      <c r="K236" s="7"/>
      <c r="L236" s="8"/>
    </row>
    <row r="237" spans="3:12" x14ac:dyDescent="0.25">
      <c r="C237" s="6"/>
      <c r="D237" s="6"/>
      <c r="E237" s="6"/>
      <c r="F237" s="6"/>
      <c r="G237" s="6"/>
      <c r="K237" s="7"/>
      <c r="L237" s="8"/>
    </row>
    <row r="238" spans="3:12" x14ac:dyDescent="0.25">
      <c r="C238" s="6"/>
      <c r="D238" s="6"/>
      <c r="E238" s="6"/>
      <c r="F238" s="6"/>
      <c r="G238" s="6"/>
      <c r="K238" s="7"/>
      <c r="L238" s="8"/>
    </row>
    <row r="239" spans="3:12" x14ac:dyDescent="0.25">
      <c r="C239" s="6"/>
      <c r="D239" s="6"/>
      <c r="E239" s="6"/>
      <c r="F239" s="6"/>
      <c r="G239" s="6"/>
      <c r="K239" s="7"/>
      <c r="L239" s="8"/>
    </row>
    <row r="240" spans="3:12" x14ac:dyDescent="0.25">
      <c r="C240" s="6"/>
      <c r="D240" s="6"/>
      <c r="E240" s="6"/>
      <c r="F240" s="6"/>
      <c r="G240" s="6"/>
      <c r="K240" s="7"/>
      <c r="L240" s="8"/>
    </row>
    <row r="241" spans="3:12" x14ac:dyDescent="0.25">
      <c r="C241" s="6"/>
      <c r="D241" s="6"/>
      <c r="E241" s="6"/>
      <c r="F241" s="6"/>
      <c r="G241" s="6"/>
      <c r="K241" s="7"/>
      <c r="L241" s="8"/>
    </row>
    <row r="242" spans="3:12" x14ac:dyDescent="0.25">
      <c r="C242" s="6"/>
      <c r="D242" s="6"/>
      <c r="E242" s="6"/>
      <c r="F242" s="6"/>
      <c r="G242" s="6"/>
      <c r="K242" s="7"/>
      <c r="L242" s="8"/>
    </row>
    <row r="243" spans="3:12" x14ac:dyDescent="0.25">
      <c r="C243" s="6"/>
      <c r="D243" s="6"/>
      <c r="E243" s="6"/>
      <c r="F243" s="6"/>
      <c r="G243" s="6"/>
      <c r="K243" s="7"/>
      <c r="L243" s="8"/>
    </row>
    <row r="244" spans="3:12" x14ac:dyDescent="0.25">
      <c r="C244" s="6"/>
      <c r="D244" s="6"/>
      <c r="E244" s="6"/>
      <c r="F244" s="6"/>
      <c r="G244" s="6"/>
      <c r="K244" s="7"/>
      <c r="L244" s="8"/>
    </row>
    <row r="245" spans="3:12" x14ac:dyDescent="0.25">
      <c r="C245" s="6"/>
      <c r="D245" s="6"/>
      <c r="E245" s="6"/>
      <c r="F245" s="6"/>
      <c r="G245" s="6"/>
      <c r="K245" s="7"/>
      <c r="L245" s="8"/>
    </row>
    <row r="246" spans="3:12" x14ac:dyDescent="0.25">
      <c r="C246" s="6"/>
      <c r="D246" s="6"/>
      <c r="E246" s="6"/>
      <c r="F246" s="6"/>
      <c r="G246" s="6"/>
      <c r="K246" s="7"/>
      <c r="L246" s="8"/>
    </row>
    <row r="247" spans="3:12" x14ac:dyDescent="0.25">
      <c r="C247" s="6"/>
      <c r="D247" s="6"/>
      <c r="E247" s="6"/>
      <c r="F247" s="6"/>
      <c r="G247" s="6"/>
      <c r="K247" s="7"/>
      <c r="L247" s="8"/>
    </row>
    <row r="248" spans="3:12" x14ac:dyDescent="0.25">
      <c r="C248" s="6"/>
      <c r="D248" s="6"/>
      <c r="E248" s="6"/>
      <c r="F248" s="6"/>
      <c r="G248" s="6"/>
      <c r="K248" s="7"/>
      <c r="L248" s="8"/>
    </row>
    <row r="249" spans="3:12" x14ac:dyDescent="0.25">
      <c r="C249" s="6"/>
      <c r="D249" s="6"/>
      <c r="E249" s="6"/>
      <c r="F249" s="6"/>
      <c r="G249" s="6"/>
      <c r="K249" s="7"/>
      <c r="L249" s="8"/>
    </row>
    <row r="250" spans="3:12" x14ac:dyDescent="0.25">
      <c r="C250" s="6"/>
      <c r="D250" s="6"/>
      <c r="E250" s="6"/>
      <c r="F250" s="6"/>
      <c r="G250" s="6"/>
      <c r="K250" s="7"/>
      <c r="L250" s="8"/>
    </row>
    <row r="251" spans="3:12" x14ac:dyDescent="0.25">
      <c r="C251" s="6"/>
      <c r="D251" s="6"/>
      <c r="E251" s="6"/>
      <c r="F251" s="6"/>
      <c r="G251" s="6"/>
      <c r="K251" s="7"/>
      <c r="L251" s="8"/>
    </row>
    <row r="252" spans="3:12" x14ac:dyDescent="0.25">
      <c r="C252" s="6"/>
      <c r="D252" s="6"/>
      <c r="E252" s="6"/>
      <c r="F252" s="6"/>
      <c r="G252" s="6"/>
      <c r="K252" s="7"/>
      <c r="L252" s="8"/>
    </row>
    <row r="253" spans="3:12" x14ac:dyDescent="0.25">
      <c r="C253" s="6"/>
      <c r="D253" s="6"/>
      <c r="E253" s="6"/>
      <c r="F253" s="6"/>
      <c r="G253" s="6"/>
      <c r="K253" s="7"/>
      <c r="L253" s="8"/>
    </row>
    <row r="254" spans="3:12" x14ac:dyDescent="0.25">
      <c r="C254" s="6"/>
      <c r="D254" s="6"/>
      <c r="E254" s="6"/>
      <c r="F254" s="6"/>
      <c r="G254" s="6"/>
      <c r="K254" s="7"/>
      <c r="L254" s="8"/>
    </row>
    <row r="255" spans="3:12" x14ac:dyDescent="0.25">
      <c r="C255" s="6"/>
      <c r="D255" s="6"/>
      <c r="E255" s="6"/>
      <c r="F255" s="6"/>
      <c r="G255" s="6"/>
      <c r="K255" s="7"/>
      <c r="L255" s="8"/>
    </row>
    <row r="256" spans="3:12" x14ac:dyDescent="0.25">
      <c r="C256" s="6"/>
      <c r="D256" s="6"/>
      <c r="E256" s="6"/>
      <c r="F256" s="6"/>
      <c r="G256" s="6"/>
      <c r="K256" s="7"/>
      <c r="L256" s="8"/>
    </row>
    <row r="257" spans="3:12" x14ac:dyDescent="0.25">
      <c r="C257" s="6"/>
      <c r="D257" s="6"/>
      <c r="E257" s="6"/>
      <c r="F257" s="6"/>
      <c r="G257" s="6"/>
      <c r="K257" s="7"/>
      <c r="L257" s="8"/>
    </row>
    <row r="258" spans="3:12" x14ac:dyDescent="0.25">
      <c r="C258" s="6"/>
      <c r="D258" s="6"/>
      <c r="E258" s="6"/>
      <c r="F258" s="6"/>
      <c r="G258" s="6"/>
      <c r="K258" s="7"/>
      <c r="L258" s="8"/>
    </row>
    <row r="259" spans="3:12" x14ac:dyDescent="0.25">
      <c r="C259" s="6"/>
      <c r="D259" s="6"/>
      <c r="E259" s="6"/>
      <c r="F259" s="6"/>
      <c r="G259" s="6"/>
      <c r="K259" s="7"/>
      <c r="L259" s="8"/>
    </row>
    <row r="260" spans="3:12" x14ac:dyDescent="0.25">
      <c r="C260" s="6"/>
      <c r="D260" s="6"/>
      <c r="E260" s="6"/>
      <c r="F260" s="6"/>
      <c r="G260" s="6"/>
      <c r="K260" s="7"/>
      <c r="L260" s="8"/>
    </row>
    <row r="261" spans="3:12" x14ac:dyDescent="0.25">
      <c r="C261" s="6"/>
      <c r="D261" s="6"/>
      <c r="E261" s="6"/>
      <c r="F261" s="6"/>
      <c r="G261" s="6"/>
      <c r="K261" s="7"/>
      <c r="L261" s="8"/>
    </row>
    <row r="262" spans="3:12" x14ac:dyDescent="0.25">
      <c r="C262" s="6"/>
      <c r="D262" s="6"/>
      <c r="E262" s="6"/>
      <c r="F262" s="6"/>
      <c r="G262" s="6"/>
      <c r="K262" s="7"/>
      <c r="L262" s="8"/>
    </row>
    <row r="263" spans="3:12" x14ac:dyDescent="0.25">
      <c r="C263" s="6"/>
      <c r="D263" s="6"/>
      <c r="E263" s="6"/>
      <c r="F263" s="6"/>
      <c r="G263" s="6"/>
      <c r="K263" s="7"/>
      <c r="L263" s="8"/>
    </row>
    <row r="264" spans="3:12" x14ac:dyDescent="0.25">
      <c r="C264" s="6"/>
      <c r="D264" s="6"/>
      <c r="E264" s="6"/>
      <c r="F264" s="6"/>
      <c r="G264" s="6"/>
      <c r="K264" s="7"/>
      <c r="L264" s="8"/>
    </row>
    <row r="265" spans="3:12" x14ac:dyDescent="0.25">
      <c r="C265" s="6"/>
      <c r="D265" s="6"/>
      <c r="E265" s="6"/>
      <c r="F265" s="6"/>
      <c r="G265" s="6"/>
      <c r="K265" s="7"/>
      <c r="L265" s="8"/>
    </row>
    <row r="266" spans="3:12" x14ac:dyDescent="0.25">
      <c r="C266" s="6"/>
      <c r="D266" s="6"/>
      <c r="E266" s="6"/>
      <c r="F266" s="6"/>
      <c r="G266" s="6"/>
      <c r="K266" s="7"/>
      <c r="L266" s="8"/>
    </row>
    <row r="267" spans="3:12" x14ac:dyDescent="0.25">
      <c r="C267" s="6"/>
      <c r="D267" s="6"/>
      <c r="E267" s="6"/>
      <c r="F267" s="6"/>
      <c r="G267" s="6"/>
      <c r="K267" s="7"/>
      <c r="L267" s="8"/>
    </row>
    <row r="268" spans="3:12" x14ac:dyDescent="0.25">
      <c r="C268" s="6"/>
      <c r="D268" s="6"/>
      <c r="E268" s="6"/>
      <c r="F268" s="6"/>
      <c r="G268" s="6"/>
      <c r="K268" s="7"/>
      <c r="L268" s="8"/>
    </row>
    <row r="269" spans="3:12" x14ac:dyDescent="0.25">
      <c r="C269" s="6"/>
      <c r="D269" s="6"/>
      <c r="E269" s="6"/>
      <c r="F269" s="6"/>
      <c r="G269" s="6"/>
      <c r="K269" s="7"/>
      <c r="L269" s="8"/>
    </row>
    <row r="270" spans="3:12" x14ac:dyDescent="0.25">
      <c r="C270" s="6"/>
      <c r="D270" s="6"/>
      <c r="E270" s="6"/>
      <c r="F270" s="6"/>
      <c r="G270" s="6"/>
      <c r="K270" s="7"/>
      <c r="L270" s="8"/>
    </row>
    <row r="271" spans="3:12" x14ac:dyDescent="0.25">
      <c r="C271" s="6"/>
      <c r="D271" s="6"/>
      <c r="E271" s="6"/>
      <c r="F271" s="6"/>
      <c r="G271" s="6"/>
      <c r="K271" s="7"/>
      <c r="L271" s="8"/>
    </row>
    <row r="272" spans="3:12" x14ac:dyDescent="0.25">
      <c r="C272" s="6"/>
      <c r="D272" s="6"/>
      <c r="E272" s="6"/>
      <c r="F272" s="6"/>
      <c r="G272" s="6"/>
      <c r="K272" s="7"/>
      <c r="L272" s="8"/>
    </row>
    <row r="273" spans="1:12" x14ac:dyDescent="0.25">
      <c r="C273" s="6"/>
      <c r="D273" s="6"/>
      <c r="E273" s="6"/>
      <c r="F273" s="6"/>
      <c r="G273" s="6"/>
      <c r="K273" s="7"/>
      <c r="L273" s="8"/>
    </row>
    <row r="274" spans="1:12" x14ac:dyDescent="0.25">
      <c r="C274" s="6"/>
      <c r="D274" s="6"/>
      <c r="E274" s="6"/>
      <c r="F274" s="6"/>
      <c r="G274" s="6"/>
      <c r="K274" s="7"/>
      <c r="L274" s="8"/>
    </row>
    <row r="275" spans="1:12" x14ac:dyDescent="0.25">
      <c r="C275" s="6"/>
      <c r="D275" s="6"/>
      <c r="E275" s="6"/>
      <c r="F275" s="6"/>
      <c r="G275" s="6"/>
      <c r="K275" s="7"/>
      <c r="L275" s="8"/>
    </row>
    <row r="278" spans="1:12" x14ac:dyDescent="0.25">
      <c r="A278" s="66" t="s">
        <v>891</v>
      </c>
    </row>
    <row r="279" spans="1:12" x14ac:dyDescent="0.25">
      <c r="A279" s="73" t="s">
        <v>960</v>
      </c>
    </row>
    <row r="280" spans="1:12" x14ac:dyDescent="0.25">
      <c r="A280" s="73" t="s">
        <v>960</v>
      </c>
    </row>
    <row r="281" spans="1:12" x14ac:dyDescent="0.25">
      <c r="A281" s="66" t="s">
        <v>961</v>
      </c>
    </row>
    <row r="282" spans="1:12" x14ac:dyDescent="0.25">
      <c r="A282" s="66" t="s">
        <v>962</v>
      </c>
    </row>
    <row r="283" spans="1:12" x14ac:dyDescent="0.25">
      <c r="A283" s="66" t="s">
        <v>963</v>
      </c>
    </row>
    <row r="284" spans="1:12" x14ac:dyDescent="0.25">
      <c r="A284" s="66" t="s">
        <v>964</v>
      </c>
    </row>
    <row r="285" spans="1:12" x14ac:dyDescent="0.25">
      <c r="A285" s="66" t="s">
        <v>965</v>
      </c>
    </row>
    <row r="286" spans="1:12" x14ac:dyDescent="0.25">
      <c r="A286" s="66" t="s">
        <v>966</v>
      </c>
    </row>
    <row r="287" spans="1:12" x14ac:dyDescent="0.25">
      <c r="A287" s="66" t="s">
        <v>967</v>
      </c>
    </row>
    <row r="288" spans="1:12" x14ac:dyDescent="0.25">
      <c r="A288" s="66" t="s">
        <v>968</v>
      </c>
    </row>
    <row r="289" spans="1:1" x14ac:dyDescent="0.25">
      <c r="A289" s="66" t="s">
        <v>969</v>
      </c>
    </row>
    <row r="290" spans="1:1" x14ac:dyDescent="0.25">
      <c r="A290" s="73" t="s">
        <v>960</v>
      </c>
    </row>
    <row r="291" spans="1:1" x14ac:dyDescent="0.25">
      <c r="A291" s="74" t="s">
        <v>720</v>
      </c>
    </row>
    <row r="292" spans="1:1" x14ac:dyDescent="0.25">
      <c r="A292" s="74" t="s">
        <v>482</v>
      </c>
    </row>
    <row r="293" spans="1:1" x14ac:dyDescent="0.25">
      <c r="A293" s="74" t="s">
        <v>490</v>
      </c>
    </row>
    <row r="294" spans="1:1" x14ac:dyDescent="0.25">
      <c r="A294" s="74" t="s">
        <v>721</v>
      </c>
    </row>
    <row r="295" spans="1:1" x14ac:dyDescent="0.25">
      <c r="A295" s="74" t="s">
        <v>662</v>
      </c>
    </row>
    <row r="296" spans="1:1" x14ac:dyDescent="0.25">
      <c r="A296" s="74" t="s">
        <v>589</v>
      </c>
    </row>
    <row r="297" spans="1:1" x14ac:dyDescent="0.25">
      <c r="A297" s="74" t="s">
        <v>884</v>
      </c>
    </row>
    <row r="298" spans="1:1" x14ac:dyDescent="0.25">
      <c r="A298" s="74" t="s">
        <v>800</v>
      </c>
    </row>
    <row r="299" spans="1:1" x14ac:dyDescent="0.25">
      <c r="A299" s="75" t="s">
        <v>461</v>
      </c>
    </row>
    <row r="300" spans="1:1" x14ac:dyDescent="0.25">
      <c r="A300" s="74" t="s">
        <v>694</v>
      </c>
    </row>
    <row r="301" spans="1:1" x14ac:dyDescent="0.25">
      <c r="A301" s="74" t="s">
        <v>779</v>
      </c>
    </row>
    <row r="302" spans="1:1" x14ac:dyDescent="0.25">
      <c r="A302" s="74" t="s">
        <v>780</v>
      </c>
    </row>
    <row r="303" spans="1:1" x14ac:dyDescent="0.25">
      <c r="A303" s="74" t="s">
        <v>745</v>
      </c>
    </row>
    <row r="304" spans="1:1" x14ac:dyDescent="0.25">
      <c r="A304" s="74" t="s">
        <v>483</v>
      </c>
    </row>
    <row r="305" spans="1:1" x14ac:dyDescent="0.25">
      <c r="A305" s="74" t="s">
        <v>530</v>
      </c>
    </row>
    <row r="306" spans="1:1" x14ac:dyDescent="0.25">
      <c r="A306" s="74" t="s">
        <v>552</v>
      </c>
    </row>
    <row r="307" spans="1:1" x14ac:dyDescent="0.25">
      <c r="A307" s="74" t="s">
        <v>663</v>
      </c>
    </row>
    <row r="308" spans="1:1" x14ac:dyDescent="0.25">
      <c r="A308" s="74" t="s">
        <v>446</v>
      </c>
    </row>
    <row r="309" spans="1:1" x14ac:dyDescent="0.25">
      <c r="A309" s="74" t="s">
        <v>451</v>
      </c>
    </row>
    <row r="310" spans="1:1" x14ac:dyDescent="0.25">
      <c r="A310" s="75" t="s">
        <v>801</v>
      </c>
    </row>
    <row r="311" spans="1:1" x14ac:dyDescent="0.25">
      <c r="A311" s="75" t="s">
        <v>853</v>
      </c>
    </row>
    <row r="312" spans="1:1" x14ac:dyDescent="0.25">
      <c r="A312" s="75" t="s">
        <v>802</v>
      </c>
    </row>
    <row r="313" spans="1:1" x14ac:dyDescent="0.25">
      <c r="A313" s="74" t="s">
        <v>781</v>
      </c>
    </row>
    <row r="314" spans="1:1" x14ac:dyDescent="0.25">
      <c r="A314" s="74" t="s">
        <v>754</v>
      </c>
    </row>
    <row r="315" spans="1:1" x14ac:dyDescent="0.25">
      <c r="A315" s="74" t="s">
        <v>619</v>
      </c>
    </row>
    <row r="316" spans="1:1" x14ac:dyDescent="0.25">
      <c r="A316" s="74" t="s">
        <v>601</v>
      </c>
    </row>
    <row r="317" spans="1:1" x14ac:dyDescent="0.25">
      <c r="A317" s="74" t="s">
        <v>602</v>
      </c>
    </row>
    <row r="318" spans="1:1" x14ac:dyDescent="0.25">
      <c r="A318" s="74" t="s">
        <v>491</v>
      </c>
    </row>
    <row r="319" spans="1:1" x14ac:dyDescent="0.25">
      <c r="A319" s="74" t="s">
        <v>730</v>
      </c>
    </row>
    <row r="320" spans="1:1" x14ac:dyDescent="0.25">
      <c r="A320" s="74" t="s">
        <v>627</v>
      </c>
    </row>
    <row r="321" spans="1:1" x14ac:dyDescent="0.25">
      <c r="A321" s="74" t="s">
        <v>510</v>
      </c>
    </row>
    <row r="322" spans="1:1" x14ac:dyDescent="0.25">
      <c r="A322" s="74" t="s">
        <v>453</v>
      </c>
    </row>
    <row r="323" spans="1:1" x14ac:dyDescent="0.25">
      <c r="A323" s="74" t="s">
        <v>761</v>
      </c>
    </row>
    <row r="324" spans="1:1" x14ac:dyDescent="0.25">
      <c r="A324" s="74" t="s">
        <v>531</v>
      </c>
    </row>
    <row r="325" spans="1:1" x14ac:dyDescent="0.25">
      <c r="A325" s="74" t="s">
        <v>635</v>
      </c>
    </row>
    <row r="326" spans="1:1" x14ac:dyDescent="0.25">
      <c r="A326" s="74" t="s">
        <v>782</v>
      </c>
    </row>
    <row r="327" spans="1:1" x14ac:dyDescent="0.25">
      <c r="A327" s="74" t="s">
        <v>532</v>
      </c>
    </row>
    <row r="328" spans="1:1" x14ac:dyDescent="0.25">
      <c r="A328" s="74" t="s">
        <v>520</v>
      </c>
    </row>
    <row r="329" spans="1:1" x14ac:dyDescent="0.25">
      <c r="A329" s="74" t="s">
        <v>447</v>
      </c>
    </row>
    <row r="330" spans="1:1" x14ac:dyDescent="0.25">
      <c r="A330" s="74" t="s">
        <v>636</v>
      </c>
    </row>
    <row r="331" spans="1:1" x14ac:dyDescent="0.25">
      <c r="A331" s="74" t="s">
        <v>783</v>
      </c>
    </row>
    <row r="332" spans="1:1" x14ac:dyDescent="0.25">
      <c r="A332" s="74" t="s">
        <v>565</v>
      </c>
    </row>
    <row r="333" spans="1:1" x14ac:dyDescent="0.25">
      <c r="A333" s="74" t="s">
        <v>572</v>
      </c>
    </row>
    <row r="334" spans="1:1" x14ac:dyDescent="0.25">
      <c r="A334" s="74" t="s">
        <v>664</v>
      </c>
    </row>
    <row r="335" spans="1:1" x14ac:dyDescent="0.25">
      <c r="A335" s="74" t="s">
        <v>460</v>
      </c>
    </row>
    <row r="336" spans="1:1" x14ac:dyDescent="0.25">
      <c r="A336" s="75" t="s">
        <v>803</v>
      </c>
    </row>
    <row r="337" spans="1:1" x14ac:dyDescent="0.25">
      <c r="A337" s="74" t="s">
        <v>604</v>
      </c>
    </row>
    <row r="338" spans="1:1" x14ac:dyDescent="0.25">
      <c r="A338" s="74" t="s">
        <v>731</v>
      </c>
    </row>
    <row r="339" spans="1:1" x14ac:dyDescent="0.25">
      <c r="A339" s="74" t="s">
        <v>762</v>
      </c>
    </row>
    <row r="340" spans="1:1" x14ac:dyDescent="0.25">
      <c r="A340" s="74" t="s">
        <v>467</v>
      </c>
    </row>
    <row r="341" spans="1:1" x14ac:dyDescent="0.25">
      <c r="A341" s="74" t="s">
        <v>466</v>
      </c>
    </row>
    <row r="342" spans="1:1" x14ac:dyDescent="0.25">
      <c r="A342" s="74" t="s">
        <v>804</v>
      </c>
    </row>
    <row r="343" spans="1:1" x14ac:dyDescent="0.25">
      <c r="A343" s="75" t="s">
        <v>854</v>
      </c>
    </row>
    <row r="344" spans="1:1" x14ac:dyDescent="0.25">
      <c r="A344" s="74" t="s">
        <v>767</v>
      </c>
    </row>
    <row r="345" spans="1:1" x14ac:dyDescent="0.25">
      <c r="A345" s="74" t="s">
        <v>685</v>
      </c>
    </row>
    <row r="346" spans="1:1" x14ac:dyDescent="0.25">
      <c r="A346" s="74" t="s">
        <v>590</v>
      </c>
    </row>
    <row r="347" spans="1:1" x14ac:dyDescent="0.25">
      <c r="A347" s="74" t="s">
        <v>484</v>
      </c>
    </row>
    <row r="348" spans="1:1" x14ac:dyDescent="0.25">
      <c r="A348" s="74" t="s">
        <v>533</v>
      </c>
    </row>
    <row r="349" spans="1:1" x14ac:dyDescent="0.25">
      <c r="A349" s="74" t="s">
        <v>452</v>
      </c>
    </row>
    <row r="350" spans="1:1" x14ac:dyDescent="0.25">
      <c r="A350" s="74" t="s">
        <v>620</v>
      </c>
    </row>
    <row r="351" spans="1:1" x14ac:dyDescent="0.25">
      <c r="A351" s="74" t="s">
        <v>534</v>
      </c>
    </row>
    <row r="352" spans="1:1" x14ac:dyDescent="0.25">
      <c r="A352" s="74" t="s">
        <v>543</v>
      </c>
    </row>
    <row r="353" spans="1:1" x14ac:dyDescent="0.25">
      <c r="A353" s="74" t="s">
        <v>670</v>
      </c>
    </row>
    <row r="354" spans="1:1" x14ac:dyDescent="0.25">
      <c r="A354" s="74" t="s">
        <v>805</v>
      </c>
    </row>
    <row r="355" spans="1:1" x14ac:dyDescent="0.25">
      <c r="A355" s="74" t="s">
        <v>474</v>
      </c>
    </row>
    <row r="356" spans="1:1" x14ac:dyDescent="0.25">
      <c r="A356" s="75" t="s">
        <v>855</v>
      </c>
    </row>
    <row r="357" spans="1:1" x14ac:dyDescent="0.25">
      <c r="A357" s="74" t="s">
        <v>475</v>
      </c>
    </row>
    <row r="358" spans="1:1" x14ac:dyDescent="0.25">
      <c r="A358" s="74" t="s">
        <v>492</v>
      </c>
    </row>
    <row r="359" spans="1:1" x14ac:dyDescent="0.25">
      <c r="A359" s="74" t="s">
        <v>722</v>
      </c>
    </row>
    <row r="360" spans="1:1" x14ac:dyDescent="0.25">
      <c r="A360" s="74" t="s">
        <v>462</v>
      </c>
    </row>
    <row r="361" spans="1:1" x14ac:dyDescent="0.25">
      <c r="A361" s="74" t="s">
        <v>605</v>
      </c>
    </row>
    <row r="362" spans="1:1" x14ac:dyDescent="0.25">
      <c r="A362" s="74" t="s">
        <v>512</v>
      </c>
    </row>
    <row r="363" spans="1:1" x14ac:dyDescent="0.25">
      <c r="A363" s="74" t="s">
        <v>766</v>
      </c>
    </row>
    <row r="364" spans="1:1" x14ac:dyDescent="0.25">
      <c r="A364" s="74" t="s">
        <v>806</v>
      </c>
    </row>
    <row r="365" spans="1:1" x14ac:dyDescent="0.25">
      <c r="A365" s="75" t="s">
        <v>856</v>
      </c>
    </row>
    <row r="366" spans="1:1" x14ac:dyDescent="0.25">
      <c r="A366" s="74" t="s">
        <v>535</v>
      </c>
    </row>
    <row r="367" spans="1:1" x14ac:dyDescent="0.25">
      <c r="A367" s="74" t="s">
        <v>485</v>
      </c>
    </row>
    <row r="368" spans="1:1" x14ac:dyDescent="0.25">
      <c r="A368" s="74" t="s">
        <v>652</v>
      </c>
    </row>
    <row r="369" spans="1:1" x14ac:dyDescent="0.25">
      <c r="A369" s="74" t="s">
        <v>480</v>
      </c>
    </row>
    <row r="370" spans="1:1" x14ac:dyDescent="0.25">
      <c r="A370" s="74" t="s">
        <v>544</v>
      </c>
    </row>
    <row r="371" spans="1:1" x14ac:dyDescent="0.25">
      <c r="A371" s="74" t="s">
        <v>755</v>
      </c>
    </row>
    <row r="372" spans="1:1" x14ac:dyDescent="0.25">
      <c r="A372" s="74" t="s">
        <v>644</v>
      </c>
    </row>
    <row r="373" spans="1:1" x14ac:dyDescent="0.25">
      <c r="A373" s="74" t="s">
        <v>723</v>
      </c>
    </row>
    <row r="374" spans="1:1" x14ac:dyDescent="0.25">
      <c r="A374" s="74" t="s">
        <v>784</v>
      </c>
    </row>
    <row r="375" spans="1:1" x14ac:dyDescent="0.25">
      <c r="A375" s="74" t="s">
        <v>481</v>
      </c>
    </row>
    <row r="376" spans="1:1" x14ac:dyDescent="0.25">
      <c r="A376" s="75" t="s">
        <v>857</v>
      </c>
    </row>
    <row r="377" spans="1:1" x14ac:dyDescent="0.25">
      <c r="A377" s="74" t="s">
        <v>573</v>
      </c>
    </row>
    <row r="378" spans="1:1" x14ac:dyDescent="0.25">
      <c r="A378" s="74" t="s">
        <v>518</v>
      </c>
    </row>
    <row r="379" spans="1:1" x14ac:dyDescent="0.25">
      <c r="A379" s="74" t="s">
        <v>591</v>
      </c>
    </row>
    <row r="380" spans="1:1" x14ac:dyDescent="0.25">
      <c r="A380" s="75" t="s">
        <v>842</v>
      </c>
    </row>
    <row r="381" spans="1:1" x14ac:dyDescent="0.25">
      <c r="A381" s="74" t="s">
        <v>653</v>
      </c>
    </row>
    <row r="382" spans="1:1" x14ac:dyDescent="0.25">
      <c r="A382" s="74" t="s">
        <v>488</v>
      </c>
    </row>
    <row r="383" spans="1:1" x14ac:dyDescent="0.25">
      <c r="A383" s="74" t="s">
        <v>489</v>
      </c>
    </row>
    <row r="384" spans="1:1" x14ac:dyDescent="0.25">
      <c r="A384" s="74" t="s">
        <v>807</v>
      </c>
    </row>
    <row r="385" spans="1:1" x14ac:dyDescent="0.25">
      <c r="A385" s="74" t="s">
        <v>493</v>
      </c>
    </row>
    <row r="386" spans="1:1" x14ac:dyDescent="0.25">
      <c r="A386" s="75" t="s">
        <v>858</v>
      </c>
    </row>
    <row r="387" spans="1:1" x14ac:dyDescent="0.25">
      <c r="A387" s="74" t="s">
        <v>500</v>
      </c>
    </row>
    <row r="388" spans="1:1" x14ac:dyDescent="0.25">
      <c r="A388" s="74" t="s">
        <v>885</v>
      </c>
    </row>
    <row r="389" spans="1:1" x14ac:dyDescent="0.25">
      <c r="A389" s="74" t="s">
        <v>829</v>
      </c>
    </row>
    <row r="390" spans="1:1" x14ac:dyDescent="0.25">
      <c r="A390" s="74" t="s">
        <v>746</v>
      </c>
    </row>
    <row r="391" spans="1:1" x14ac:dyDescent="0.25">
      <c r="A391" s="74" t="s">
        <v>511</v>
      </c>
    </row>
    <row r="392" spans="1:1" x14ac:dyDescent="0.25">
      <c r="A392" s="74" t="s">
        <v>808</v>
      </c>
    </row>
    <row r="393" spans="1:1" x14ac:dyDescent="0.25">
      <c r="A393" s="75" t="s">
        <v>859</v>
      </c>
    </row>
    <row r="394" spans="1:1" x14ac:dyDescent="0.25">
      <c r="A394" s="74" t="s">
        <v>592</v>
      </c>
    </row>
    <row r="395" spans="1:1" x14ac:dyDescent="0.25">
      <c r="A395" s="74" t="s">
        <v>756</v>
      </c>
    </row>
    <row r="396" spans="1:1" x14ac:dyDescent="0.25">
      <c r="A396" s="74" t="s">
        <v>519</v>
      </c>
    </row>
    <row r="397" spans="1:1" x14ac:dyDescent="0.25">
      <c r="A397" s="74" t="s">
        <v>809</v>
      </c>
    </row>
    <row r="398" spans="1:1" x14ac:dyDescent="0.25">
      <c r="A398" s="75" t="s">
        <v>860</v>
      </c>
    </row>
    <row r="399" spans="1:1" x14ac:dyDescent="0.25">
      <c r="A399" s="74" t="s">
        <v>785</v>
      </c>
    </row>
    <row r="400" spans="1:1" x14ac:dyDescent="0.25">
      <c r="A400" s="74" t="s">
        <v>468</v>
      </c>
    </row>
    <row r="401" spans="1:1" x14ac:dyDescent="0.25">
      <c r="A401" s="74" t="s">
        <v>501</v>
      </c>
    </row>
    <row r="402" spans="1:1" x14ac:dyDescent="0.25">
      <c r="A402" s="74" t="s">
        <v>513</v>
      </c>
    </row>
    <row r="403" spans="1:1" x14ac:dyDescent="0.25">
      <c r="A403" s="74" t="s">
        <v>553</v>
      </c>
    </row>
    <row r="404" spans="1:1" x14ac:dyDescent="0.25">
      <c r="A404" s="74" t="s">
        <v>574</v>
      </c>
    </row>
    <row r="405" spans="1:1" x14ac:dyDescent="0.25">
      <c r="A405" s="74" t="s">
        <v>628</v>
      </c>
    </row>
    <row r="406" spans="1:1" x14ac:dyDescent="0.25">
      <c r="A406" s="74" t="s">
        <v>830</v>
      </c>
    </row>
    <row r="407" spans="1:1" x14ac:dyDescent="0.25">
      <c r="A407" s="74" t="s">
        <v>654</v>
      </c>
    </row>
    <row r="408" spans="1:1" x14ac:dyDescent="0.25">
      <c r="A408" s="74" t="s">
        <v>582</v>
      </c>
    </row>
    <row r="409" spans="1:1" x14ac:dyDescent="0.25">
      <c r="A409" s="74" t="s">
        <v>686</v>
      </c>
    </row>
    <row r="410" spans="1:1" x14ac:dyDescent="0.25">
      <c r="A410" s="74" t="s">
        <v>521</v>
      </c>
    </row>
    <row r="411" spans="1:1" x14ac:dyDescent="0.25">
      <c r="A411" s="74" t="s">
        <v>810</v>
      </c>
    </row>
    <row r="412" spans="1:1" x14ac:dyDescent="0.25">
      <c r="A412" s="74" t="s">
        <v>522</v>
      </c>
    </row>
    <row r="413" spans="1:1" x14ac:dyDescent="0.25">
      <c r="A413" s="74" t="s">
        <v>554</v>
      </c>
    </row>
    <row r="414" spans="1:1" x14ac:dyDescent="0.25">
      <c r="A414" s="74" t="s">
        <v>486</v>
      </c>
    </row>
    <row r="415" spans="1:1" x14ac:dyDescent="0.25">
      <c r="A415" s="74" t="s">
        <v>702</v>
      </c>
    </row>
    <row r="416" spans="1:1" x14ac:dyDescent="0.25">
      <c r="A416" s="74" t="s">
        <v>786</v>
      </c>
    </row>
    <row r="417" spans="1:1" x14ac:dyDescent="0.25">
      <c r="A417" s="74" t="s">
        <v>536</v>
      </c>
    </row>
    <row r="418" spans="1:1" x14ac:dyDescent="0.25">
      <c r="A418" s="74" t="s">
        <v>703</v>
      </c>
    </row>
    <row r="419" spans="1:1" x14ac:dyDescent="0.25">
      <c r="A419" s="74" t="s">
        <v>494</v>
      </c>
    </row>
    <row r="420" spans="1:1" x14ac:dyDescent="0.25">
      <c r="A420" s="74" t="s">
        <v>529</v>
      </c>
    </row>
    <row r="421" spans="1:1" x14ac:dyDescent="0.25">
      <c r="A421" s="74" t="s">
        <v>811</v>
      </c>
    </row>
    <row r="422" spans="1:1" x14ac:dyDescent="0.25">
      <c r="A422" s="75" t="s">
        <v>861</v>
      </c>
    </row>
    <row r="423" spans="1:1" x14ac:dyDescent="0.25">
      <c r="A423" s="74" t="s">
        <v>502</v>
      </c>
    </row>
    <row r="424" spans="1:1" x14ac:dyDescent="0.25">
      <c r="A424" s="75" t="s">
        <v>843</v>
      </c>
    </row>
    <row r="425" spans="1:1" x14ac:dyDescent="0.25">
      <c r="A425" s="74" t="s">
        <v>555</v>
      </c>
    </row>
    <row r="426" spans="1:1" x14ac:dyDescent="0.25">
      <c r="A426" s="74" t="s">
        <v>469</v>
      </c>
    </row>
    <row r="427" spans="1:1" x14ac:dyDescent="0.25">
      <c r="A427" s="74" t="s">
        <v>695</v>
      </c>
    </row>
    <row r="428" spans="1:1" x14ac:dyDescent="0.25">
      <c r="A428" s="74" t="s">
        <v>545</v>
      </c>
    </row>
    <row r="429" spans="1:1" x14ac:dyDescent="0.25">
      <c r="A429" s="74" t="s">
        <v>606</v>
      </c>
    </row>
    <row r="430" spans="1:1" x14ac:dyDescent="0.25">
      <c r="A430" s="74" t="s">
        <v>749</v>
      </c>
    </row>
    <row r="431" spans="1:1" x14ac:dyDescent="0.25">
      <c r="A431" s="74" t="s">
        <v>665</v>
      </c>
    </row>
    <row r="432" spans="1:1" x14ac:dyDescent="0.25">
      <c r="A432" s="74" t="s">
        <v>546</v>
      </c>
    </row>
    <row r="433" spans="1:1" x14ac:dyDescent="0.25">
      <c r="A433" s="74" t="s">
        <v>542</v>
      </c>
    </row>
    <row r="434" spans="1:1" x14ac:dyDescent="0.25">
      <c r="A434" s="75" t="s">
        <v>862</v>
      </c>
    </row>
    <row r="435" spans="1:1" x14ac:dyDescent="0.25">
      <c r="A435" s="74" t="s">
        <v>556</v>
      </c>
    </row>
    <row r="436" spans="1:1" x14ac:dyDescent="0.25">
      <c r="A436" s="74" t="s">
        <v>593</v>
      </c>
    </row>
    <row r="437" spans="1:1" x14ac:dyDescent="0.25">
      <c r="A437" s="74" t="s">
        <v>637</v>
      </c>
    </row>
    <row r="438" spans="1:1" x14ac:dyDescent="0.25">
      <c r="A438" s="66" t="s">
        <v>799</v>
      </c>
    </row>
    <row r="439" spans="1:1" x14ac:dyDescent="0.25">
      <c r="A439" s="75" t="s">
        <v>837</v>
      </c>
    </row>
    <row r="440" spans="1:1" x14ac:dyDescent="0.25">
      <c r="A440" s="74" t="s">
        <v>823</v>
      </c>
    </row>
    <row r="441" spans="1:1" x14ac:dyDescent="0.25">
      <c r="A441" s="66" t="s">
        <v>878</v>
      </c>
    </row>
    <row r="442" spans="1:1" x14ac:dyDescent="0.25">
      <c r="A442" s="74" t="s">
        <v>831</v>
      </c>
    </row>
    <row r="443" spans="1:1" x14ac:dyDescent="0.25">
      <c r="A443" s="74" t="s">
        <v>768</v>
      </c>
    </row>
    <row r="444" spans="1:1" x14ac:dyDescent="0.25">
      <c r="A444" s="74" t="s">
        <v>704</v>
      </c>
    </row>
    <row r="445" spans="1:1" x14ac:dyDescent="0.25">
      <c r="A445" s="74" t="s">
        <v>769</v>
      </c>
    </row>
    <row r="446" spans="1:1" x14ac:dyDescent="0.25">
      <c r="A446" s="74" t="s">
        <v>472</v>
      </c>
    </row>
    <row r="447" spans="1:1" x14ac:dyDescent="0.25">
      <c r="A447" s="74" t="s">
        <v>645</v>
      </c>
    </row>
    <row r="448" spans="1:1" x14ac:dyDescent="0.25">
      <c r="A448" s="74" t="s">
        <v>770</v>
      </c>
    </row>
    <row r="449" spans="1:1" x14ac:dyDescent="0.25">
      <c r="A449" s="74" t="s">
        <v>551</v>
      </c>
    </row>
    <row r="450" spans="1:1" x14ac:dyDescent="0.25">
      <c r="A450" s="74" t="s">
        <v>812</v>
      </c>
    </row>
    <row r="451" spans="1:1" x14ac:dyDescent="0.25">
      <c r="A451" s="74" t="s">
        <v>886</v>
      </c>
    </row>
    <row r="452" spans="1:1" x14ac:dyDescent="0.25">
      <c r="A452" s="74" t="s">
        <v>621</v>
      </c>
    </row>
    <row r="453" spans="1:1" x14ac:dyDescent="0.25">
      <c r="A453" s="74" t="s">
        <v>787</v>
      </c>
    </row>
    <row r="454" spans="1:1" x14ac:dyDescent="0.25">
      <c r="A454" s="74" t="s">
        <v>537</v>
      </c>
    </row>
    <row r="455" spans="1:1" x14ac:dyDescent="0.25">
      <c r="A455" s="74" t="s">
        <v>648</v>
      </c>
    </row>
    <row r="456" spans="1:1" x14ac:dyDescent="0.25">
      <c r="A456" s="74" t="s">
        <v>788</v>
      </c>
    </row>
    <row r="457" spans="1:1" x14ac:dyDescent="0.25">
      <c r="A457" s="74" t="s">
        <v>557</v>
      </c>
    </row>
    <row r="458" spans="1:1" x14ac:dyDescent="0.25">
      <c r="A458" s="74" t="s">
        <v>476</v>
      </c>
    </row>
    <row r="459" spans="1:1" x14ac:dyDescent="0.25">
      <c r="A459" s="74" t="s">
        <v>523</v>
      </c>
    </row>
    <row r="460" spans="1:1" x14ac:dyDescent="0.25">
      <c r="A460" s="74" t="s">
        <v>558</v>
      </c>
    </row>
    <row r="461" spans="1:1" x14ac:dyDescent="0.25">
      <c r="A461" s="74" t="s">
        <v>789</v>
      </c>
    </row>
    <row r="462" spans="1:1" x14ac:dyDescent="0.25">
      <c r="A462" s="74" t="s">
        <v>813</v>
      </c>
    </row>
    <row r="463" spans="1:1" x14ac:dyDescent="0.25">
      <c r="A463" s="74" t="s">
        <v>563</v>
      </c>
    </row>
    <row r="464" spans="1:1" x14ac:dyDescent="0.25">
      <c r="A464" s="74" t="s">
        <v>571</v>
      </c>
    </row>
    <row r="465" spans="1:1" x14ac:dyDescent="0.25">
      <c r="A465" s="75" t="s">
        <v>863</v>
      </c>
    </row>
    <row r="466" spans="1:1" x14ac:dyDescent="0.25">
      <c r="A466" s="74" t="s">
        <v>575</v>
      </c>
    </row>
    <row r="467" spans="1:1" x14ac:dyDescent="0.25">
      <c r="A467" s="74" t="s">
        <v>495</v>
      </c>
    </row>
    <row r="468" spans="1:1" x14ac:dyDescent="0.25">
      <c r="A468" s="74" t="s">
        <v>790</v>
      </c>
    </row>
    <row r="469" spans="1:1" x14ac:dyDescent="0.25">
      <c r="A469" s="74" t="s">
        <v>622</v>
      </c>
    </row>
    <row r="470" spans="1:1" x14ac:dyDescent="0.25">
      <c r="A470" s="74" t="s">
        <v>724</v>
      </c>
    </row>
    <row r="471" spans="1:1" x14ac:dyDescent="0.25">
      <c r="A471" s="74" t="s">
        <v>791</v>
      </c>
    </row>
    <row r="472" spans="1:1" x14ac:dyDescent="0.25">
      <c r="A472" s="74" t="s">
        <v>814</v>
      </c>
    </row>
    <row r="473" spans="1:1" x14ac:dyDescent="0.25">
      <c r="A473" s="75" t="s">
        <v>864</v>
      </c>
    </row>
    <row r="474" spans="1:1" x14ac:dyDescent="0.25">
      <c r="A474" s="74" t="s">
        <v>471</v>
      </c>
    </row>
    <row r="475" spans="1:1" x14ac:dyDescent="0.25">
      <c r="A475" s="74" t="s">
        <v>607</v>
      </c>
    </row>
    <row r="476" spans="1:1" x14ac:dyDescent="0.25">
      <c r="A476" s="74" t="s">
        <v>696</v>
      </c>
    </row>
    <row r="477" spans="1:1" x14ac:dyDescent="0.25">
      <c r="A477" s="74" t="s">
        <v>586</v>
      </c>
    </row>
    <row r="478" spans="1:1" x14ac:dyDescent="0.25">
      <c r="A478" s="74" t="s">
        <v>729</v>
      </c>
    </row>
    <row r="479" spans="1:1" x14ac:dyDescent="0.25">
      <c r="A479" s="74" t="s">
        <v>771</v>
      </c>
    </row>
    <row r="480" spans="1:1" x14ac:dyDescent="0.25">
      <c r="A480" s="74" t="s">
        <v>772</v>
      </c>
    </row>
    <row r="481" spans="1:1" x14ac:dyDescent="0.25">
      <c r="A481" s="74" t="s">
        <v>588</v>
      </c>
    </row>
    <row r="482" spans="1:1" x14ac:dyDescent="0.25">
      <c r="A482" s="74" t="s">
        <v>815</v>
      </c>
    </row>
    <row r="483" spans="1:1" x14ac:dyDescent="0.25">
      <c r="A483" s="75" t="s">
        <v>865</v>
      </c>
    </row>
    <row r="484" spans="1:1" x14ac:dyDescent="0.25">
      <c r="A484" s="74" t="s">
        <v>655</v>
      </c>
    </row>
    <row r="485" spans="1:1" x14ac:dyDescent="0.25">
      <c r="A485" s="74" t="s">
        <v>638</v>
      </c>
    </row>
    <row r="486" spans="1:1" x14ac:dyDescent="0.25">
      <c r="A486" s="74" t="s">
        <v>583</v>
      </c>
    </row>
    <row r="487" spans="1:1" x14ac:dyDescent="0.25">
      <c r="A487" s="74" t="s">
        <v>792</v>
      </c>
    </row>
    <row r="488" spans="1:1" x14ac:dyDescent="0.25">
      <c r="A488" s="74" t="s">
        <v>763</v>
      </c>
    </row>
    <row r="489" spans="1:1" x14ac:dyDescent="0.25">
      <c r="A489" s="74" t="s">
        <v>740</v>
      </c>
    </row>
    <row r="490" spans="1:1" x14ac:dyDescent="0.25">
      <c r="A490" s="75" t="s">
        <v>844</v>
      </c>
    </row>
    <row r="491" spans="1:1" x14ac:dyDescent="0.25">
      <c r="A491" s="74" t="s">
        <v>773</v>
      </c>
    </row>
    <row r="492" spans="1:1" x14ac:dyDescent="0.25">
      <c r="A492" s="74" t="s">
        <v>603</v>
      </c>
    </row>
    <row r="493" spans="1:1" x14ac:dyDescent="0.25">
      <c r="A493" s="74" t="s">
        <v>816</v>
      </c>
    </row>
    <row r="494" spans="1:1" x14ac:dyDescent="0.25">
      <c r="A494" s="75" t="s">
        <v>866</v>
      </c>
    </row>
    <row r="495" spans="1:1" x14ac:dyDescent="0.25">
      <c r="A495" s="74" t="s">
        <v>608</v>
      </c>
    </row>
    <row r="496" spans="1:1" x14ac:dyDescent="0.25">
      <c r="A496" s="75" t="s">
        <v>852</v>
      </c>
    </row>
    <row r="497" spans="1:1" x14ac:dyDescent="0.25">
      <c r="A497" s="74" t="s">
        <v>764</v>
      </c>
    </row>
    <row r="498" spans="1:1" x14ac:dyDescent="0.25">
      <c r="A498" s="74" t="s">
        <v>616</v>
      </c>
    </row>
    <row r="499" spans="1:1" x14ac:dyDescent="0.25">
      <c r="A499" s="74" t="s">
        <v>618</v>
      </c>
    </row>
    <row r="500" spans="1:1" x14ac:dyDescent="0.25">
      <c r="A500" s="74" t="s">
        <v>817</v>
      </c>
    </row>
    <row r="501" spans="1:1" x14ac:dyDescent="0.25">
      <c r="A501" s="66" t="s">
        <v>867</v>
      </c>
    </row>
    <row r="502" spans="1:1" x14ac:dyDescent="0.25">
      <c r="A502" s="74" t="s">
        <v>524</v>
      </c>
    </row>
    <row r="503" spans="1:1" x14ac:dyDescent="0.25">
      <c r="A503" s="74" t="s">
        <v>774</v>
      </c>
    </row>
    <row r="504" spans="1:1" x14ac:dyDescent="0.25">
      <c r="A504" s="74" t="s">
        <v>687</v>
      </c>
    </row>
    <row r="505" spans="1:1" x14ac:dyDescent="0.25">
      <c r="A505" s="74" t="s">
        <v>629</v>
      </c>
    </row>
    <row r="506" spans="1:1" x14ac:dyDescent="0.25">
      <c r="A506" s="74" t="s">
        <v>626</v>
      </c>
    </row>
    <row r="507" spans="1:1" x14ac:dyDescent="0.25">
      <c r="A507" s="66" t="s">
        <v>868</v>
      </c>
    </row>
    <row r="508" spans="1:1" x14ac:dyDescent="0.25">
      <c r="A508" s="74" t="s">
        <v>741</v>
      </c>
    </row>
    <row r="509" spans="1:1" x14ac:dyDescent="0.25">
      <c r="A509" s="74" t="s">
        <v>450</v>
      </c>
    </row>
    <row r="510" spans="1:1" x14ac:dyDescent="0.25">
      <c r="A510" s="74" t="s">
        <v>594</v>
      </c>
    </row>
    <row r="511" spans="1:1" x14ac:dyDescent="0.25">
      <c r="A511" s="74" t="s">
        <v>538</v>
      </c>
    </row>
    <row r="512" spans="1:1" x14ac:dyDescent="0.25">
      <c r="A512" s="74" t="s">
        <v>570</v>
      </c>
    </row>
    <row r="513" spans="1:1" x14ac:dyDescent="0.25">
      <c r="A513" s="74" t="s">
        <v>732</v>
      </c>
    </row>
    <row r="514" spans="1:1" x14ac:dyDescent="0.25">
      <c r="A514" s="74" t="s">
        <v>666</v>
      </c>
    </row>
    <row r="515" spans="1:1" x14ac:dyDescent="0.25">
      <c r="A515" s="74" t="s">
        <v>587</v>
      </c>
    </row>
    <row r="516" spans="1:1" x14ac:dyDescent="0.25">
      <c r="A516" s="74" t="s">
        <v>623</v>
      </c>
    </row>
    <row r="517" spans="1:1" x14ac:dyDescent="0.25">
      <c r="A517" s="74" t="s">
        <v>678</v>
      </c>
    </row>
    <row r="518" spans="1:1" x14ac:dyDescent="0.25">
      <c r="A518" s="74" t="s">
        <v>824</v>
      </c>
    </row>
    <row r="519" spans="1:1" x14ac:dyDescent="0.25">
      <c r="A519" s="74" t="s">
        <v>879</v>
      </c>
    </row>
    <row r="520" spans="1:1" x14ac:dyDescent="0.25">
      <c r="A520" s="74" t="s">
        <v>832</v>
      </c>
    </row>
    <row r="521" spans="1:1" x14ac:dyDescent="0.25">
      <c r="A521" s="74" t="s">
        <v>793</v>
      </c>
    </row>
    <row r="522" spans="1:1" x14ac:dyDescent="0.25">
      <c r="A522" s="74" t="s">
        <v>503</v>
      </c>
    </row>
    <row r="523" spans="1:1" x14ac:dyDescent="0.25">
      <c r="A523" s="74" t="s">
        <v>697</v>
      </c>
    </row>
    <row r="524" spans="1:1" x14ac:dyDescent="0.25">
      <c r="A524" s="74" t="s">
        <v>725</v>
      </c>
    </row>
    <row r="525" spans="1:1" x14ac:dyDescent="0.25">
      <c r="A525" s="74" t="s">
        <v>477</v>
      </c>
    </row>
    <row r="526" spans="1:1" x14ac:dyDescent="0.25">
      <c r="A526" s="74" t="s">
        <v>459</v>
      </c>
    </row>
    <row r="527" spans="1:1" x14ac:dyDescent="0.25">
      <c r="A527" s="74" t="s">
        <v>705</v>
      </c>
    </row>
    <row r="528" spans="1:1" x14ac:dyDescent="0.25">
      <c r="A528" s="74" t="s">
        <v>559</v>
      </c>
    </row>
    <row r="529" spans="1:1" x14ac:dyDescent="0.25">
      <c r="A529" s="75" t="s">
        <v>850</v>
      </c>
    </row>
    <row r="530" spans="1:1" x14ac:dyDescent="0.25">
      <c r="A530" s="74" t="s">
        <v>667</v>
      </c>
    </row>
    <row r="531" spans="1:1" x14ac:dyDescent="0.25">
      <c r="A531" s="74" t="s">
        <v>750</v>
      </c>
    </row>
    <row r="532" spans="1:1" x14ac:dyDescent="0.25">
      <c r="A532" s="74" t="s">
        <v>688</v>
      </c>
    </row>
    <row r="533" spans="1:1" x14ac:dyDescent="0.25">
      <c r="A533" s="74" t="s">
        <v>794</v>
      </c>
    </row>
    <row r="534" spans="1:1" x14ac:dyDescent="0.25">
      <c r="A534" s="74" t="s">
        <v>634</v>
      </c>
    </row>
    <row r="535" spans="1:1" x14ac:dyDescent="0.25">
      <c r="A535" s="66" t="s">
        <v>869</v>
      </c>
    </row>
    <row r="536" spans="1:1" x14ac:dyDescent="0.25">
      <c r="A536" s="74" t="s">
        <v>504</v>
      </c>
    </row>
    <row r="537" spans="1:1" x14ac:dyDescent="0.25">
      <c r="A537" s="74" t="s">
        <v>514</v>
      </c>
    </row>
    <row r="538" spans="1:1" x14ac:dyDescent="0.25">
      <c r="A538" s="74" t="s">
        <v>496</v>
      </c>
    </row>
    <row r="539" spans="1:1" x14ac:dyDescent="0.25">
      <c r="A539" s="74" t="s">
        <v>584</v>
      </c>
    </row>
    <row r="540" spans="1:1" x14ac:dyDescent="0.25">
      <c r="A540" s="74" t="s">
        <v>576</v>
      </c>
    </row>
    <row r="541" spans="1:1" x14ac:dyDescent="0.25">
      <c r="A541" s="74" t="s">
        <v>630</v>
      </c>
    </row>
    <row r="542" spans="1:1" x14ac:dyDescent="0.25">
      <c r="A542" s="74" t="s">
        <v>585</v>
      </c>
    </row>
    <row r="543" spans="1:1" x14ac:dyDescent="0.25">
      <c r="A543" s="74" t="s">
        <v>833</v>
      </c>
    </row>
    <row r="544" spans="1:1" x14ac:dyDescent="0.25">
      <c r="A544" s="74" t="s">
        <v>639</v>
      </c>
    </row>
    <row r="545" spans="1:1" x14ac:dyDescent="0.25">
      <c r="A545" s="74" t="s">
        <v>449</v>
      </c>
    </row>
    <row r="546" spans="1:1" x14ac:dyDescent="0.25">
      <c r="A546" s="74" t="s">
        <v>751</v>
      </c>
    </row>
    <row r="547" spans="1:1" x14ac:dyDescent="0.25">
      <c r="A547" s="74" t="s">
        <v>714</v>
      </c>
    </row>
    <row r="548" spans="1:1" x14ac:dyDescent="0.25">
      <c r="A548" s="74" t="s">
        <v>624</v>
      </c>
    </row>
    <row r="549" spans="1:1" x14ac:dyDescent="0.25">
      <c r="A549" s="75" t="s">
        <v>845</v>
      </c>
    </row>
    <row r="550" spans="1:1" x14ac:dyDescent="0.25">
      <c r="A550" s="74" t="s">
        <v>643</v>
      </c>
    </row>
    <row r="551" spans="1:1" x14ac:dyDescent="0.25">
      <c r="A551" s="74" t="s">
        <v>818</v>
      </c>
    </row>
    <row r="552" spans="1:1" x14ac:dyDescent="0.25">
      <c r="A552" s="66" t="s">
        <v>870</v>
      </c>
    </row>
    <row r="553" spans="1:1" x14ac:dyDescent="0.25">
      <c r="A553" s="74" t="s">
        <v>656</v>
      </c>
    </row>
    <row r="554" spans="1:1" x14ac:dyDescent="0.25">
      <c r="A554" s="74" t="s">
        <v>651</v>
      </c>
    </row>
    <row r="555" spans="1:1" x14ac:dyDescent="0.25">
      <c r="A555" s="66" t="s">
        <v>871</v>
      </c>
    </row>
    <row r="556" spans="1:1" x14ac:dyDescent="0.25">
      <c r="A556" s="74" t="s">
        <v>659</v>
      </c>
    </row>
    <row r="557" spans="1:1" x14ac:dyDescent="0.25">
      <c r="A557" s="75" t="s">
        <v>846</v>
      </c>
    </row>
    <row r="558" spans="1:1" x14ac:dyDescent="0.25">
      <c r="A558" s="74" t="s">
        <v>881</v>
      </c>
    </row>
    <row r="559" spans="1:1" x14ac:dyDescent="0.25">
      <c r="A559" s="74" t="s">
        <v>640</v>
      </c>
    </row>
    <row r="560" spans="1:1" x14ac:dyDescent="0.25">
      <c r="A560" s="74" t="s">
        <v>660</v>
      </c>
    </row>
    <row r="561" spans="1:1" x14ac:dyDescent="0.25">
      <c r="A561" s="74" t="s">
        <v>661</v>
      </c>
    </row>
    <row r="562" spans="1:1" x14ac:dyDescent="0.25">
      <c r="A562" s="74" t="s">
        <v>819</v>
      </c>
    </row>
    <row r="563" spans="1:1" x14ac:dyDescent="0.25">
      <c r="A563" s="66" t="s">
        <v>872</v>
      </c>
    </row>
    <row r="564" spans="1:1" x14ac:dyDescent="0.25">
      <c r="A564" s="74" t="s">
        <v>715</v>
      </c>
    </row>
    <row r="565" spans="1:1" x14ac:dyDescent="0.25">
      <c r="A565" s="74" t="s">
        <v>625</v>
      </c>
    </row>
    <row r="566" spans="1:1" x14ac:dyDescent="0.25">
      <c r="A566" s="74" t="s">
        <v>733</v>
      </c>
    </row>
    <row r="567" spans="1:1" x14ac:dyDescent="0.25">
      <c r="A567" s="74" t="s">
        <v>671</v>
      </c>
    </row>
    <row r="568" spans="1:1" x14ac:dyDescent="0.25">
      <c r="A568" s="74" t="s">
        <v>669</v>
      </c>
    </row>
    <row r="569" spans="1:1" x14ac:dyDescent="0.25">
      <c r="A569" s="75" t="s">
        <v>847</v>
      </c>
    </row>
    <row r="570" spans="1:1" x14ac:dyDescent="0.25">
      <c r="A570" s="74" t="s">
        <v>609</v>
      </c>
    </row>
    <row r="571" spans="1:1" x14ac:dyDescent="0.25">
      <c r="A571" s="74" t="s">
        <v>465</v>
      </c>
    </row>
    <row r="572" spans="1:1" x14ac:dyDescent="0.25">
      <c r="A572" s="74" t="s">
        <v>498</v>
      </c>
    </row>
    <row r="573" spans="1:1" x14ac:dyDescent="0.25">
      <c r="A573" s="74" t="s">
        <v>509</v>
      </c>
    </row>
    <row r="574" spans="1:1" x14ac:dyDescent="0.25">
      <c r="A574" s="74" t="s">
        <v>549</v>
      </c>
    </row>
    <row r="575" spans="1:1" x14ac:dyDescent="0.25">
      <c r="A575" s="74" t="s">
        <v>610</v>
      </c>
    </row>
    <row r="576" spans="1:1" x14ac:dyDescent="0.25">
      <c r="A576" s="74" t="s">
        <v>515</v>
      </c>
    </row>
    <row r="577" spans="1:1" x14ac:dyDescent="0.25">
      <c r="A577" s="74" t="s">
        <v>455</v>
      </c>
    </row>
    <row r="578" spans="1:1" x14ac:dyDescent="0.25">
      <c r="A578" s="74" t="s">
        <v>795</v>
      </c>
    </row>
    <row r="579" spans="1:1" x14ac:dyDescent="0.25">
      <c r="A579" s="74" t="s">
        <v>478</v>
      </c>
    </row>
    <row r="580" spans="1:1" x14ac:dyDescent="0.25">
      <c r="A580" s="74" t="s">
        <v>566</v>
      </c>
    </row>
    <row r="581" spans="1:1" x14ac:dyDescent="0.25">
      <c r="A581" s="74" t="s">
        <v>706</v>
      </c>
    </row>
    <row r="582" spans="1:1" x14ac:dyDescent="0.25">
      <c r="A582" s="74" t="s">
        <v>611</v>
      </c>
    </row>
    <row r="583" spans="1:1" x14ac:dyDescent="0.25">
      <c r="A583" s="74" t="s">
        <v>796</v>
      </c>
    </row>
    <row r="584" spans="1:1" x14ac:dyDescent="0.25">
      <c r="A584" s="74" t="s">
        <v>646</v>
      </c>
    </row>
    <row r="585" spans="1:1" x14ac:dyDescent="0.25">
      <c r="A585" s="74" t="s">
        <v>734</v>
      </c>
    </row>
    <row r="586" spans="1:1" x14ac:dyDescent="0.25">
      <c r="A586" s="74" t="s">
        <v>539</v>
      </c>
    </row>
    <row r="587" spans="1:1" x14ac:dyDescent="0.25">
      <c r="A587" s="74" t="s">
        <v>612</v>
      </c>
    </row>
    <row r="588" spans="1:1" x14ac:dyDescent="0.25">
      <c r="A588" s="74" t="s">
        <v>525</v>
      </c>
    </row>
    <row r="589" spans="1:1" x14ac:dyDescent="0.25">
      <c r="A589" s="74" t="s">
        <v>747</v>
      </c>
    </row>
    <row r="590" spans="1:1" x14ac:dyDescent="0.25">
      <c r="A590" s="74" t="s">
        <v>716</v>
      </c>
    </row>
    <row r="591" spans="1:1" x14ac:dyDescent="0.25">
      <c r="A591" s="74" t="s">
        <v>707</v>
      </c>
    </row>
    <row r="592" spans="1:1" x14ac:dyDescent="0.25">
      <c r="A592" s="74" t="s">
        <v>668</v>
      </c>
    </row>
    <row r="593" spans="1:1" x14ac:dyDescent="0.25">
      <c r="A593" s="74" t="s">
        <v>560</v>
      </c>
    </row>
    <row r="594" spans="1:1" x14ac:dyDescent="0.25">
      <c r="A594" s="74" t="s">
        <v>617</v>
      </c>
    </row>
    <row r="595" spans="1:1" x14ac:dyDescent="0.25">
      <c r="A595" s="74" t="s">
        <v>649</v>
      </c>
    </row>
    <row r="596" spans="1:1" x14ac:dyDescent="0.25">
      <c r="A596" s="74" t="s">
        <v>735</v>
      </c>
    </row>
    <row r="597" spans="1:1" x14ac:dyDescent="0.25">
      <c r="A597" s="74" t="s">
        <v>757</v>
      </c>
    </row>
    <row r="598" spans="1:1" x14ac:dyDescent="0.25">
      <c r="A598" s="74" t="s">
        <v>647</v>
      </c>
    </row>
    <row r="599" spans="1:1" x14ac:dyDescent="0.25">
      <c r="A599" s="74" t="s">
        <v>679</v>
      </c>
    </row>
    <row r="600" spans="1:1" x14ac:dyDescent="0.25">
      <c r="A600" s="74" t="s">
        <v>743</v>
      </c>
    </row>
    <row r="601" spans="1:1" x14ac:dyDescent="0.25">
      <c r="A601" s="74" t="s">
        <v>650</v>
      </c>
    </row>
    <row r="602" spans="1:1" x14ac:dyDescent="0.25">
      <c r="A602" s="74" t="s">
        <v>595</v>
      </c>
    </row>
    <row r="603" spans="1:1" x14ac:dyDescent="0.25">
      <c r="A603" s="74" t="s">
        <v>748</v>
      </c>
    </row>
    <row r="604" spans="1:1" x14ac:dyDescent="0.25">
      <c r="A604" s="74" t="s">
        <v>596</v>
      </c>
    </row>
    <row r="605" spans="1:1" x14ac:dyDescent="0.25">
      <c r="A605" s="74" t="s">
        <v>676</v>
      </c>
    </row>
    <row r="606" spans="1:1" x14ac:dyDescent="0.25">
      <c r="A606" s="74" t="s">
        <v>820</v>
      </c>
    </row>
    <row r="607" spans="1:1" x14ac:dyDescent="0.25">
      <c r="A607" s="74" t="s">
        <v>456</v>
      </c>
    </row>
    <row r="608" spans="1:1" x14ac:dyDescent="0.25">
      <c r="A608" s="74" t="s">
        <v>758</v>
      </c>
    </row>
    <row r="609" spans="1:1" x14ac:dyDescent="0.25">
      <c r="A609" s="74" t="s">
        <v>677</v>
      </c>
    </row>
    <row r="610" spans="1:1" x14ac:dyDescent="0.25">
      <c r="A610" s="74" t="s">
        <v>463</v>
      </c>
    </row>
    <row r="611" spans="1:1" x14ac:dyDescent="0.25">
      <c r="A611" s="74" t="s">
        <v>470</v>
      </c>
    </row>
    <row r="612" spans="1:1" x14ac:dyDescent="0.25">
      <c r="A612" s="74" t="s">
        <v>497</v>
      </c>
    </row>
    <row r="613" spans="1:1" x14ac:dyDescent="0.25">
      <c r="A613" s="75" t="s">
        <v>851</v>
      </c>
    </row>
    <row r="614" spans="1:1" x14ac:dyDescent="0.25">
      <c r="A614" s="74" t="s">
        <v>448</v>
      </c>
    </row>
    <row r="615" spans="1:1" x14ac:dyDescent="0.25">
      <c r="A615" s="74" t="s">
        <v>505</v>
      </c>
    </row>
    <row r="616" spans="1:1" x14ac:dyDescent="0.25">
      <c r="A616" s="74" t="s">
        <v>631</v>
      </c>
    </row>
    <row r="617" spans="1:1" x14ac:dyDescent="0.25">
      <c r="A617" s="74" t="s">
        <v>632</v>
      </c>
    </row>
    <row r="618" spans="1:1" x14ac:dyDescent="0.25">
      <c r="A618" s="74" t="s">
        <v>487</v>
      </c>
    </row>
    <row r="619" spans="1:1" x14ac:dyDescent="0.25">
      <c r="A619" s="74" t="s">
        <v>641</v>
      </c>
    </row>
    <row r="620" spans="1:1" x14ac:dyDescent="0.25">
      <c r="A620" s="74" t="s">
        <v>657</v>
      </c>
    </row>
    <row r="621" spans="1:1" x14ac:dyDescent="0.25">
      <c r="A621" s="74" t="s">
        <v>672</v>
      </c>
    </row>
    <row r="622" spans="1:1" x14ac:dyDescent="0.25">
      <c r="A622" s="74" t="s">
        <v>613</v>
      </c>
    </row>
    <row r="623" spans="1:1" x14ac:dyDescent="0.25">
      <c r="A623" s="74" t="s">
        <v>681</v>
      </c>
    </row>
    <row r="624" spans="1:1" x14ac:dyDescent="0.25">
      <c r="A624" s="74" t="s">
        <v>689</v>
      </c>
    </row>
    <row r="625" spans="1:1" x14ac:dyDescent="0.25">
      <c r="A625" s="74" t="s">
        <v>752</v>
      </c>
    </row>
    <row r="626" spans="1:1" x14ac:dyDescent="0.25">
      <c r="A626" s="74" t="s">
        <v>825</v>
      </c>
    </row>
    <row r="627" spans="1:1" x14ac:dyDescent="0.25">
      <c r="A627" s="74" t="s">
        <v>880</v>
      </c>
    </row>
    <row r="628" spans="1:1" x14ac:dyDescent="0.25">
      <c r="A628" s="74" t="s">
        <v>550</v>
      </c>
    </row>
    <row r="629" spans="1:1" x14ac:dyDescent="0.25">
      <c r="A629" s="74" t="s">
        <v>527</v>
      </c>
    </row>
    <row r="630" spans="1:1" x14ac:dyDescent="0.25">
      <c r="A630" s="74" t="s">
        <v>775</v>
      </c>
    </row>
    <row r="631" spans="1:1" x14ac:dyDescent="0.25">
      <c r="A631" s="74" t="s">
        <v>708</v>
      </c>
    </row>
    <row r="632" spans="1:1" x14ac:dyDescent="0.25">
      <c r="A632" s="74" t="s">
        <v>577</v>
      </c>
    </row>
    <row r="633" spans="1:1" x14ac:dyDescent="0.25">
      <c r="A633" s="74" t="s">
        <v>698</v>
      </c>
    </row>
    <row r="634" spans="1:1" x14ac:dyDescent="0.25">
      <c r="A634" s="74" t="s">
        <v>742</v>
      </c>
    </row>
    <row r="635" spans="1:1" x14ac:dyDescent="0.25">
      <c r="A635" s="74" t="s">
        <v>690</v>
      </c>
    </row>
    <row r="636" spans="1:1" x14ac:dyDescent="0.25">
      <c r="A636" s="74" t="s">
        <v>684</v>
      </c>
    </row>
    <row r="637" spans="1:1" x14ac:dyDescent="0.25">
      <c r="A637" s="74" t="s">
        <v>821</v>
      </c>
    </row>
    <row r="638" spans="1:1" x14ac:dyDescent="0.25">
      <c r="A638" s="74" t="s">
        <v>691</v>
      </c>
    </row>
    <row r="639" spans="1:1" x14ac:dyDescent="0.25">
      <c r="A639" s="66" t="s">
        <v>873</v>
      </c>
    </row>
    <row r="640" spans="1:1" x14ac:dyDescent="0.25">
      <c r="A640" s="74" t="s">
        <v>578</v>
      </c>
    </row>
    <row r="641" spans="1:1" x14ac:dyDescent="0.25">
      <c r="A641" s="74" t="s">
        <v>736</v>
      </c>
    </row>
    <row r="642" spans="1:1" x14ac:dyDescent="0.25">
      <c r="A642" s="75" t="s">
        <v>479</v>
      </c>
    </row>
    <row r="643" spans="1:1" x14ac:dyDescent="0.25">
      <c r="A643" s="74" t="s">
        <v>683</v>
      </c>
    </row>
    <row r="644" spans="1:1" x14ac:dyDescent="0.25">
      <c r="A644" s="74" t="s">
        <v>717</v>
      </c>
    </row>
    <row r="645" spans="1:1" x14ac:dyDescent="0.25">
      <c r="A645" s="74" t="s">
        <v>547</v>
      </c>
    </row>
    <row r="646" spans="1:1" x14ac:dyDescent="0.25">
      <c r="A646" s="74" t="s">
        <v>693</v>
      </c>
    </row>
    <row r="647" spans="1:1" x14ac:dyDescent="0.25">
      <c r="A647" s="74" t="s">
        <v>699</v>
      </c>
    </row>
    <row r="648" spans="1:1" x14ac:dyDescent="0.25">
      <c r="A648" s="76" t="s">
        <v>874</v>
      </c>
    </row>
    <row r="649" spans="1:1" x14ac:dyDescent="0.25">
      <c r="A649" s="74" t="s">
        <v>753</v>
      </c>
    </row>
    <row r="650" spans="1:1" x14ac:dyDescent="0.25">
      <c r="A650" s="74" t="s">
        <v>701</v>
      </c>
    </row>
    <row r="651" spans="1:1" x14ac:dyDescent="0.25">
      <c r="A651" s="74" t="s">
        <v>709</v>
      </c>
    </row>
    <row r="652" spans="1:1" x14ac:dyDescent="0.25">
      <c r="A652" s="76" t="s">
        <v>875</v>
      </c>
    </row>
    <row r="653" spans="1:1" x14ac:dyDescent="0.25">
      <c r="A653" s="74" t="s">
        <v>887</v>
      </c>
    </row>
    <row r="654" spans="1:1" x14ac:dyDescent="0.25">
      <c r="A654" s="74" t="s">
        <v>797</v>
      </c>
    </row>
    <row r="655" spans="1:1" x14ac:dyDescent="0.25">
      <c r="A655" s="74" t="s">
        <v>597</v>
      </c>
    </row>
    <row r="656" spans="1:1" x14ac:dyDescent="0.25">
      <c r="A656" s="74" t="s">
        <v>727</v>
      </c>
    </row>
    <row r="657" spans="1:1" x14ac:dyDescent="0.25">
      <c r="A657" s="74" t="s">
        <v>737</v>
      </c>
    </row>
    <row r="658" spans="1:1" x14ac:dyDescent="0.25">
      <c r="A658" s="74" t="s">
        <v>692</v>
      </c>
    </row>
    <row r="659" spans="1:1" x14ac:dyDescent="0.25">
      <c r="A659" s="74" t="s">
        <v>710</v>
      </c>
    </row>
    <row r="660" spans="1:1" x14ac:dyDescent="0.25">
      <c r="A660" s="74" t="s">
        <v>680</v>
      </c>
    </row>
    <row r="661" spans="1:1" x14ac:dyDescent="0.25">
      <c r="A661" s="74" t="s">
        <v>506</v>
      </c>
    </row>
    <row r="662" spans="1:1" x14ac:dyDescent="0.25">
      <c r="A662" s="74" t="s">
        <v>675</v>
      </c>
    </row>
    <row r="663" spans="1:1" x14ac:dyDescent="0.25">
      <c r="A663" s="74" t="s">
        <v>540</v>
      </c>
    </row>
    <row r="664" spans="1:1" x14ac:dyDescent="0.25">
      <c r="A664" s="74" t="s">
        <v>561</v>
      </c>
    </row>
    <row r="665" spans="1:1" x14ac:dyDescent="0.25">
      <c r="A665" s="74" t="s">
        <v>548</v>
      </c>
    </row>
    <row r="666" spans="1:1" x14ac:dyDescent="0.25">
      <c r="A666" s="75" t="s">
        <v>888</v>
      </c>
    </row>
    <row r="667" spans="1:1" x14ac:dyDescent="0.25">
      <c r="A667" s="74" t="s">
        <v>598</v>
      </c>
    </row>
    <row r="668" spans="1:1" x14ac:dyDescent="0.25">
      <c r="A668" s="75" t="s">
        <v>839</v>
      </c>
    </row>
    <row r="669" spans="1:1" x14ac:dyDescent="0.25">
      <c r="A669" s="75" t="s">
        <v>849</v>
      </c>
    </row>
    <row r="670" spans="1:1" x14ac:dyDescent="0.25">
      <c r="A670" s="75" t="s">
        <v>840</v>
      </c>
    </row>
    <row r="671" spans="1:1" x14ac:dyDescent="0.25">
      <c r="A671" s="75" t="s">
        <v>838</v>
      </c>
    </row>
    <row r="672" spans="1:1" x14ac:dyDescent="0.25">
      <c r="A672" s="75" t="s">
        <v>841</v>
      </c>
    </row>
    <row r="673" spans="1:1" x14ac:dyDescent="0.25">
      <c r="A673" s="74" t="s">
        <v>579</v>
      </c>
    </row>
    <row r="674" spans="1:1" x14ac:dyDescent="0.25">
      <c r="A674" s="74" t="s">
        <v>528</v>
      </c>
    </row>
    <row r="675" spans="1:1" x14ac:dyDescent="0.25">
      <c r="A675" s="74" t="s">
        <v>599</v>
      </c>
    </row>
    <row r="676" spans="1:1" x14ac:dyDescent="0.25">
      <c r="A676" s="74" t="s">
        <v>499</v>
      </c>
    </row>
    <row r="677" spans="1:1" x14ac:dyDescent="0.25">
      <c r="A677" s="74" t="s">
        <v>507</v>
      </c>
    </row>
    <row r="678" spans="1:1" x14ac:dyDescent="0.25">
      <c r="A678" s="74" t="s">
        <v>776</v>
      </c>
    </row>
    <row r="679" spans="1:1" x14ac:dyDescent="0.25">
      <c r="A679" s="74" t="s">
        <v>738</v>
      </c>
    </row>
    <row r="680" spans="1:1" x14ac:dyDescent="0.25">
      <c r="A680" s="74" t="s">
        <v>600</v>
      </c>
    </row>
    <row r="681" spans="1:1" x14ac:dyDescent="0.25">
      <c r="A681" s="74" t="s">
        <v>826</v>
      </c>
    </row>
    <row r="682" spans="1:1" x14ac:dyDescent="0.25">
      <c r="A682" s="74" t="s">
        <v>541</v>
      </c>
    </row>
    <row r="683" spans="1:1" x14ac:dyDescent="0.25">
      <c r="A683" s="74" t="s">
        <v>673</v>
      </c>
    </row>
    <row r="684" spans="1:1" x14ac:dyDescent="0.25">
      <c r="A684" s="74" t="s">
        <v>765</v>
      </c>
    </row>
    <row r="685" spans="1:1" x14ac:dyDescent="0.25">
      <c r="A685" s="74" t="s">
        <v>759</v>
      </c>
    </row>
    <row r="686" spans="1:1" x14ac:dyDescent="0.25">
      <c r="A686" s="74" t="s">
        <v>798</v>
      </c>
    </row>
    <row r="687" spans="1:1" x14ac:dyDescent="0.25">
      <c r="A687" s="74" t="s">
        <v>777</v>
      </c>
    </row>
    <row r="688" spans="1:1" x14ac:dyDescent="0.25">
      <c r="A688" s="74" t="s">
        <v>473</v>
      </c>
    </row>
    <row r="689" spans="1:1" x14ac:dyDescent="0.25">
      <c r="A689" s="74" t="s">
        <v>718</v>
      </c>
    </row>
    <row r="690" spans="1:1" x14ac:dyDescent="0.25">
      <c r="A690" s="74" t="s">
        <v>713</v>
      </c>
    </row>
    <row r="691" spans="1:1" x14ac:dyDescent="0.25">
      <c r="A691" s="76" t="s">
        <v>876</v>
      </c>
    </row>
    <row r="692" spans="1:1" x14ac:dyDescent="0.25">
      <c r="A692" s="74" t="s">
        <v>580</v>
      </c>
    </row>
    <row r="693" spans="1:1" x14ac:dyDescent="0.25">
      <c r="A693" s="74" t="s">
        <v>700</v>
      </c>
    </row>
    <row r="694" spans="1:1" x14ac:dyDescent="0.25">
      <c r="A694" s="74" t="s">
        <v>711</v>
      </c>
    </row>
    <row r="695" spans="1:1" x14ac:dyDescent="0.25">
      <c r="A695" s="74" t="s">
        <v>526</v>
      </c>
    </row>
    <row r="696" spans="1:1" x14ac:dyDescent="0.25">
      <c r="A696" s="74" t="s">
        <v>658</v>
      </c>
    </row>
    <row r="697" spans="1:1" x14ac:dyDescent="0.25">
      <c r="A697" s="74" t="s">
        <v>581</v>
      </c>
    </row>
    <row r="698" spans="1:1" x14ac:dyDescent="0.25">
      <c r="A698" s="74" t="s">
        <v>454</v>
      </c>
    </row>
    <row r="699" spans="1:1" x14ac:dyDescent="0.25">
      <c r="A699" s="74" t="s">
        <v>508</v>
      </c>
    </row>
    <row r="700" spans="1:1" x14ac:dyDescent="0.25">
      <c r="A700" s="74" t="s">
        <v>516</v>
      </c>
    </row>
    <row r="701" spans="1:1" x14ac:dyDescent="0.25">
      <c r="A701" s="74" t="s">
        <v>614</v>
      </c>
    </row>
    <row r="702" spans="1:1" x14ac:dyDescent="0.25">
      <c r="A702" s="74" t="s">
        <v>633</v>
      </c>
    </row>
    <row r="703" spans="1:1" x14ac:dyDescent="0.25">
      <c r="A703" s="74" t="s">
        <v>835</v>
      </c>
    </row>
    <row r="704" spans="1:1" x14ac:dyDescent="0.25">
      <c r="A704" s="74" t="s">
        <v>889</v>
      </c>
    </row>
    <row r="705" spans="1:1" x14ac:dyDescent="0.25">
      <c r="A705" s="74" t="s">
        <v>827</v>
      </c>
    </row>
    <row r="706" spans="1:1" x14ac:dyDescent="0.25">
      <c r="A706" s="74" t="s">
        <v>836</v>
      </c>
    </row>
    <row r="707" spans="1:1" x14ac:dyDescent="0.25">
      <c r="A707" s="74" t="s">
        <v>882</v>
      </c>
    </row>
    <row r="708" spans="1:1" x14ac:dyDescent="0.25">
      <c r="A708" s="74" t="s">
        <v>674</v>
      </c>
    </row>
    <row r="709" spans="1:1" x14ac:dyDescent="0.25">
      <c r="A709" s="74" t="s">
        <v>682</v>
      </c>
    </row>
    <row r="710" spans="1:1" x14ac:dyDescent="0.25">
      <c r="A710" s="74" t="s">
        <v>719</v>
      </c>
    </row>
    <row r="711" spans="1:1" x14ac:dyDescent="0.25">
      <c r="A711" s="74" t="s">
        <v>828</v>
      </c>
    </row>
    <row r="712" spans="1:1" x14ac:dyDescent="0.25">
      <c r="A712" s="74" t="s">
        <v>883</v>
      </c>
    </row>
    <row r="713" spans="1:1" x14ac:dyDescent="0.25">
      <c r="A713" s="74" t="s">
        <v>834</v>
      </c>
    </row>
    <row r="714" spans="1:1" x14ac:dyDescent="0.25">
      <c r="A714" s="74" t="s">
        <v>778</v>
      </c>
    </row>
    <row r="715" spans="1:1" x14ac:dyDescent="0.25">
      <c r="A715" s="74" t="s">
        <v>517</v>
      </c>
    </row>
    <row r="716" spans="1:1" x14ac:dyDescent="0.25">
      <c r="A716" s="74" t="s">
        <v>739</v>
      </c>
    </row>
    <row r="717" spans="1:1" x14ac:dyDescent="0.25">
      <c r="A717" s="74" t="s">
        <v>728</v>
      </c>
    </row>
    <row r="718" spans="1:1" x14ac:dyDescent="0.25">
      <c r="A718" s="74" t="s">
        <v>822</v>
      </c>
    </row>
    <row r="719" spans="1:1" x14ac:dyDescent="0.25">
      <c r="A719" s="66" t="s">
        <v>877</v>
      </c>
    </row>
    <row r="720" spans="1:1" x14ac:dyDescent="0.25">
      <c r="A720" s="74" t="s">
        <v>562</v>
      </c>
    </row>
    <row r="721" spans="1:1" x14ac:dyDescent="0.25">
      <c r="A721" s="74" t="s">
        <v>457</v>
      </c>
    </row>
    <row r="722" spans="1:1" x14ac:dyDescent="0.25">
      <c r="A722" s="74" t="s">
        <v>744</v>
      </c>
    </row>
    <row r="723" spans="1:1" x14ac:dyDescent="0.25">
      <c r="A723" s="74" t="s">
        <v>712</v>
      </c>
    </row>
    <row r="724" spans="1:1" x14ac:dyDescent="0.25">
      <c r="A724" s="74" t="s">
        <v>458</v>
      </c>
    </row>
    <row r="725" spans="1:1" x14ac:dyDescent="0.25">
      <c r="A725" s="74" t="s">
        <v>760</v>
      </c>
    </row>
    <row r="726" spans="1:1" x14ac:dyDescent="0.25">
      <c r="A726" s="74" t="s">
        <v>567</v>
      </c>
    </row>
    <row r="727" spans="1:1" x14ac:dyDescent="0.25">
      <c r="A727" s="74" t="s">
        <v>564</v>
      </c>
    </row>
    <row r="728" spans="1:1" x14ac:dyDescent="0.25">
      <c r="A728" s="74" t="s">
        <v>726</v>
      </c>
    </row>
    <row r="729" spans="1:1" x14ac:dyDescent="0.25">
      <c r="A729" s="74" t="s">
        <v>568</v>
      </c>
    </row>
    <row r="730" spans="1:1" x14ac:dyDescent="0.25">
      <c r="A730" s="74" t="s">
        <v>464</v>
      </c>
    </row>
    <row r="731" spans="1:1" x14ac:dyDescent="0.25">
      <c r="A731" s="74" t="s">
        <v>615</v>
      </c>
    </row>
    <row r="732" spans="1:1" x14ac:dyDescent="0.25">
      <c r="A732" s="74" t="s">
        <v>569</v>
      </c>
    </row>
    <row r="733" spans="1:1" x14ac:dyDescent="0.25">
      <c r="A733" s="74" t="s">
        <v>642</v>
      </c>
    </row>
    <row r="734" spans="1:1" x14ac:dyDescent="0.25">
      <c r="A734" s="75" t="s">
        <v>848</v>
      </c>
    </row>
  </sheetData>
  <sortState ref="A291:A734">
    <sortCondition ref="A291"/>
  </sortState>
  <mergeCells count="5">
    <mergeCell ref="A1:G1"/>
    <mergeCell ref="A4:B4"/>
    <mergeCell ref="B102:G102"/>
    <mergeCell ref="B103:G103"/>
    <mergeCell ref="C2:F6"/>
  </mergeCells>
  <dataValidations count="1">
    <dataValidation type="list" allowBlank="1" showInputMessage="1" showErrorMessage="1" sqref="A4:B4 IW4:IX4 SS4:ST4 ACO4:ACP4 AMK4:AML4 AWG4:AWH4 BGC4:BGD4 BPY4:BPZ4 BZU4:BZV4 CJQ4:CJR4 CTM4:CTN4 DDI4:DDJ4 DNE4:DNF4 DXA4:DXB4 EGW4:EGX4 EQS4:EQT4 FAO4:FAP4 FKK4:FKL4 FUG4:FUH4 GEC4:GED4 GNY4:GNZ4 GXU4:GXV4 HHQ4:HHR4 HRM4:HRN4 IBI4:IBJ4 ILE4:ILF4 IVA4:IVB4 JEW4:JEX4 JOS4:JOT4 JYO4:JYP4 KIK4:KIL4 KSG4:KSH4 LCC4:LCD4 LLY4:LLZ4 LVU4:LVV4 MFQ4:MFR4 MPM4:MPN4 MZI4:MZJ4 NJE4:NJF4 NTA4:NTB4 OCW4:OCX4 OMS4:OMT4 OWO4:OWP4 PGK4:PGL4 PQG4:PQH4 QAC4:QAD4 QJY4:QJZ4 QTU4:QTV4 RDQ4:RDR4 RNM4:RNN4 RXI4:RXJ4 SHE4:SHF4 SRA4:SRB4 TAW4:TAX4 TKS4:TKT4 TUO4:TUP4 UEK4:UEL4 UOG4:UOH4 UYC4:UYD4 VHY4:VHZ4 VRU4:VRV4 WBQ4:WBR4 WLM4:WLN4 WVI4:WVJ4 A65540:B65540 IW65540:IX65540 SS65540:ST65540 ACO65540:ACP65540 AMK65540:AML65540 AWG65540:AWH65540 BGC65540:BGD65540 BPY65540:BPZ65540 BZU65540:BZV65540 CJQ65540:CJR65540 CTM65540:CTN65540 DDI65540:DDJ65540 DNE65540:DNF65540 DXA65540:DXB65540 EGW65540:EGX65540 EQS65540:EQT65540 FAO65540:FAP65540 FKK65540:FKL65540 FUG65540:FUH65540 GEC65540:GED65540 GNY65540:GNZ65540 GXU65540:GXV65540 HHQ65540:HHR65540 HRM65540:HRN65540 IBI65540:IBJ65540 ILE65540:ILF65540 IVA65540:IVB65540 JEW65540:JEX65540 JOS65540:JOT65540 JYO65540:JYP65540 KIK65540:KIL65540 KSG65540:KSH65540 LCC65540:LCD65540 LLY65540:LLZ65540 LVU65540:LVV65540 MFQ65540:MFR65540 MPM65540:MPN65540 MZI65540:MZJ65540 NJE65540:NJF65540 NTA65540:NTB65540 OCW65540:OCX65540 OMS65540:OMT65540 OWO65540:OWP65540 PGK65540:PGL65540 PQG65540:PQH65540 QAC65540:QAD65540 QJY65540:QJZ65540 QTU65540:QTV65540 RDQ65540:RDR65540 RNM65540:RNN65540 RXI65540:RXJ65540 SHE65540:SHF65540 SRA65540:SRB65540 TAW65540:TAX65540 TKS65540:TKT65540 TUO65540:TUP65540 UEK65540:UEL65540 UOG65540:UOH65540 UYC65540:UYD65540 VHY65540:VHZ65540 VRU65540:VRV65540 WBQ65540:WBR65540 WLM65540:WLN65540 WVI65540:WVJ65540 A131076:B131076 IW131076:IX131076 SS131076:ST131076 ACO131076:ACP131076 AMK131076:AML131076 AWG131076:AWH131076 BGC131076:BGD131076 BPY131076:BPZ131076 BZU131076:BZV131076 CJQ131076:CJR131076 CTM131076:CTN131076 DDI131076:DDJ131076 DNE131076:DNF131076 DXA131076:DXB131076 EGW131076:EGX131076 EQS131076:EQT131076 FAO131076:FAP131076 FKK131076:FKL131076 FUG131076:FUH131076 GEC131076:GED131076 GNY131076:GNZ131076 GXU131076:GXV131076 HHQ131076:HHR131076 HRM131076:HRN131076 IBI131076:IBJ131076 ILE131076:ILF131076 IVA131076:IVB131076 JEW131076:JEX131076 JOS131076:JOT131076 JYO131076:JYP131076 KIK131076:KIL131076 KSG131076:KSH131076 LCC131076:LCD131076 LLY131076:LLZ131076 LVU131076:LVV131076 MFQ131076:MFR131076 MPM131076:MPN131076 MZI131076:MZJ131076 NJE131076:NJF131076 NTA131076:NTB131076 OCW131076:OCX131076 OMS131076:OMT131076 OWO131076:OWP131076 PGK131076:PGL131076 PQG131076:PQH131076 QAC131076:QAD131076 QJY131076:QJZ131076 QTU131076:QTV131076 RDQ131076:RDR131076 RNM131076:RNN131076 RXI131076:RXJ131076 SHE131076:SHF131076 SRA131076:SRB131076 TAW131076:TAX131076 TKS131076:TKT131076 TUO131076:TUP131076 UEK131076:UEL131076 UOG131076:UOH131076 UYC131076:UYD131076 VHY131076:VHZ131076 VRU131076:VRV131076 WBQ131076:WBR131076 WLM131076:WLN131076 WVI131076:WVJ131076 A196612:B196612 IW196612:IX196612 SS196612:ST196612 ACO196612:ACP196612 AMK196612:AML196612 AWG196612:AWH196612 BGC196612:BGD196612 BPY196612:BPZ196612 BZU196612:BZV196612 CJQ196612:CJR196612 CTM196612:CTN196612 DDI196612:DDJ196612 DNE196612:DNF196612 DXA196612:DXB196612 EGW196612:EGX196612 EQS196612:EQT196612 FAO196612:FAP196612 FKK196612:FKL196612 FUG196612:FUH196612 GEC196612:GED196612 GNY196612:GNZ196612 GXU196612:GXV196612 HHQ196612:HHR196612 HRM196612:HRN196612 IBI196612:IBJ196612 ILE196612:ILF196612 IVA196612:IVB196612 JEW196612:JEX196612 JOS196612:JOT196612 JYO196612:JYP196612 KIK196612:KIL196612 KSG196612:KSH196612 LCC196612:LCD196612 LLY196612:LLZ196612 LVU196612:LVV196612 MFQ196612:MFR196612 MPM196612:MPN196612 MZI196612:MZJ196612 NJE196612:NJF196612 NTA196612:NTB196612 OCW196612:OCX196612 OMS196612:OMT196612 OWO196612:OWP196612 PGK196612:PGL196612 PQG196612:PQH196612 QAC196612:QAD196612 QJY196612:QJZ196612 QTU196612:QTV196612 RDQ196612:RDR196612 RNM196612:RNN196612 RXI196612:RXJ196612 SHE196612:SHF196612 SRA196612:SRB196612 TAW196612:TAX196612 TKS196612:TKT196612 TUO196612:TUP196612 UEK196612:UEL196612 UOG196612:UOH196612 UYC196612:UYD196612 VHY196612:VHZ196612 VRU196612:VRV196612 WBQ196612:WBR196612 WLM196612:WLN196612 WVI196612:WVJ196612 A262148:B262148 IW262148:IX262148 SS262148:ST262148 ACO262148:ACP262148 AMK262148:AML262148 AWG262148:AWH262148 BGC262148:BGD262148 BPY262148:BPZ262148 BZU262148:BZV262148 CJQ262148:CJR262148 CTM262148:CTN262148 DDI262148:DDJ262148 DNE262148:DNF262148 DXA262148:DXB262148 EGW262148:EGX262148 EQS262148:EQT262148 FAO262148:FAP262148 FKK262148:FKL262148 FUG262148:FUH262148 GEC262148:GED262148 GNY262148:GNZ262148 GXU262148:GXV262148 HHQ262148:HHR262148 HRM262148:HRN262148 IBI262148:IBJ262148 ILE262148:ILF262148 IVA262148:IVB262148 JEW262148:JEX262148 JOS262148:JOT262148 JYO262148:JYP262148 KIK262148:KIL262148 KSG262148:KSH262148 LCC262148:LCD262148 LLY262148:LLZ262148 LVU262148:LVV262148 MFQ262148:MFR262148 MPM262148:MPN262148 MZI262148:MZJ262148 NJE262148:NJF262148 NTA262148:NTB262148 OCW262148:OCX262148 OMS262148:OMT262148 OWO262148:OWP262148 PGK262148:PGL262148 PQG262148:PQH262148 QAC262148:QAD262148 QJY262148:QJZ262148 QTU262148:QTV262148 RDQ262148:RDR262148 RNM262148:RNN262148 RXI262148:RXJ262148 SHE262148:SHF262148 SRA262148:SRB262148 TAW262148:TAX262148 TKS262148:TKT262148 TUO262148:TUP262148 UEK262148:UEL262148 UOG262148:UOH262148 UYC262148:UYD262148 VHY262148:VHZ262148 VRU262148:VRV262148 WBQ262148:WBR262148 WLM262148:WLN262148 WVI262148:WVJ262148 A327684:B327684 IW327684:IX327684 SS327684:ST327684 ACO327684:ACP327684 AMK327684:AML327684 AWG327684:AWH327684 BGC327684:BGD327684 BPY327684:BPZ327684 BZU327684:BZV327684 CJQ327684:CJR327684 CTM327684:CTN327684 DDI327684:DDJ327684 DNE327684:DNF327684 DXA327684:DXB327684 EGW327684:EGX327684 EQS327684:EQT327684 FAO327684:FAP327684 FKK327684:FKL327684 FUG327684:FUH327684 GEC327684:GED327684 GNY327684:GNZ327684 GXU327684:GXV327684 HHQ327684:HHR327684 HRM327684:HRN327684 IBI327684:IBJ327684 ILE327684:ILF327684 IVA327684:IVB327684 JEW327684:JEX327684 JOS327684:JOT327684 JYO327684:JYP327684 KIK327684:KIL327684 KSG327684:KSH327684 LCC327684:LCD327684 LLY327684:LLZ327684 LVU327684:LVV327684 MFQ327684:MFR327684 MPM327684:MPN327684 MZI327684:MZJ327684 NJE327684:NJF327684 NTA327684:NTB327684 OCW327684:OCX327684 OMS327684:OMT327684 OWO327684:OWP327684 PGK327684:PGL327684 PQG327684:PQH327684 QAC327684:QAD327684 QJY327684:QJZ327684 QTU327684:QTV327684 RDQ327684:RDR327684 RNM327684:RNN327684 RXI327684:RXJ327684 SHE327684:SHF327684 SRA327684:SRB327684 TAW327684:TAX327684 TKS327684:TKT327684 TUO327684:TUP327684 UEK327684:UEL327684 UOG327684:UOH327684 UYC327684:UYD327684 VHY327684:VHZ327684 VRU327684:VRV327684 WBQ327684:WBR327684 WLM327684:WLN327684 WVI327684:WVJ327684 A393220:B393220 IW393220:IX393220 SS393220:ST393220 ACO393220:ACP393220 AMK393220:AML393220 AWG393220:AWH393220 BGC393220:BGD393220 BPY393220:BPZ393220 BZU393220:BZV393220 CJQ393220:CJR393220 CTM393220:CTN393220 DDI393220:DDJ393220 DNE393220:DNF393220 DXA393220:DXB393220 EGW393220:EGX393220 EQS393220:EQT393220 FAO393220:FAP393220 FKK393220:FKL393220 FUG393220:FUH393220 GEC393220:GED393220 GNY393220:GNZ393220 GXU393220:GXV393220 HHQ393220:HHR393220 HRM393220:HRN393220 IBI393220:IBJ393220 ILE393220:ILF393220 IVA393220:IVB393220 JEW393220:JEX393220 JOS393220:JOT393220 JYO393220:JYP393220 KIK393220:KIL393220 KSG393220:KSH393220 LCC393220:LCD393220 LLY393220:LLZ393220 LVU393220:LVV393220 MFQ393220:MFR393220 MPM393220:MPN393220 MZI393220:MZJ393220 NJE393220:NJF393220 NTA393220:NTB393220 OCW393220:OCX393220 OMS393220:OMT393220 OWO393220:OWP393220 PGK393220:PGL393220 PQG393220:PQH393220 QAC393220:QAD393220 QJY393220:QJZ393220 QTU393220:QTV393220 RDQ393220:RDR393220 RNM393220:RNN393220 RXI393220:RXJ393220 SHE393220:SHF393220 SRA393220:SRB393220 TAW393220:TAX393220 TKS393220:TKT393220 TUO393220:TUP393220 UEK393220:UEL393220 UOG393220:UOH393220 UYC393220:UYD393220 VHY393220:VHZ393220 VRU393220:VRV393220 WBQ393220:WBR393220 WLM393220:WLN393220 WVI393220:WVJ393220 A458756:B458756 IW458756:IX458756 SS458756:ST458756 ACO458756:ACP458756 AMK458756:AML458756 AWG458756:AWH458756 BGC458756:BGD458756 BPY458756:BPZ458756 BZU458756:BZV458756 CJQ458756:CJR458756 CTM458756:CTN458756 DDI458756:DDJ458756 DNE458756:DNF458756 DXA458756:DXB458756 EGW458756:EGX458756 EQS458756:EQT458756 FAO458756:FAP458756 FKK458756:FKL458756 FUG458756:FUH458756 GEC458756:GED458756 GNY458756:GNZ458756 GXU458756:GXV458756 HHQ458756:HHR458756 HRM458756:HRN458756 IBI458756:IBJ458756 ILE458756:ILF458756 IVA458756:IVB458756 JEW458756:JEX458756 JOS458756:JOT458756 JYO458756:JYP458756 KIK458756:KIL458756 KSG458756:KSH458756 LCC458756:LCD458756 LLY458756:LLZ458756 LVU458756:LVV458756 MFQ458756:MFR458756 MPM458756:MPN458756 MZI458756:MZJ458756 NJE458756:NJF458756 NTA458756:NTB458756 OCW458756:OCX458756 OMS458756:OMT458756 OWO458756:OWP458756 PGK458756:PGL458756 PQG458756:PQH458756 QAC458756:QAD458756 QJY458756:QJZ458756 QTU458756:QTV458756 RDQ458756:RDR458756 RNM458756:RNN458756 RXI458756:RXJ458756 SHE458756:SHF458756 SRA458756:SRB458756 TAW458756:TAX458756 TKS458756:TKT458756 TUO458756:TUP458756 UEK458756:UEL458756 UOG458756:UOH458756 UYC458756:UYD458756 VHY458756:VHZ458756 VRU458756:VRV458756 WBQ458756:WBR458756 WLM458756:WLN458756 WVI458756:WVJ458756 A524292:B524292 IW524292:IX524292 SS524292:ST524292 ACO524292:ACP524292 AMK524292:AML524292 AWG524292:AWH524292 BGC524292:BGD524292 BPY524292:BPZ524292 BZU524292:BZV524292 CJQ524292:CJR524292 CTM524292:CTN524292 DDI524292:DDJ524292 DNE524292:DNF524292 DXA524292:DXB524292 EGW524292:EGX524292 EQS524292:EQT524292 FAO524292:FAP524292 FKK524292:FKL524292 FUG524292:FUH524292 GEC524292:GED524292 GNY524292:GNZ524292 GXU524292:GXV524292 HHQ524292:HHR524292 HRM524292:HRN524292 IBI524292:IBJ524292 ILE524292:ILF524292 IVA524292:IVB524292 JEW524292:JEX524292 JOS524292:JOT524292 JYO524292:JYP524292 KIK524292:KIL524292 KSG524292:KSH524292 LCC524292:LCD524292 LLY524292:LLZ524292 LVU524292:LVV524292 MFQ524292:MFR524292 MPM524292:MPN524292 MZI524292:MZJ524292 NJE524292:NJF524292 NTA524292:NTB524292 OCW524292:OCX524292 OMS524292:OMT524292 OWO524292:OWP524292 PGK524292:PGL524292 PQG524292:PQH524292 QAC524292:QAD524292 QJY524292:QJZ524292 QTU524292:QTV524292 RDQ524292:RDR524292 RNM524292:RNN524292 RXI524292:RXJ524292 SHE524292:SHF524292 SRA524292:SRB524292 TAW524292:TAX524292 TKS524292:TKT524292 TUO524292:TUP524292 UEK524292:UEL524292 UOG524292:UOH524292 UYC524292:UYD524292 VHY524292:VHZ524292 VRU524292:VRV524292 WBQ524292:WBR524292 WLM524292:WLN524292 WVI524292:WVJ524292 A589828:B589828 IW589828:IX589828 SS589828:ST589828 ACO589828:ACP589828 AMK589828:AML589828 AWG589828:AWH589828 BGC589828:BGD589828 BPY589828:BPZ589828 BZU589828:BZV589828 CJQ589828:CJR589828 CTM589828:CTN589828 DDI589828:DDJ589828 DNE589828:DNF589828 DXA589828:DXB589828 EGW589828:EGX589828 EQS589828:EQT589828 FAO589828:FAP589828 FKK589828:FKL589828 FUG589828:FUH589828 GEC589828:GED589828 GNY589828:GNZ589828 GXU589828:GXV589828 HHQ589828:HHR589828 HRM589828:HRN589828 IBI589828:IBJ589828 ILE589828:ILF589828 IVA589828:IVB589828 JEW589828:JEX589828 JOS589828:JOT589828 JYO589828:JYP589828 KIK589828:KIL589828 KSG589828:KSH589828 LCC589828:LCD589828 LLY589828:LLZ589828 LVU589828:LVV589828 MFQ589828:MFR589828 MPM589828:MPN589828 MZI589828:MZJ589828 NJE589828:NJF589828 NTA589828:NTB589828 OCW589828:OCX589828 OMS589828:OMT589828 OWO589828:OWP589828 PGK589828:PGL589828 PQG589828:PQH589828 QAC589828:QAD589828 QJY589828:QJZ589828 QTU589828:QTV589828 RDQ589828:RDR589828 RNM589828:RNN589828 RXI589828:RXJ589828 SHE589828:SHF589828 SRA589828:SRB589828 TAW589828:TAX589828 TKS589828:TKT589828 TUO589828:TUP589828 UEK589828:UEL589828 UOG589828:UOH589828 UYC589828:UYD589828 VHY589828:VHZ589828 VRU589828:VRV589828 WBQ589828:WBR589828 WLM589828:WLN589828 WVI589828:WVJ589828 A655364:B655364 IW655364:IX655364 SS655364:ST655364 ACO655364:ACP655364 AMK655364:AML655364 AWG655364:AWH655364 BGC655364:BGD655364 BPY655364:BPZ655364 BZU655364:BZV655364 CJQ655364:CJR655364 CTM655364:CTN655364 DDI655364:DDJ655364 DNE655364:DNF655364 DXA655364:DXB655364 EGW655364:EGX655364 EQS655364:EQT655364 FAO655364:FAP655364 FKK655364:FKL655364 FUG655364:FUH655364 GEC655364:GED655364 GNY655364:GNZ655364 GXU655364:GXV655364 HHQ655364:HHR655364 HRM655364:HRN655364 IBI655364:IBJ655364 ILE655364:ILF655364 IVA655364:IVB655364 JEW655364:JEX655364 JOS655364:JOT655364 JYO655364:JYP655364 KIK655364:KIL655364 KSG655364:KSH655364 LCC655364:LCD655364 LLY655364:LLZ655364 LVU655364:LVV655364 MFQ655364:MFR655364 MPM655364:MPN655364 MZI655364:MZJ655364 NJE655364:NJF655364 NTA655364:NTB655364 OCW655364:OCX655364 OMS655364:OMT655364 OWO655364:OWP655364 PGK655364:PGL655364 PQG655364:PQH655364 QAC655364:QAD655364 QJY655364:QJZ655364 QTU655364:QTV655364 RDQ655364:RDR655364 RNM655364:RNN655364 RXI655364:RXJ655364 SHE655364:SHF655364 SRA655364:SRB655364 TAW655364:TAX655364 TKS655364:TKT655364 TUO655364:TUP655364 UEK655364:UEL655364 UOG655364:UOH655364 UYC655364:UYD655364 VHY655364:VHZ655364 VRU655364:VRV655364 WBQ655364:WBR655364 WLM655364:WLN655364 WVI655364:WVJ655364 A720900:B720900 IW720900:IX720900 SS720900:ST720900 ACO720900:ACP720900 AMK720900:AML720900 AWG720900:AWH720900 BGC720900:BGD720900 BPY720900:BPZ720900 BZU720900:BZV720900 CJQ720900:CJR720900 CTM720900:CTN720900 DDI720900:DDJ720900 DNE720900:DNF720900 DXA720900:DXB720900 EGW720900:EGX720900 EQS720900:EQT720900 FAO720900:FAP720900 FKK720900:FKL720900 FUG720900:FUH720900 GEC720900:GED720900 GNY720900:GNZ720900 GXU720900:GXV720900 HHQ720900:HHR720900 HRM720900:HRN720900 IBI720900:IBJ720900 ILE720900:ILF720900 IVA720900:IVB720900 JEW720900:JEX720900 JOS720900:JOT720900 JYO720900:JYP720900 KIK720900:KIL720900 KSG720900:KSH720900 LCC720900:LCD720900 LLY720900:LLZ720900 LVU720900:LVV720900 MFQ720900:MFR720900 MPM720900:MPN720900 MZI720900:MZJ720900 NJE720900:NJF720900 NTA720900:NTB720900 OCW720900:OCX720900 OMS720900:OMT720900 OWO720900:OWP720900 PGK720900:PGL720900 PQG720900:PQH720900 QAC720900:QAD720900 QJY720900:QJZ720900 QTU720900:QTV720900 RDQ720900:RDR720900 RNM720900:RNN720900 RXI720900:RXJ720900 SHE720900:SHF720900 SRA720900:SRB720900 TAW720900:TAX720900 TKS720900:TKT720900 TUO720900:TUP720900 UEK720900:UEL720900 UOG720900:UOH720900 UYC720900:UYD720900 VHY720900:VHZ720900 VRU720900:VRV720900 WBQ720900:WBR720900 WLM720900:WLN720900 WVI720900:WVJ720900 A786436:B786436 IW786436:IX786436 SS786436:ST786436 ACO786436:ACP786436 AMK786436:AML786436 AWG786436:AWH786436 BGC786436:BGD786436 BPY786436:BPZ786436 BZU786436:BZV786436 CJQ786436:CJR786436 CTM786436:CTN786436 DDI786436:DDJ786436 DNE786436:DNF786436 DXA786436:DXB786436 EGW786436:EGX786436 EQS786436:EQT786436 FAO786436:FAP786436 FKK786436:FKL786436 FUG786436:FUH786436 GEC786436:GED786436 GNY786436:GNZ786436 GXU786436:GXV786436 HHQ786436:HHR786436 HRM786436:HRN786436 IBI786436:IBJ786436 ILE786436:ILF786436 IVA786436:IVB786436 JEW786436:JEX786436 JOS786436:JOT786436 JYO786436:JYP786436 KIK786436:KIL786436 KSG786436:KSH786436 LCC786436:LCD786436 LLY786436:LLZ786436 LVU786436:LVV786436 MFQ786436:MFR786436 MPM786436:MPN786436 MZI786436:MZJ786436 NJE786436:NJF786436 NTA786436:NTB786436 OCW786436:OCX786436 OMS786436:OMT786436 OWO786436:OWP786436 PGK786436:PGL786436 PQG786436:PQH786436 QAC786436:QAD786436 QJY786436:QJZ786436 QTU786436:QTV786436 RDQ786436:RDR786436 RNM786436:RNN786436 RXI786436:RXJ786436 SHE786436:SHF786436 SRA786436:SRB786436 TAW786436:TAX786436 TKS786436:TKT786436 TUO786436:TUP786436 UEK786436:UEL786436 UOG786436:UOH786436 UYC786436:UYD786436 VHY786436:VHZ786436 VRU786436:VRV786436 WBQ786436:WBR786436 WLM786436:WLN786436 WVI786436:WVJ786436 A851972:B851972 IW851972:IX851972 SS851972:ST851972 ACO851972:ACP851972 AMK851972:AML851972 AWG851972:AWH851972 BGC851972:BGD851972 BPY851972:BPZ851972 BZU851972:BZV851972 CJQ851972:CJR851972 CTM851972:CTN851972 DDI851972:DDJ851972 DNE851972:DNF851972 DXA851972:DXB851972 EGW851972:EGX851972 EQS851972:EQT851972 FAO851972:FAP851972 FKK851972:FKL851972 FUG851972:FUH851972 GEC851972:GED851972 GNY851972:GNZ851972 GXU851972:GXV851972 HHQ851972:HHR851972 HRM851972:HRN851972 IBI851972:IBJ851972 ILE851972:ILF851972 IVA851972:IVB851972 JEW851972:JEX851972 JOS851972:JOT851972 JYO851972:JYP851972 KIK851972:KIL851972 KSG851972:KSH851972 LCC851972:LCD851972 LLY851972:LLZ851972 LVU851972:LVV851972 MFQ851972:MFR851972 MPM851972:MPN851972 MZI851972:MZJ851972 NJE851972:NJF851972 NTA851972:NTB851972 OCW851972:OCX851972 OMS851972:OMT851972 OWO851972:OWP851972 PGK851972:PGL851972 PQG851972:PQH851972 QAC851972:QAD851972 QJY851972:QJZ851972 QTU851972:QTV851972 RDQ851972:RDR851972 RNM851972:RNN851972 RXI851972:RXJ851972 SHE851972:SHF851972 SRA851972:SRB851972 TAW851972:TAX851972 TKS851972:TKT851972 TUO851972:TUP851972 UEK851972:UEL851972 UOG851972:UOH851972 UYC851972:UYD851972 VHY851972:VHZ851972 VRU851972:VRV851972 WBQ851972:WBR851972 WLM851972:WLN851972 WVI851972:WVJ851972 A917508:B917508 IW917508:IX917508 SS917508:ST917508 ACO917508:ACP917508 AMK917508:AML917508 AWG917508:AWH917508 BGC917508:BGD917508 BPY917508:BPZ917508 BZU917508:BZV917508 CJQ917508:CJR917508 CTM917508:CTN917508 DDI917508:DDJ917508 DNE917508:DNF917508 DXA917508:DXB917508 EGW917508:EGX917508 EQS917508:EQT917508 FAO917508:FAP917508 FKK917508:FKL917508 FUG917508:FUH917508 GEC917508:GED917508 GNY917508:GNZ917508 GXU917508:GXV917508 HHQ917508:HHR917508 HRM917508:HRN917508 IBI917508:IBJ917508 ILE917508:ILF917508 IVA917508:IVB917508 JEW917508:JEX917508 JOS917508:JOT917508 JYO917508:JYP917508 KIK917508:KIL917508 KSG917508:KSH917508 LCC917508:LCD917508 LLY917508:LLZ917508 LVU917508:LVV917508 MFQ917508:MFR917508 MPM917508:MPN917508 MZI917508:MZJ917508 NJE917508:NJF917508 NTA917508:NTB917508 OCW917508:OCX917508 OMS917508:OMT917508 OWO917508:OWP917508 PGK917508:PGL917508 PQG917508:PQH917508 QAC917508:QAD917508 QJY917508:QJZ917508 QTU917508:QTV917508 RDQ917508:RDR917508 RNM917508:RNN917508 RXI917508:RXJ917508 SHE917508:SHF917508 SRA917508:SRB917508 TAW917508:TAX917508 TKS917508:TKT917508 TUO917508:TUP917508 UEK917508:UEL917508 UOG917508:UOH917508 UYC917508:UYD917508 VHY917508:VHZ917508 VRU917508:VRV917508 WBQ917508:WBR917508 WLM917508:WLN917508 WVI917508:WVJ917508 A983044:B983044 IW983044:IX983044 SS983044:ST983044 ACO983044:ACP983044 AMK983044:AML983044 AWG983044:AWH983044 BGC983044:BGD983044 BPY983044:BPZ983044 BZU983044:BZV983044 CJQ983044:CJR983044 CTM983044:CTN983044 DDI983044:DDJ983044 DNE983044:DNF983044 DXA983044:DXB983044 EGW983044:EGX983044 EQS983044:EQT983044 FAO983044:FAP983044 FKK983044:FKL983044 FUG983044:FUH983044 GEC983044:GED983044 GNY983044:GNZ983044 GXU983044:GXV983044 HHQ983044:HHR983044 HRM983044:HRN983044 IBI983044:IBJ983044 ILE983044:ILF983044 IVA983044:IVB983044 JEW983044:JEX983044 JOS983044:JOT983044 JYO983044:JYP983044 KIK983044:KIL983044 KSG983044:KSH983044 LCC983044:LCD983044 LLY983044:LLZ983044 LVU983044:LVV983044 MFQ983044:MFR983044 MPM983044:MPN983044 MZI983044:MZJ983044 NJE983044:NJF983044 NTA983044:NTB983044 OCW983044:OCX983044 OMS983044:OMT983044 OWO983044:OWP983044 PGK983044:PGL983044 PQG983044:PQH983044 QAC983044:QAD983044 QJY983044:QJZ983044 QTU983044:QTV983044 RDQ983044:RDR983044 RNM983044:RNN983044 RXI983044:RXJ983044 SHE983044:SHF983044 SRA983044:SRB983044 TAW983044:TAX983044 TKS983044:TKT983044 TUO983044:TUP983044 UEK983044:UEL983044 UOG983044:UOH983044 UYC983044:UYD983044 VHY983044:VHZ983044 VRU983044:VRV983044 WBQ983044:WBR983044 WLM983044:WLN983044 WVI983044:WVJ983044">
      <formula1>$A$278:$A$734</formula1>
    </dataValidation>
  </dataValidations>
  <pageMargins left="0.75" right="0.75" top="1" bottom="1" header="0.5" footer="0.5"/>
  <pageSetup paperSize="8"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669"/>
  <sheetViews>
    <sheetView zoomScaleNormal="100" workbookViewId="0">
      <pane ySplit="2" topLeftCell="A3" activePane="bottomLeft" state="frozen"/>
      <selection pane="bottomLeft" activeCell="H2" sqref="H2"/>
    </sheetView>
  </sheetViews>
  <sheetFormatPr defaultRowHeight="15" x14ac:dyDescent="0.25"/>
  <cols>
    <col min="1" max="1" width="6" style="129" customWidth="1"/>
    <col min="2" max="2" width="33.1796875" style="131" customWidth="1"/>
    <col min="3" max="3" width="8.6328125" style="131" customWidth="1"/>
    <col min="4" max="5" width="7.81640625" style="131" customWidth="1"/>
    <col min="6" max="6" width="8.08984375" style="131" customWidth="1"/>
    <col min="7" max="7" width="7.453125" style="131" customWidth="1"/>
    <col min="8" max="9" width="8.6328125" style="131" customWidth="1"/>
    <col min="10" max="10" width="8.54296875" style="84" customWidth="1"/>
    <col min="11" max="11" width="8.90625" style="85"/>
    <col min="12" max="43" width="8.90625" style="6" customWidth="1"/>
    <col min="44" max="45" width="6.90625" style="86" customWidth="1"/>
    <col min="46" max="46" width="10.81640625" style="66" customWidth="1"/>
    <col min="47" max="256" width="8.90625" style="66"/>
    <col min="257" max="257" width="6" style="66" customWidth="1"/>
    <col min="258" max="258" width="33.1796875" style="66" customWidth="1"/>
    <col min="259" max="259" width="8.6328125" style="66" customWidth="1"/>
    <col min="260" max="261" width="7.81640625" style="66" customWidth="1"/>
    <col min="262" max="262" width="8.08984375" style="66" customWidth="1"/>
    <col min="263" max="263" width="7.453125" style="66" customWidth="1"/>
    <col min="264" max="265" width="8.6328125" style="66" customWidth="1"/>
    <col min="266" max="266" width="8.54296875" style="66" customWidth="1"/>
    <col min="267" max="267" width="8.90625" style="66"/>
    <col min="268" max="299" width="8.90625" style="66" customWidth="1"/>
    <col min="300" max="301" width="6.90625" style="66" customWidth="1"/>
    <col min="302" max="302" width="10.81640625" style="66" customWidth="1"/>
    <col min="303" max="512" width="8.90625" style="66"/>
    <col min="513" max="513" width="6" style="66" customWidth="1"/>
    <col min="514" max="514" width="33.1796875" style="66" customWidth="1"/>
    <col min="515" max="515" width="8.6328125" style="66" customWidth="1"/>
    <col min="516" max="517" width="7.81640625" style="66" customWidth="1"/>
    <col min="518" max="518" width="8.08984375" style="66" customWidth="1"/>
    <col min="519" max="519" width="7.453125" style="66" customWidth="1"/>
    <col min="520" max="521" width="8.6328125" style="66" customWidth="1"/>
    <col min="522" max="522" width="8.54296875" style="66" customWidth="1"/>
    <col min="523" max="523" width="8.90625" style="66"/>
    <col min="524" max="555" width="8.90625" style="66" customWidth="1"/>
    <col min="556" max="557" width="6.90625" style="66" customWidth="1"/>
    <col min="558" max="558" width="10.81640625" style="66" customWidth="1"/>
    <col min="559" max="768" width="8.90625" style="66"/>
    <col min="769" max="769" width="6" style="66" customWidth="1"/>
    <col min="770" max="770" width="33.1796875" style="66" customWidth="1"/>
    <col min="771" max="771" width="8.6328125" style="66" customWidth="1"/>
    <col min="772" max="773" width="7.81640625" style="66" customWidth="1"/>
    <col min="774" max="774" width="8.08984375" style="66" customWidth="1"/>
    <col min="775" max="775" width="7.453125" style="66" customWidth="1"/>
    <col min="776" max="777" width="8.6328125" style="66" customWidth="1"/>
    <col min="778" max="778" width="8.54296875" style="66" customWidth="1"/>
    <col min="779" max="779" width="8.90625" style="66"/>
    <col min="780" max="811" width="8.90625" style="66" customWidth="1"/>
    <col min="812" max="813" width="6.90625" style="66" customWidth="1"/>
    <col min="814" max="814" width="10.81640625" style="66" customWidth="1"/>
    <col min="815" max="1024" width="8.90625" style="66"/>
    <col min="1025" max="1025" width="6" style="66" customWidth="1"/>
    <col min="1026" max="1026" width="33.1796875" style="66" customWidth="1"/>
    <col min="1027" max="1027" width="8.6328125" style="66" customWidth="1"/>
    <col min="1028" max="1029" width="7.81640625" style="66" customWidth="1"/>
    <col min="1030" max="1030" width="8.08984375" style="66" customWidth="1"/>
    <col min="1031" max="1031" width="7.453125" style="66" customWidth="1"/>
    <col min="1032" max="1033" width="8.6328125" style="66" customWidth="1"/>
    <col min="1034" max="1034" width="8.54296875" style="66" customWidth="1"/>
    <col min="1035" max="1035" width="8.90625" style="66"/>
    <col min="1036" max="1067" width="8.90625" style="66" customWidth="1"/>
    <col min="1068" max="1069" width="6.90625" style="66" customWidth="1"/>
    <col min="1070" max="1070" width="10.81640625" style="66" customWidth="1"/>
    <col min="1071" max="1280" width="8.90625" style="66"/>
    <col min="1281" max="1281" width="6" style="66" customWidth="1"/>
    <col min="1282" max="1282" width="33.1796875" style="66" customWidth="1"/>
    <col min="1283" max="1283" width="8.6328125" style="66" customWidth="1"/>
    <col min="1284" max="1285" width="7.81640625" style="66" customWidth="1"/>
    <col min="1286" max="1286" width="8.08984375" style="66" customWidth="1"/>
    <col min="1287" max="1287" width="7.453125" style="66" customWidth="1"/>
    <col min="1288" max="1289" width="8.6328125" style="66" customWidth="1"/>
    <col min="1290" max="1290" width="8.54296875" style="66" customWidth="1"/>
    <col min="1291" max="1291" width="8.90625" style="66"/>
    <col min="1292" max="1323" width="8.90625" style="66" customWidth="1"/>
    <col min="1324" max="1325" width="6.90625" style="66" customWidth="1"/>
    <col min="1326" max="1326" width="10.81640625" style="66" customWidth="1"/>
    <col min="1327" max="1536" width="8.90625" style="66"/>
    <col min="1537" max="1537" width="6" style="66" customWidth="1"/>
    <col min="1538" max="1538" width="33.1796875" style="66" customWidth="1"/>
    <col min="1539" max="1539" width="8.6328125" style="66" customWidth="1"/>
    <col min="1540" max="1541" width="7.81640625" style="66" customWidth="1"/>
    <col min="1542" max="1542" width="8.08984375" style="66" customWidth="1"/>
    <col min="1543" max="1543" width="7.453125" style="66" customWidth="1"/>
    <col min="1544" max="1545" width="8.6328125" style="66" customWidth="1"/>
    <col min="1546" max="1546" width="8.54296875" style="66" customWidth="1"/>
    <col min="1547" max="1547" width="8.90625" style="66"/>
    <col min="1548" max="1579" width="8.90625" style="66" customWidth="1"/>
    <col min="1580" max="1581" width="6.90625" style="66" customWidth="1"/>
    <col min="1582" max="1582" width="10.81640625" style="66" customWidth="1"/>
    <col min="1583" max="1792" width="8.90625" style="66"/>
    <col min="1793" max="1793" width="6" style="66" customWidth="1"/>
    <col min="1794" max="1794" width="33.1796875" style="66" customWidth="1"/>
    <col min="1795" max="1795" width="8.6328125" style="66" customWidth="1"/>
    <col min="1796" max="1797" width="7.81640625" style="66" customWidth="1"/>
    <col min="1798" max="1798" width="8.08984375" style="66" customWidth="1"/>
    <col min="1799" max="1799" width="7.453125" style="66" customWidth="1"/>
    <col min="1800" max="1801" width="8.6328125" style="66" customWidth="1"/>
    <col min="1802" max="1802" width="8.54296875" style="66" customWidth="1"/>
    <col min="1803" max="1803" width="8.90625" style="66"/>
    <col min="1804" max="1835" width="8.90625" style="66" customWidth="1"/>
    <col min="1836" max="1837" width="6.90625" style="66" customWidth="1"/>
    <col min="1838" max="1838" width="10.81640625" style="66" customWidth="1"/>
    <col min="1839" max="2048" width="8.90625" style="66"/>
    <col min="2049" max="2049" width="6" style="66" customWidth="1"/>
    <col min="2050" max="2050" width="33.1796875" style="66" customWidth="1"/>
    <col min="2051" max="2051" width="8.6328125" style="66" customWidth="1"/>
    <col min="2052" max="2053" width="7.81640625" style="66" customWidth="1"/>
    <col min="2054" max="2054" width="8.08984375" style="66" customWidth="1"/>
    <col min="2055" max="2055" width="7.453125" style="66" customWidth="1"/>
    <col min="2056" max="2057" width="8.6328125" style="66" customWidth="1"/>
    <col min="2058" max="2058" width="8.54296875" style="66" customWidth="1"/>
    <col min="2059" max="2059" width="8.90625" style="66"/>
    <col min="2060" max="2091" width="8.90625" style="66" customWidth="1"/>
    <col min="2092" max="2093" width="6.90625" style="66" customWidth="1"/>
    <col min="2094" max="2094" width="10.81640625" style="66" customWidth="1"/>
    <col min="2095" max="2304" width="8.90625" style="66"/>
    <col min="2305" max="2305" width="6" style="66" customWidth="1"/>
    <col min="2306" max="2306" width="33.1796875" style="66" customWidth="1"/>
    <col min="2307" max="2307" width="8.6328125" style="66" customWidth="1"/>
    <col min="2308" max="2309" width="7.81640625" style="66" customWidth="1"/>
    <col min="2310" max="2310" width="8.08984375" style="66" customWidth="1"/>
    <col min="2311" max="2311" width="7.453125" style="66" customWidth="1"/>
    <col min="2312" max="2313" width="8.6328125" style="66" customWidth="1"/>
    <col min="2314" max="2314" width="8.54296875" style="66" customWidth="1"/>
    <col min="2315" max="2315" width="8.90625" style="66"/>
    <col min="2316" max="2347" width="8.90625" style="66" customWidth="1"/>
    <col min="2348" max="2349" width="6.90625" style="66" customWidth="1"/>
    <col min="2350" max="2350" width="10.81640625" style="66" customWidth="1"/>
    <col min="2351" max="2560" width="8.90625" style="66"/>
    <col min="2561" max="2561" width="6" style="66" customWidth="1"/>
    <col min="2562" max="2562" width="33.1796875" style="66" customWidth="1"/>
    <col min="2563" max="2563" width="8.6328125" style="66" customWidth="1"/>
    <col min="2564" max="2565" width="7.81640625" style="66" customWidth="1"/>
    <col min="2566" max="2566" width="8.08984375" style="66" customWidth="1"/>
    <col min="2567" max="2567" width="7.453125" style="66" customWidth="1"/>
    <col min="2568" max="2569" width="8.6328125" style="66" customWidth="1"/>
    <col min="2570" max="2570" width="8.54296875" style="66" customWidth="1"/>
    <col min="2571" max="2571" width="8.90625" style="66"/>
    <col min="2572" max="2603" width="8.90625" style="66" customWidth="1"/>
    <col min="2604" max="2605" width="6.90625" style="66" customWidth="1"/>
    <col min="2606" max="2606" width="10.81640625" style="66" customWidth="1"/>
    <col min="2607" max="2816" width="8.90625" style="66"/>
    <col min="2817" max="2817" width="6" style="66" customWidth="1"/>
    <col min="2818" max="2818" width="33.1796875" style="66" customWidth="1"/>
    <col min="2819" max="2819" width="8.6328125" style="66" customWidth="1"/>
    <col min="2820" max="2821" width="7.81640625" style="66" customWidth="1"/>
    <col min="2822" max="2822" width="8.08984375" style="66" customWidth="1"/>
    <col min="2823" max="2823" width="7.453125" style="66" customWidth="1"/>
    <col min="2824" max="2825" width="8.6328125" style="66" customWidth="1"/>
    <col min="2826" max="2826" width="8.54296875" style="66" customWidth="1"/>
    <col min="2827" max="2827" width="8.90625" style="66"/>
    <col min="2828" max="2859" width="8.90625" style="66" customWidth="1"/>
    <col min="2860" max="2861" width="6.90625" style="66" customWidth="1"/>
    <col min="2862" max="2862" width="10.81640625" style="66" customWidth="1"/>
    <col min="2863" max="3072" width="8.90625" style="66"/>
    <col min="3073" max="3073" width="6" style="66" customWidth="1"/>
    <col min="3074" max="3074" width="33.1796875" style="66" customWidth="1"/>
    <col min="3075" max="3075" width="8.6328125" style="66" customWidth="1"/>
    <col min="3076" max="3077" width="7.81640625" style="66" customWidth="1"/>
    <col min="3078" max="3078" width="8.08984375" style="66" customWidth="1"/>
    <col min="3079" max="3079" width="7.453125" style="66" customWidth="1"/>
    <col min="3080" max="3081" width="8.6328125" style="66" customWidth="1"/>
    <col min="3082" max="3082" width="8.54296875" style="66" customWidth="1"/>
    <col min="3083" max="3083" width="8.90625" style="66"/>
    <col min="3084" max="3115" width="8.90625" style="66" customWidth="1"/>
    <col min="3116" max="3117" width="6.90625" style="66" customWidth="1"/>
    <col min="3118" max="3118" width="10.81640625" style="66" customWidth="1"/>
    <col min="3119" max="3328" width="8.90625" style="66"/>
    <col min="3329" max="3329" width="6" style="66" customWidth="1"/>
    <col min="3330" max="3330" width="33.1796875" style="66" customWidth="1"/>
    <col min="3331" max="3331" width="8.6328125" style="66" customWidth="1"/>
    <col min="3332" max="3333" width="7.81640625" style="66" customWidth="1"/>
    <col min="3334" max="3334" width="8.08984375" style="66" customWidth="1"/>
    <col min="3335" max="3335" width="7.453125" style="66" customWidth="1"/>
    <col min="3336" max="3337" width="8.6328125" style="66" customWidth="1"/>
    <col min="3338" max="3338" width="8.54296875" style="66" customWidth="1"/>
    <col min="3339" max="3339" width="8.90625" style="66"/>
    <col min="3340" max="3371" width="8.90625" style="66" customWidth="1"/>
    <col min="3372" max="3373" width="6.90625" style="66" customWidth="1"/>
    <col min="3374" max="3374" width="10.81640625" style="66" customWidth="1"/>
    <col min="3375" max="3584" width="8.90625" style="66"/>
    <col min="3585" max="3585" width="6" style="66" customWidth="1"/>
    <col min="3586" max="3586" width="33.1796875" style="66" customWidth="1"/>
    <col min="3587" max="3587" width="8.6328125" style="66" customWidth="1"/>
    <col min="3588" max="3589" width="7.81640625" style="66" customWidth="1"/>
    <col min="3590" max="3590" width="8.08984375" style="66" customWidth="1"/>
    <col min="3591" max="3591" width="7.453125" style="66" customWidth="1"/>
    <col min="3592" max="3593" width="8.6328125" style="66" customWidth="1"/>
    <col min="3594" max="3594" width="8.54296875" style="66" customWidth="1"/>
    <col min="3595" max="3595" width="8.90625" style="66"/>
    <col min="3596" max="3627" width="8.90625" style="66" customWidth="1"/>
    <col min="3628" max="3629" width="6.90625" style="66" customWidth="1"/>
    <col min="3630" max="3630" width="10.81640625" style="66" customWidth="1"/>
    <col min="3631" max="3840" width="8.90625" style="66"/>
    <col min="3841" max="3841" width="6" style="66" customWidth="1"/>
    <col min="3842" max="3842" width="33.1796875" style="66" customWidth="1"/>
    <col min="3843" max="3843" width="8.6328125" style="66" customWidth="1"/>
    <col min="3844" max="3845" width="7.81640625" style="66" customWidth="1"/>
    <col min="3846" max="3846" width="8.08984375" style="66" customWidth="1"/>
    <col min="3847" max="3847" width="7.453125" style="66" customWidth="1"/>
    <col min="3848" max="3849" width="8.6328125" style="66" customWidth="1"/>
    <col min="3850" max="3850" width="8.54296875" style="66" customWidth="1"/>
    <col min="3851" max="3851" width="8.90625" style="66"/>
    <col min="3852" max="3883" width="8.90625" style="66" customWidth="1"/>
    <col min="3884" max="3885" width="6.90625" style="66" customWidth="1"/>
    <col min="3886" max="3886" width="10.81640625" style="66" customWidth="1"/>
    <col min="3887" max="4096" width="8.90625" style="66"/>
    <col min="4097" max="4097" width="6" style="66" customWidth="1"/>
    <col min="4098" max="4098" width="33.1796875" style="66" customWidth="1"/>
    <col min="4099" max="4099" width="8.6328125" style="66" customWidth="1"/>
    <col min="4100" max="4101" width="7.81640625" style="66" customWidth="1"/>
    <col min="4102" max="4102" width="8.08984375" style="66" customWidth="1"/>
    <col min="4103" max="4103" width="7.453125" style="66" customWidth="1"/>
    <col min="4104" max="4105" width="8.6328125" style="66" customWidth="1"/>
    <col min="4106" max="4106" width="8.54296875" style="66" customWidth="1"/>
    <col min="4107" max="4107" width="8.90625" style="66"/>
    <col min="4108" max="4139" width="8.90625" style="66" customWidth="1"/>
    <col min="4140" max="4141" width="6.90625" style="66" customWidth="1"/>
    <col min="4142" max="4142" width="10.81640625" style="66" customWidth="1"/>
    <col min="4143" max="4352" width="8.90625" style="66"/>
    <col min="4353" max="4353" width="6" style="66" customWidth="1"/>
    <col min="4354" max="4354" width="33.1796875" style="66" customWidth="1"/>
    <col min="4355" max="4355" width="8.6328125" style="66" customWidth="1"/>
    <col min="4356" max="4357" width="7.81640625" style="66" customWidth="1"/>
    <col min="4358" max="4358" width="8.08984375" style="66" customWidth="1"/>
    <col min="4359" max="4359" width="7.453125" style="66" customWidth="1"/>
    <col min="4360" max="4361" width="8.6328125" style="66" customWidth="1"/>
    <col min="4362" max="4362" width="8.54296875" style="66" customWidth="1"/>
    <col min="4363" max="4363" width="8.90625" style="66"/>
    <col min="4364" max="4395" width="8.90625" style="66" customWidth="1"/>
    <col min="4396" max="4397" width="6.90625" style="66" customWidth="1"/>
    <col min="4398" max="4398" width="10.81640625" style="66" customWidth="1"/>
    <col min="4399" max="4608" width="8.90625" style="66"/>
    <col min="4609" max="4609" width="6" style="66" customWidth="1"/>
    <col min="4610" max="4610" width="33.1796875" style="66" customWidth="1"/>
    <col min="4611" max="4611" width="8.6328125" style="66" customWidth="1"/>
    <col min="4612" max="4613" width="7.81640625" style="66" customWidth="1"/>
    <col min="4614" max="4614" width="8.08984375" style="66" customWidth="1"/>
    <col min="4615" max="4615" width="7.453125" style="66" customWidth="1"/>
    <col min="4616" max="4617" width="8.6328125" style="66" customWidth="1"/>
    <col min="4618" max="4618" width="8.54296875" style="66" customWidth="1"/>
    <col min="4619" max="4619" width="8.90625" style="66"/>
    <col min="4620" max="4651" width="8.90625" style="66" customWidth="1"/>
    <col min="4652" max="4653" width="6.90625" style="66" customWidth="1"/>
    <col min="4654" max="4654" width="10.81640625" style="66" customWidth="1"/>
    <col min="4655" max="4864" width="8.90625" style="66"/>
    <col min="4865" max="4865" width="6" style="66" customWidth="1"/>
    <col min="4866" max="4866" width="33.1796875" style="66" customWidth="1"/>
    <col min="4867" max="4867" width="8.6328125" style="66" customWidth="1"/>
    <col min="4868" max="4869" width="7.81640625" style="66" customWidth="1"/>
    <col min="4870" max="4870" width="8.08984375" style="66" customWidth="1"/>
    <col min="4871" max="4871" width="7.453125" style="66" customWidth="1"/>
    <col min="4872" max="4873" width="8.6328125" style="66" customWidth="1"/>
    <col min="4874" max="4874" width="8.54296875" style="66" customWidth="1"/>
    <col min="4875" max="4875" width="8.90625" style="66"/>
    <col min="4876" max="4907" width="8.90625" style="66" customWidth="1"/>
    <col min="4908" max="4909" width="6.90625" style="66" customWidth="1"/>
    <col min="4910" max="4910" width="10.81640625" style="66" customWidth="1"/>
    <col min="4911" max="5120" width="8.90625" style="66"/>
    <col min="5121" max="5121" width="6" style="66" customWidth="1"/>
    <col min="5122" max="5122" width="33.1796875" style="66" customWidth="1"/>
    <col min="5123" max="5123" width="8.6328125" style="66" customWidth="1"/>
    <col min="5124" max="5125" width="7.81640625" style="66" customWidth="1"/>
    <col min="5126" max="5126" width="8.08984375" style="66" customWidth="1"/>
    <col min="5127" max="5127" width="7.453125" style="66" customWidth="1"/>
    <col min="5128" max="5129" width="8.6328125" style="66" customWidth="1"/>
    <col min="5130" max="5130" width="8.54296875" style="66" customWidth="1"/>
    <col min="5131" max="5131" width="8.90625" style="66"/>
    <col min="5132" max="5163" width="8.90625" style="66" customWidth="1"/>
    <col min="5164" max="5165" width="6.90625" style="66" customWidth="1"/>
    <col min="5166" max="5166" width="10.81640625" style="66" customWidth="1"/>
    <col min="5167" max="5376" width="8.90625" style="66"/>
    <col min="5377" max="5377" width="6" style="66" customWidth="1"/>
    <col min="5378" max="5378" width="33.1796875" style="66" customWidth="1"/>
    <col min="5379" max="5379" width="8.6328125" style="66" customWidth="1"/>
    <col min="5380" max="5381" width="7.81640625" style="66" customWidth="1"/>
    <col min="5382" max="5382" width="8.08984375" style="66" customWidth="1"/>
    <col min="5383" max="5383" width="7.453125" style="66" customWidth="1"/>
    <col min="5384" max="5385" width="8.6328125" style="66" customWidth="1"/>
    <col min="5386" max="5386" width="8.54296875" style="66" customWidth="1"/>
    <col min="5387" max="5387" width="8.90625" style="66"/>
    <col min="5388" max="5419" width="8.90625" style="66" customWidth="1"/>
    <col min="5420" max="5421" width="6.90625" style="66" customWidth="1"/>
    <col min="5422" max="5422" width="10.81640625" style="66" customWidth="1"/>
    <col min="5423" max="5632" width="8.90625" style="66"/>
    <col min="5633" max="5633" width="6" style="66" customWidth="1"/>
    <col min="5634" max="5634" width="33.1796875" style="66" customWidth="1"/>
    <col min="5635" max="5635" width="8.6328125" style="66" customWidth="1"/>
    <col min="5636" max="5637" width="7.81640625" style="66" customWidth="1"/>
    <col min="5638" max="5638" width="8.08984375" style="66" customWidth="1"/>
    <col min="5639" max="5639" width="7.453125" style="66" customWidth="1"/>
    <col min="5640" max="5641" width="8.6328125" style="66" customWidth="1"/>
    <col min="5642" max="5642" width="8.54296875" style="66" customWidth="1"/>
    <col min="5643" max="5643" width="8.90625" style="66"/>
    <col min="5644" max="5675" width="8.90625" style="66" customWidth="1"/>
    <col min="5676" max="5677" width="6.90625" style="66" customWidth="1"/>
    <col min="5678" max="5678" width="10.81640625" style="66" customWidth="1"/>
    <col min="5679" max="5888" width="8.90625" style="66"/>
    <col min="5889" max="5889" width="6" style="66" customWidth="1"/>
    <col min="5890" max="5890" width="33.1796875" style="66" customWidth="1"/>
    <col min="5891" max="5891" width="8.6328125" style="66" customWidth="1"/>
    <col min="5892" max="5893" width="7.81640625" style="66" customWidth="1"/>
    <col min="5894" max="5894" width="8.08984375" style="66" customWidth="1"/>
    <col min="5895" max="5895" width="7.453125" style="66" customWidth="1"/>
    <col min="5896" max="5897" width="8.6328125" style="66" customWidth="1"/>
    <col min="5898" max="5898" width="8.54296875" style="66" customWidth="1"/>
    <col min="5899" max="5899" width="8.90625" style="66"/>
    <col min="5900" max="5931" width="8.90625" style="66" customWidth="1"/>
    <col min="5932" max="5933" width="6.90625" style="66" customWidth="1"/>
    <col min="5934" max="5934" width="10.81640625" style="66" customWidth="1"/>
    <col min="5935" max="6144" width="8.90625" style="66"/>
    <col min="6145" max="6145" width="6" style="66" customWidth="1"/>
    <col min="6146" max="6146" width="33.1796875" style="66" customWidth="1"/>
    <col min="6147" max="6147" width="8.6328125" style="66" customWidth="1"/>
    <col min="6148" max="6149" width="7.81640625" style="66" customWidth="1"/>
    <col min="6150" max="6150" width="8.08984375" style="66" customWidth="1"/>
    <col min="6151" max="6151" width="7.453125" style="66" customWidth="1"/>
    <col min="6152" max="6153" width="8.6328125" style="66" customWidth="1"/>
    <col min="6154" max="6154" width="8.54296875" style="66" customWidth="1"/>
    <col min="6155" max="6155" width="8.90625" style="66"/>
    <col min="6156" max="6187" width="8.90625" style="66" customWidth="1"/>
    <col min="6188" max="6189" width="6.90625" style="66" customWidth="1"/>
    <col min="6190" max="6190" width="10.81640625" style="66" customWidth="1"/>
    <col min="6191" max="6400" width="8.90625" style="66"/>
    <col min="6401" max="6401" width="6" style="66" customWidth="1"/>
    <col min="6402" max="6402" width="33.1796875" style="66" customWidth="1"/>
    <col min="6403" max="6403" width="8.6328125" style="66" customWidth="1"/>
    <col min="6404" max="6405" width="7.81640625" style="66" customWidth="1"/>
    <col min="6406" max="6406" width="8.08984375" style="66" customWidth="1"/>
    <col min="6407" max="6407" width="7.453125" style="66" customWidth="1"/>
    <col min="6408" max="6409" width="8.6328125" style="66" customWidth="1"/>
    <col min="6410" max="6410" width="8.54296875" style="66" customWidth="1"/>
    <col min="6411" max="6411" width="8.90625" style="66"/>
    <col min="6412" max="6443" width="8.90625" style="66" customWidth="1"/>
    <col min="6444" max="6445" width="6.90625" style="66" customWidth="1"/>
    <col min="6446" max="6446" width="10.81640625" style="66" customWidth="1"/>
    <col min="6447" max="6656" width="8.90625" style="66"/>
    <col min="6657" max="6657" width="6" style="66" customWidth="1"/>
    <col min="6658" max="6658" width="33.1796875" style="66" customWidth="1"/>
    <col min="6659" max="6659" width="8.6328125" style="66" customWidth="1"/>
    <col min="6660" max="6661" width="7.81640625" style="66" customWidth="1"/>
    <col min="6662" max="6662" width="8.08984375" style="66" customWidth="1"/>
    <col min="6663" max="6663" width="7.453125" style="66" customWidth="1"/>
    <col min="6664" max="6665" width="8.6328125" style="66" customWidth="1"/>
    <col min="6666" max="6666" width="8.54296875" style="66" customWidth="1"/>
    <col min="6667" max="6667" width="8.90625" style="66"/>
    <col min="6668" max="6699" width="8.90625" style="66" customWidth="1"/>
    <col min="6700" max="6701" width="6.90625" style="66" customWidth="1"/>
    <col min="6702" max="6702" width="10.81640625" style="66" customWidth="1"/>
    <col min="6703" max="6912" width="8.90625" style="66"/>
    <col min="6913" max="6913" width="6" style="66" customWidth="1"/>
    <col min="6914" max="6914" width="33.1796875" style="66" customWidth="1"/>
    <col min="6915" max="6915" width="8.6328125" style="66" customWidth="1"/>
    <col min="6916" max="6917" width="7.81640625" style="66" customWidth="1"/>
    <col min="6918" max="6918" width="8.08984375" style="66" customWidth="1"/>
    <col min="6919" max="6919" width="7.453125" style="66" customWidth="1"/>
    <col min="6920" max="6921" width="8.6328125" style="66" customWidth="1"/>
    <col min="6922" max="6922" width="8.54296875" style="66" customWidth="1"/>
    <col min="6923" max="6923" width="8.90625" style="66"/>
    <col min="6924" max="6955" width="8.90625" style="66" customWidth="1"/>
    <col min="6956" max="6957" width="6.90625" style="66" customWidth="1"/>
    <col min="6958" max="6958" width="10.81640625" style="66" customWidth="1"/>
    <col min="6959" max="7168" width="8.90625" style="66"/>
    <col min="7169" max="7169" width="6" style="66" customWidth="1"/>
    <col min="7170" max="7170" width="33.1796875" style="66" customWidth="1"/>
    <col min="7171" max="7171" width="8.6328125" style="66" customWidth="1"/>
    <col min="7172" max="7173" width="7.81640625" style="66" customWidth="1"/>
    <col min="7174" max="7174" width="8.08984375" style="66" customWidth="1"/>
    <col min="7175" max="7175" width="7.453125" style="66" customWidth="1"/>
    <col min="7176" max="7177" width="8.6328125" style="66" customWidth="1"/>
    <col min="7178" max="7178" width="8.54296875" style="66" customWidth="1"/>
    <col min="7179" max="7179" width="8.90625" style="66"/>
    <col min="7180" max="7211" width="8.90625" style="66" customWidth="1"/>
    <col min="7212" max="7213" width="6.90625" style="66" customWidth="1"/>
    <col min="7214" max="7214" width="10.81640625" style="66" customWidth="1"/>
    <col min="7215" max="7424" width="8.90625" style="66"/>
    <col min="7425" max="7425" width="6" style="66" customWidth="1"/>
    <col min="7426" max="7426" width="33.1796875" style="66" customWidth="1"/>
    <col min="7427" max="7427" width="8.6328125" style="66" customWidth="1"/>
    <col min="7428" max="7429" width="7.81640625" style="66" customWidth="1"/>
    <col min="7430" max="7430" width="8.08984375" style="66" customWidth="1"/>
    <col min="7431" max="7431" width="7.453125" style="66" customWidth="1"/>
    <col min="7432" max="7433" width="8.6328125" style="66" customWidth="1"/>
    <col min="7434" max="7434" width="8.54296875" style="66" customWidth="1"/>
    <col min="7435" max="7435" width="8.90625" style="66"/>
    <col min="7436" max="7467" width="8.90625" style="66" customWidth="1"/>
    <col min="7468" max="7469" width="6.90625" style="66" customWidth="1"/>
    <col min="7470" max="7470" width="10.81640625" style="66" customWidth="1"/>
    <col min="7471" max="7680" width="8.90625" style="66"/>
    <col min="7681" max="7681" width="6" style="66" customWidth="1"/>
    <col min="7682" max="7682" width="33.1796875" style="66" customWidth="1"/>
    <col min="7683" max="7683" width="8.6328125" style="66" customWidth="1"/>
    <col min="7684" max="7685" width="7.81640625" style="66" customWidth="1"/>
    <col min="7686" max="7686" width="8.08984375" style="66" customWidth="1"/>
    <col min="7687" max="7687" width="7.453125" style="66" customWidth="1"/>
    <col min="7688" max="7689" width="8.6328125" style="66" customWidth="1"/>
    <col min="7690" max="7690" width="8.54296875" style="66" customWidth="1"/>
    <col min="7691" max="7691" width="8.90625" style="66"/>
    <col min="7692" max="7723" width="8.90625" style="66" customWidth="1"/>
    <col min="7724" max="7725" width="6.90625" style="66" customWidth="1"/>
    <col min="7726" max="7726" width="10.81640625" style="66" customWidth="1"/>
    <col min="7727" max="7936" width="8.90625" style="66"/>
    <col min="7937" max="7937" width="6" style="66" customWidth="1"/>
    <col min="7938" max="7938" width="33.1796875" style="66" customWidth="1"/>
    <col min="7939" max="7939" width="8.6328125" style="66" customWidth="1"/>
    <col min="7940" max="7941" width="7.81640625" style="66" customWidth="1"/>
    <col min="7942" max="7942" width="8.08984375" style="66" customWidth="1"/>
    <col min="7943" max="7943" width="7.453125" style="66" customWidth="1"/>
    <col min="7944" max="7945" width="8.6328125" style="66" customWidth="1"/>
    <col min="7946" max="7946" width="8.54296875" style="66" customWidth="1"/>
    <col min="7947" max="7947" width="8.90625" style="66"/>
    <col min="7948" max="7979" width="8.90625" style="66" customWidth="1"/>
    <col min="7980" max="7981" width="6.90625" style="66" customWidth="1"/>
    <col min="7982" max="7982" width="10.81640625" style="66" customWidth="1"/>
    <col min="7983" max="8192" width="8.90625" style="66"/>
    <col min="8193" max="8193" width="6" style="66" customWidth="1"/>
    <col min="8194" max="8194" width="33.1796875" style="66" customWidth="1"/>
    <col min="8195" max="8195" width="8.6328125" style="66" customWidth="1"/>
    <col min="8196" max="8197" width="7.81640625" style="66" customWidth="1"/>
    <col min="8198" max="8198" width="8.08984375" style="66" customWidth="1"/>
    <col min="8199" max="8199" width="7.453125" style="66" customWidth="1"/>
    <col min="8200" max="8201" width="8.6328125" style="66" customWidth="1"/>
    <col min="8202" max="8202" width="8.54296875" style="66" customWidth="1"/>
    <col min="8203" max="8203" width="8.90625" style="66"/>
    <col min="8204" max="8235" width="8.90625" style="66" customWidth="1"/>
    <col min="8236" max="8237" width="6.90625" style="66" customWidth="1"/>
    <col min="8238" max="8238" width="10.81640625" style="66" customWidth="1"/>
    <col min="8239" max="8448" width="8.90625" style="66"/>
    <col min="8449" max="8449" width="6" style="66" customWidth="1"/>
    <col min="8450" max="8450" width="33.1796875" style="66" customWidth="1"/>
    <col min="8451" max="8451" width="8.6328125" style="66" customWidth="1"/>
    <col min="8452" max="8453" width="7.81640625" style="66" customWidth="1"/>
    <col min="8454" max="8454" width="8.08984375" style="66" customWidth="1"/>
    <col min="8455" max="8455" width="7.453125" style="66" customWidth="1"/>
    <col min="8456" max="8457" width="8.6328125" style="66" customWidth="1"/>
    <col min="8458" max="8458" width="8.54296875" style="66" customWidth="1"/>
    <col min="8459" max="8459" width="8.90625" style="66"/>
    <col min="8460" max="8491" width="8.90625" style="66" customWidth="1"/>
    <col min="8492" max="8493" width="6.90625" style="66" customWidth="1"/>
    <col min="8494" max="8494" width="10.81640625" style="66" customWidth="1"/>
    <col min="8495" max="8704" width="8.90625" style="66"/>
    <col min="8705" max="8705" width="6" style="66" customWidth="1"/>
    <col min="8706" max="8706" width="33.1796875" style="66" customWidth="1"/>
    <col min="8707" max="8707" width="8.6328125" style="66" customWidth="1"/>
    <col min="8708" max="8709" width="7.81640625" style="66" customWidth="1"/>
    <col min="8710" max="8710" width="8.08984375" style="66" customWidth="1"/>
    <col min="8711" max="8711" width="7.453125" style="66" customWidth="1"/>
    <col min="8712" max="8713" width="8.6328125" style="66" customWidth="1"/>
    <col min="8714" max="8714" width="8.54296875" style="66" customWidth="1"/>
    <col min="8715" max="8715" width="8.90625" style="66"/>
    <col min="8716" max="8747" width="8.90625" style="66" customWidth="1"/>
    <col min="8748" max="8749" width="6.90625" style="66" customWidth="1"/>
    <col min="8750" max="8750" width="10.81640625" style="66" customWidth="1"/>
    <col min="8751" max="8960" width="8.90625" style="66"/>
    <col min="8961" max="8961" width="6" style="66" customWidth="1"/>
    <col min="8962" max="8962" width="33.1796875" style="66" customWidth="1"/>
    <col min="8963" max="8963" width="8.6328125" style="66" customWidth="1"/>
    <col min="8964" max="8965" width="7.81640625" style="66" customWidth="1"/>
    <col min="8966" max="8966" width="8.08984375" style="66" customWidth="1"/>
    <col min="8967" max="8967" width="7.453125" style="66" customWidth="1"/>
    <col min="8968" max="8969" width="8.6328125" style="66" customWidth="1"/>
    <col min="8970" max="8970" width="8.54296875" style="66" customWidth="1"/>
    <col min="8971" max="8971" width="8.90625" style="66"/>
    <col min="8972" max="9003" width="8.90625" style="66" customWidth="1"/>
    <col min="9004" max="9005" width="6.90625" style="66" customWidth="1"/>
    <col min="9006" max="9006" width="10.81640625" style="66" customWidth="1"/>
    <col min="9007" max="9216" width="8.90625" style="66"/>
    <col min="9217" max="9217" width="6" style="66" customWidth="1"/>
    <col min="9218" max="9218" width="33.1796875" style="66" customWidth="1"/>
    <col min="9219" max="9219" width="8.6328125" style="66" customWidth="1"/>
    <col min="9220" max="9221" width="7.81640625" style="66" customWidth="1"/>
    <col min="9222" max="9222" width="8.08984375" style="66" customWidth="1"/>
    <col min="9223" max="9223" width="7.453125" style="66" customWidth="1"/>
    <col min="9224" max="9225" width="8.6328125" style="66" customWidth="1"/>
    <col min="9226" max="9226" width="8.54296875" style="66" customWidth="1"/>
    <col min="9227" max="9227" width="8.90625" style="66"/>
    <col min="9228" max="9259" width="8.90625" style="66" customWidth="1"/>
    <col min="9260" max="9261" width="6.90625" style="66" customWidth="1"/>
    <col min="9262" max="9262" width="10.81640625" style="66" customWidth="1"/>
    <col min="9263" max="9472" width="8.90625" style="66"/>
    <col min="9473" max="9473" width="6" style="66" customWidth="1"/>
    <col min="9474" max="9474" width="33.1796875" style="66" customWidth="1"/>
    <col min="9475" max="9475" width="8.6328125" style="66" customWidth="1"/>
    <col min="9476" max="9477" width="7.81640625" style="66" customWidth="1"/>
    <col min="9478" max="9478" width="8.08984375" style="66" customWidth="1"/>
    <col min="9479" max="9479" width="7.453125" style="66" customWidth="1"/>
    <col min="9480" max="9481" width="8.6328125" style="66" customWidth="1"/>
    <col min="9482" max="9482" width="8.54296875" style="66" customWidth="1"/>
    <col min="9483" max="9483" width="8.90625" style="66"/>
    <col min="9484" max="9515" width="8.90625" style="66" customWidth="1"/>
    <col min="9516" max="9517" width="6.90625" style="66" customWidth="1"/>
    <col min="9518" max="9518" width="10.81640625" style="66" customWidth="1"/>
    <col min="9519" max="9728" width="8.90625" style="66"/>
    <col min="9729" max="9729" width="6" style="66" customWidth="1"/>
    <col min="9730" max="9730" width="33.1796875" style="66" customWidth="1"/>
    <col min="9731" max="9731" width="8.6328125" style="66" customWidth="1"/>
    <col min="9732" max="9733" width="7.81640625" style="66" customWidth="1"/>
    <col min="9734" max="9734" width="8.08984375" style="66" customWidth="1"/>
    <col min="9735" max="9735" width="7.453125" style="66" customWidth="1"/>
    <col min="9736" max="9737" width="8.6328125" style="66" customWidth="1"/>
    <col min="9738" max="9738" width="8.54296875" style="66" customWidth="1"/>
    <col min="9739" max="9739" width="8.90625" style="66"/>
    <col min="9740" max="9771" width="8.90625" style="66" customWidth="1"/>
    <col min="9772" max="9773" width="6.90625" style="66" customWidth="1"/>
    <col min="9774" max="9774" width="10.81640625" style="66" customWidth="1"/>
    <col min="9775" max="9984" width="8.90625" style="66"/>
    <col min="9985" max="9985" width="6" style="66" customWidth="1"/>
    <col min="9986" max="9986" width="33.1796875" style="66" customWidth="1"/>
    <col min="9987" max="9987" width="8.6328125" style="66" customWidth="1"/>
    <col min="9988" max="9989" width="7.81640625" style="66" customWidth="1"/>
    <col min="9990" max="9990" width="8.08984375" style="66" customWidth="1"/>
    <col min="9991" max="9991" width="7.453125" style="66" customWidth="1"/>
    <col min="9992" max="9993" width="8.6328125" style="66" customWidth="1"/>
    <col min="9994" max="9994" width="8.54296875" style="66" customWidth="1"/>
    <col min="9995" max="9995" width="8.90625" style="66"/>
    <col min="9996" max="10027" width="8.90625" style="66" customWidth="1"/>
    <col min="10028" max="10029" width="6.90625" style="66" customWidth="1"/>
    <col min="10030" max="10030" width="10.81640625" style="66" customWidth="1"/>
    <col min="10031" max="10240" width="8.90625" style="66"/>
    <col min="10241" max="10241" width="6" style="66" customWidth="1"/>
    <col min="10242" max="10242" width="33.1796875" style="66" customWidth="1"/>
    <col min="10243" max="10243" width="8.6328125" style="66" customWidth="1"/>
    <col min="10244" max="10245" width="7.81640625" style="66" customWidth="1"/>
    <col min="10246" max="10246" width="8.08984375" style="66" customWidth="1"/>
    <col min="10247" max="10247" width="7.453125" style="66" customWidth="1"/>
    <col min="10248" max="10249" width="8.6328125" style="66" customWidth="1"/>
    <col min="10250" max="10250" width="8.54296875" style="66" customWidth="1"/>
    <col min="10251" max="10251" width="8.90625" style="66"/>
    <col min="10252" max="10283" width="8.90625" style="66" customWidth="1"/>
    <col min="10284" max="10285" width="6.90625" style="66" customWidth="1"/>
    <col min="10286" max="10286" width="10.81640625" style="66" customWidth="1"/>
    <col min="10287" max="10496" width="8.90625" style="66"/>
    <col min="10497" max="10497" width="6" style="66" customWidth="1"/>
    <col min="10498" max="10498" width="33.1796875" style="66" customWidth="1"/>
    <col min="10499" max="10499" width="8.6328125" style="66" customWidth="1"/>
    <col min="10500" max="10501" width="7.81640625" style="66" customWidth="1"/>
    <col min="10502" max="10502" width="8.08984375" style="66" customWidth="1"/>
    <col min="10503" max="10503" width="7.453125" style="66" customWidth="1"/>
    <col min="10504" max="10505" width="8.6328125" style="66" customWidth="1"/>
    <col min="10506" max="10506" width="8.54296875" style="66" customWidth="1"/>
    <col min="10507" max="10507" width="8.90625" style="66"/>
    <col min="10508" max="10539" width="8.90625" style="66" customWidth="1"/>
    <col min="10540" max="10541" width="6.90625" style="66" customWidth="1"/>
    <col min="10542" max="10542" width="10.81640625" style="66" customWidth="1"/>
    <col min="10543" max="10752" width="8.90625" style="66"/>
    <col min="10753" max="10753" width="6" style="66" customWidth="1"/>
    <col min="10754" max="10754" width="33.1796875" style="66" customWidth="1"/>
    <col min="10755" max="10755" width="8.6328125" style="66" customWidth="1"/>
    <col min="10756" max="10757" width="7.81640625" style="66" customWidth="1"/>
    <col min="10758" max="10758" width="8.08984375" style="66" customWidth="1"/>
    <col min="10759" max="10759" width="7.453125" style="66" customWidth="1"/>
    <col min="10760" max="10761" width="8.6328125" style="66" customWidth="1"/>
    <col min="10762" max="10762" width="8.54296875" style="66" customWidth="1"/>
    <col min="10763" max="10763" width="8.90625" style="66"/>
    <col min="10764" max="10795" width="8.90625" style="66" customWidth="1"/>
    <col min="10796" max="10797" width="6.90625" style="66" customWidth="1"/>
    <col min="10798" max="10798" width="10.81640625" style="66" customWidth="1"/>
    <col min="10799" max="11008" width="8.90625" style="66"/>
    <col min="11009" max="11009" width="6" style="66" customWidth="1"/>
    <col min="11010" max="11010" width="33.1796875" style="66" customWidth="1"/>
    <col min="11011" max="11011" width="8.6328125" style="66" customWidth="1"/>
    <col min="11012" max="11013" width="7.81640625" style="66" customWidth="1"/>
    <col min="11014" max="11014" width="8.08984375" style="66" customWidth="1"/>
    <col min="11015" max="11015" width="7.453125" style="66" customWidth="1"/>
    <col min="11016" max="11017" width="8.6328125" style="66" customWidth="1"/>
    <col min="11018" max="11018" width="8.54296875" style="66" customWidth="1"/>
    <col min="11019" max="11019" width="8.90625" style="66"/>
    <col min="11020" max="11051" width="8.90625" style="66" customWidth="1"/>
    <col min="11052" max="11053" width="6.90625" style="66" customWidth="1"/>
    <col min="11054" max="11054" width="10.81640625" style="66" customWidth="1"/>
    <col min="11055" max="11264" width="8.90625" style="66"/>
    <col min="11265" max="11265" width="6" style="66" customWidth="1"/>
    <col min="11266" max="11266" width="33.1796875" style="66" customWidth="1"/>
    <col min="11267" max="11267" width="8.6328125" style="66" customWidth="1"/>
    <col min="11268" max="11269" width="7.81640625" style="66" customWidth="1"/>
    <col min="11270" max="11270" width="8.08984375" style="66" customWidth="1"/>
    <col min="11271" max="11271" width="7.453125" style="66" customWidth="1"/>
    <col min="11272" max="11273" width="8.6328125" style="66" customWidth="1"/>
    <col min="11274" max="11274" width="8.54296875" style="66" customWidth="1"/>
    <col min="11275" max="11275" width="8.90625" style="66"/>
    <col min="11276" max="11307" width="8.90625" style="66" customWidth="1"/>
    <col min="11308" max="11309" width="6.90625" style="66" customWidth="1"/>
    <col min="11310" max="11310" width="10.81640625" style="66" customWidth="1"/>
    <col min="11311" max="11520" width="8.90625" style="66"/>
    <col min="11521" max="11521" width="6" style="66" customWidth="1"/>
    <col min="11522" max="11522" width="33.1796875" style="66" customWidth="1"/>
    <col min="11523" max="11523" width="8.6328125" style="66" customWidth="1"/>
    <col min="11524" max="11525" width="7.81640625" style="66" customWidth="1"/>
    <col min="11526" max="11526" width="8.08984375" style="66" customWidth="1"/>
    <col min="11527" max="11527" width="7.453125" style="66" customWidth="1"/>
    <col min="11528" max="11529" width="8.6328125" style="66" customWidth="1"/>
    <col min="11530" max="11530" width="8.54296875" style="66" customWidth="1"/>
    <col min="11531" max="11531" width="8.90625" style="66"/>
    <col min="11532" max="11563" width="8.90625" style="66" customWidth="1"/>
    <col min="11564" max="11565" width="6.90625" style="66" customWidth="1"/>
    <col min="11566" max="11566" width="10.81640625" style="66" customWidth="1"/>
    <col min="11567" max="11776" width="8.90625" style="66"/>
    <col min="11777" max="11777" width="6" style="66" customWidth="1"/>
    <col min="11778" max="11778" width="33.1796875" style="66" customWidth="1"/>
    <col min="11779" max="11779" width="8.6328125" style="66" customWidth="1"/>
    <col min="11780" max="11781" width="7.81640625" style="66" customWidth="1"/>
    <col min="11782" max="11782" width="8.08984375" style="66" customWidth="1"/>
    <col min="11783" max="11783" width="7.453125" style="66" customWidth="1"/>
    <col min="11784" max="11785" width="8.6328125" style="66" customWidth="1"/>
    <col min="11786" max="11786" width="8.54296875" style="66" customWidth="1"/>
    <col min="11787" max="11787" width="8.90625" style="66"/>
    <col min="11788" max="11819" width="8.90625" style="66" customWidth="1"/>
    <col min="11820" max="11821" width="6.90625" style="66" customWidth="1"/>
    <col min="11822" max="11822" width="10.81640625" style="66" customWidth="1"/>
    <col min="11823" max="12032" width="8.90625" style="66"/>
    <col min="12033" max="12033" width="6" style="66" customWidth="1"/>
    <col min="12034" max="12034" width="33.1796875" style="66" customWidth="1"/>
    <col min="12035" max="12035" width="8.6328125" style="66" customWidth="1"/>
    <col min="12036" max="12037" width="7.81640625" style="66" customWidth="1"/>
    <col min="12038" max="12038" width="8.08984375" style="66" customWidth="1"/>
    <col min="12039" max="12039" width="7.453125" style="66" customWidth="1"/>
    <col min="12040" max="12041" width="8.6328125" style="66" customWidth="1"/>
    <col min="12042" max="12042" width="8.54296875" style="66" customWidth="1"/>
    <col min="12043" max="12043" width="8.90625" style="66"/>
    <col min="12044" max="12075" width="8.90625" style="66" customWidth="1"/>
    <col min="12076" max="12077" width="6.90625" style="66" customWidth="1"/>
    <col min="12078" max="12078" width="10.81640625" style="66" customWidth="1"/>
    <col min="12079" max="12288" width="8.90625" style="66"/>
    <col min="12289" max="12289" width="6" style="66" customWidth="1"/>
    <col min="12290" max="12290" width="33.1796875" style="66" customWidth="1"/>
    <col min="12291" max="12291" width="8.6328125" style="66" customWidth="1"/>
    <col min="12292" max="12293" width="7.81640625" style="66" customWidth="1"/>
    <col min="12294" max="12294" width="8.08984375" style="66" customWidth="1"/>
    <col min="12295" max="12295" width="7.453125" style="66" customWidth="1"/>
    <col min="12296" max="12297" width="8.6328125" style="66" customWidth="1"/>
    <col min="12298" max="12298" width="8.54296875" style="66" customWidth="1"/>
    <col min="12299" max="12299" width="8.90625" style="66"/>
    <col min="12300" max="12331" width="8.90625" style="66" customWidth="1"/>
    <col min="12332" max="12333" width="6.90625" style="66" customWidth="1"/>
    <col min="12334" max="12334" width="10.81640625" style="66" customWidth="1"/>
    <col min="12335" max="12544" width="8.90625" style="66"/>
    <col min="12545" max="12545" width="6" style="66" customWidth="1"/>
    <col min="12546" max="12546" width="33.1796875" style="66" customWidth="1"/>
    <col min="12547" max="12547" width="8.6328125" style="66" customWidth="1"/>
    <col min="12548" max="12549" width="7.81640625" style="66" customWidth="1"/>
    <col min="12550" max="12550" width="8.08984375" style="66" customWidth="1"/>
    <col min="12551" max="12551" width="7.453125" style="66" customWidth="1"/>
    <col min="12552" max="12553" width="8.6328125" style="66" customWidth="1"/>
    <col min="12554" max="12554" width="8.54296875" style="66" customWidth="1"/>
    <col min="12555" max="12555" width="8.90625" style="66"/>
    <col min="12556" max="12587" width="8.90625" style="66" customWidth="1"/>
    <col min="12588" max="12589" width="6.90625" style="66" customWidth="1"/>
    <col min="12590" max="12590" width="10.81640625" style="66" customWidth="1"/>
    <col min="12591" max="12800" width="8.90625" style="66"/>
    <col min="12801" max="12801" width="6" style="66" customWidth="1"/>
    <col min="12802" max="12802" width="33.1796875" style="66" customWidth="1"/>
    <col min="12803" max="12803" width="8.6328125" style="66" customWidth="1"/>
    <col min="12804" max="12805" width="7.81640625" style="66" customWidth="1"/>
    <col min="12806" max="12806" width="8.08984375" style="66" customWidth="1"/>
    <col min="12807" max="12807" width="7.453125" style="66" customWidth="1"/>
    <col min="12808" max="12809" width="8.6328125" style="66" customWidth="1"/>
    <col min="12810" max="12810" width="8.54296875" style="66" customWidth="1"/>
    <col min="12811" max="12811" width="8.90625" style="66"/>
    <col min="12812" max="12843" width="8.90625" style="66" customWidth="1"/>
    <col min="12844" max="12845" width="6.90625" style="66" customWidth="1"/>
    <col min="12846" max="12846" width="10.81640625" style="66" customWidth="1"/>
    <col min="12847" max="13056" width="8.90625" style="66"/>
    <col min="13057" max="13057" width="6" style="66" customWidth="1"/>
    <col min="13058" max="13058" width="33.1796875" style="66" customWidth="1"/>
    <col min="13059" max="13059" width="8.6328125" style="66" customWidth="1"/>
    <col min="13060" max="13061" width="7.81640625" style="66" customWidth="1"/>
    <col min="13062" max="13062" width="8.08984375" style="66" customWidth="1"/>
    <col min="13063" max="13063" width="7.453125" style="66" customWidth="1"/>
    <col min="13064" max="13065" width="8.6328125" style="66" customWidth="1"/>
    <col min="13066" max="13066" width="8.54296875" style="66" customWidth="1"/>
    <col min="13067" max="13067" width="8.90625" style="66"/>
    <col min="13068" max="13099" width="8.90625" style="66" customWidth="1"/>
    <col min="13100" max="13101" width="6.90625" style="66" customWidth="1"/>
    <col min="13102" max="13102" width="10.81640625" style="66" customWidth="1"/>
    <col min="13103" max="13312" width="8.90625" style="66"/>
    <col min="13313" max="13313" width="6" style="66" customWidth="1"/>
    <col min="13314" max="13314" width="33.1796875" style="66" customWidth="1"/>
    <col min="13315" max="13315" width="8.6328125" style="66" customWidth="1"/>
    <col min="13316" max="13317" width="7.81640625" style="66" customWidth="1"/>
    <col min="13318" max="13318" width="8.08984375" style="66" customWidth="1"/>
    <col min="13319" max="13319" width="7.453125" style="66" customWidth="1"/>
    <col min="13320" max="13321" width="8.6328125" style="66" customWidth="1"/>
    <col min="13322" max="13322" width="8.54296875" style="66" customWidth="1"/>
    <col min="13323" max="13323" width="8.90625" style="66"/>
    <col min="13324" max="13355" width="8.90625" style="66" customWidth="1"/>
    <col min="13356" max="13357" width="6.90625" style="66" customWidth="1"/>
    <col min="13358" max="13358" width="10.81640625" style="66" customWidth="1"/>
    <col min="13359" max="13568" width="8.90625" style="66"/>
    <col min="13569" max="13569" width="6" style="66" customWidth="1"/>
    <col min="13570" max="13570" width="33.1796875" style="66" customWidth="1"/>
    <col min="13571" max="13571" width="8.6328125" style="66" customWidth="1"/>
    <col min="13572" max="13573" width="7.81640625" style="66" customWidth="1"/>
    <col min="13574" max="13574" width="8.08984375" style="66" customWidth="1"/>
    <col min="13575" max="13575" width="7.453125" style="66" customWidth="1"/>
    <col min="13576" max="13577" width="8.6328125" style="66" customWidth="1"/>
    <col min="13578" max="13578" width="8.54296875" style="66" customWidth="1"/>
    <col min="13579" max="13579" width="8.90625" style="66"/>
    <col min="13580" max="13611" width="8.90625" style="66" customWidth="1"/>
    <col min="13612" max="13613" width="6.90625" style="66" customWidth="1"/>
    <col min="13614" max="13614" width="10.81640625" style="66" customWidth="1"/>
    <col min="13615" max="13824" width="8.90625" style="66"/>
    <col min="13825" max="13825" width="6" style="66" customWidth="1"/>
    <col min="13826" max="13826" width="33.1796875" style="66" customWidth="1"/>
    <col min="13827" max="13827" width="8.6328125" style="66" customWidth="1"/>
    <col min="13828" max="13829" width="7.81640625" style="66" customWidth="1"/>
    <col min="13830" max="13830" width="8.08984375" style="66" customWidth="1"/>
    <col min="13831" max="13831" width="7.453125" style="66" customWidth="1"/>
    <col min="13832" max="13833" width="8.6328125" style="66" customWidth="1"/>
    <col min="13834" max="13834" width="8.54296875" style="66" customWidth="1"/>
    <col min="13835" max="13835" width="8.90625" style="66"/>
    <col min="13836" max="13867" width="8.90625" style="66" customWidth="1"/>
    <col min="13868" max="13869" width="6.90625" style="66" customWidth="1"/>
    <col min="13870" max="13870" width="10.81640625" style="66" customWidth="1"/>
    <col min="13871" max="14080" width="8.90625" style="66"/>
    <col min="14081" max="14081" width="6" style="66" customWidth="1"/>
    <col min="14082" max="14082" width="33.1796875" style="66" customWidth="1"/>
    <col min="14083" max="14083" width="8.6328125" style="66" customWidth="1"/>
    <col min="14084" max="14085" width="7.81640625" style="66" customWidth="1"/>
    <col min="14086" max="14086" width="8.08984375" style="66" customWidth="1"/>
    <col min="14087" max="14087" width="7.453125" style="66" customWidth="1"/>
    <col min="14088" max="14089" width="8.6328125" style="66" customWidth="1"/>
    <col min="14090" max="14090" width="8.54296875" style="66" customWidth="1"/>
    <col min="14091" max="14091" width="8.90625" style="66"/>
    <col min="14092" max="14123" width="8.90625" style="66" customWidth="1"/>
    <col min="14124" max="14125" width="6.90625" style="66" customWidth="1"/>
    <col min="14126" max="14126" width="10.81640625" style="66" customWidth="1"/>
    <col min="14127" max="14336" width="8.90625" style="66"/>
    <col min="14337" max="14337" width="6" style="66" customWidth="1"/>
    <col min="14338" max="14338" width="33.1796875" style="66" customWidth="1"/>
    <col min="14339" max="14339" width="8.6328125" style="66" customWidth="1"/>
    <col min="14340" max="14341" width="7.81640625" style="66" customWidth="1"/>
    <col min="14342" max="14342" width="8.08984375" style="66" customWidth="1"/>
    <col min="14343" max="14343" width="7.453125" style="66" customWidth="1"/>
    <col min="14344" max="14345" width="8.6328125" style="66" customWidth="1"/>
    <col min="14346" max="14346" width="8.54296875" style="66" customWidth="1"/>
    <col min="14347" max="14347" width="8.90625" style="66"/>
    <col min="14348" max="14379" width="8.90625" style="66" customWidth="1"/>
    <col min="14380" max="14381" width="6.90625" style="66" customWidth="1"/>
    <col min="14382" max="14382" width="10.81640625" style="66" customWidth="1"/>
    <col min="14383" max="14592" width="8.90625" style="66"/>
    <col min="14593" max="14593" width="6" style="66" customWidth="1"/>
    <col min="14594" max="14594" width="33.1796875" style="66" customWidth="1"/>
    <col min="14595" max="14595" width="8.6328125" style="66" customWidth="1"/>
    <col min="14596" max="14597" width="7.81640625" style="66" customWidth="1"/>
    <col min="14598" max="14598" width="8.08984375" style="66" customWidth="1"/>
    <col min="14599" max="14599" width="7.453125" style="66" customWidth="1"/>
    <col min="14600" max="14601" width="8.6328125" style="66" customWidth="1"/>
    <col min="14602" max="14602" width="8.54296875" style="66" customWidth="1"/>
    <col min="14603" max="14603" width="8.90625" style="66"/>
    <col min="14604" max="14635" width="8.90625" style="66" customWidth="1"/>
    <col min="14636" max="14637" width="6.90625" style="66" customWidth="1"/>
    <col min="14638" max="14638" width="10.81640625" style="66" customWidth="1"/>
    <col min="14639" max="14848" width="8.90625" style="66"/>
    <col min="14849" max="14849" width="6" style="66" customWidth="1"/>
    <col min="14850" max="14850" width="33.1796875" style="66" customWidth="1"/>
    <col min="14851" max="14851" width="8.6328125" style="66" customWidth="1"/>
    <col min="14852" max="14853" width="7.81640625" style="66" customWidth="1"/>
    <col min="14854" max="14854" width="8.08984375" style="66" customWidth="1"/>
    <col min="14855" max="14855" width="7.453125" style="66" customWidth="1"/>
    <col min="14856" max="14857" width="8.6328125" style="66" customWidth="1"/>
    <col min="14858" max="14858" width="8.54296875" style="66" customWidth="1"/>
    <col min="14859" max="14859" width="8.90625" style="66"/>
    <col min="14860" max="14891" width="8.90625" style="66" customWidth="1"/>
    <col min="14892" max="14893" width="6.90625" style="66" customWidth="1"/>
    <col min="14894" max="14894" width="10.81640625" style="66" customWidth="1"/>
    <col min="14895" max="15104" width="8.90625" style="66"/>
    <col min="15105" max="15105" width="6" style="66" customWidth="1"/>
    <col min="15106" max="15106" width="33.1796875" style="66" customWidth="1"/>
    <col min="15107" max="15107" width="8.6328125" style="66" customWidth="1"/>
    <col min="15108" max="15109" width="7.81640625" style="66" customWidth="1"/>
    <col min="15110" max="15110" width="8.08984375" style="66" customWidth="1"/>
    <col min="15111" max="15111" width="7.453125" style="66" customWidth="1"/>
    <col min="15112" max="15113" width="8.6328125" style="66" customWidth="1"/>
    <col min="15114" max="15114" width="8.54296875" style="66" customWidth="1"/>
    <col min="15115" max="15115" width="8.90625" style="66"/>
    <col min="15116" max="15147" width="8.90625" style="66" customWidth="1"/>
    <col min="15148" max="15149" width="6.90625" style="66" customWidth="1"/>
    <col min="15150" max="15150" width="10.81640625" style="66" customWidth="1"/>
    <col min="15151" max="15360" width="8.90625" style="66"/>
    <col min="15361" max="15361" width="6" style="66" customWidth="1"/>
    <col min="15362" max="15362" width="33.1796875" style="66" customWidth="1"/>
    <col min="15363" max="15363" width="8.6328125" style="66" customWidth="1"/>
    <col min="15364" max="15365" width="7.81640625" style="66" customWidth="1"/>
    <col min="15366" max="15366" width="8.08984375" style="66" customWidth="1"/>
    <col min="15367" max="15367" width="7.453125" style="66" customWidth="1"/>
    <col min="15368" max="15369" width="8.6328125" style="66" customWidth="1"/>
    <col min="15370" max="15370" width="8.54296875" style="66" customWidth="1"/>
    <col min="15371" max="15371" width="8.90625" style="66"/>
    <col min="15372" max="15403" width="8.90625" style="66" customWidth="1"/>
    <col min="15404" max="15405" width="6.90625" style="66" customWidth="1"/>
    <col min="15406" max="15406" width="10.81640625" style="66" customWidth="1"/>
    <col min="15407" max="15616" width="8.90625" style="66"/>
    <col min="15617" max="15617" width="6" style="66" customWidth="1"/>
    <col min="15618" max="15618" width="33.1796875" style="66" customWidth="1"/>
    <col min="15619" max="15619" width="8.6328125" style="66" customWidth="1"/>
    <col min="15620" max="15621" width="7.81640625" style="66" customWidth="1"/>
    <col min="15622" max="15622" width="8.08984375" style="66" customWidth="1"/>
    <col min="15623" max="15623" width="7.453125" style="66" customWidth="1"/>
    <col min="15624" max="15625" width="8.6328125" style="66" customWidth="1"/>
    <col min="15626" max="15626" width="8.54296875" style="66" customWidth="1"/>
    <col min="15627" max="15627" width="8.90625" style="66"/>
    <col min="15628" max="15659" width="8.90625" style="66" customWidth="1"/>
    <col min="15660" max="15661" width="6.90625" style="66" customWidth="1"/>
    <col min="15662" max="15662" width="10.81640625" style="66" customWidth="1"/>
    <col min="15663" max="15872" width="8.90625" style="66"/>
    <col min="15873" max="15873" width="6" style="66" customWidth="1"/>
    <col min="15874" max="15874" width="33.1796875" style="66" customWidth="1"/>
    <col min="15875" max="15875" width="8.6328125" style="66" customWidth="1"/>
    <col min="15876" max="15877" width="7.81640625" style="66" customWidth="1"/>
    <col min="15878" max="15878" width="8.08984375" style="66" customWidth="1"/>
    <col min="15879" max="15879" width="7.453125" style="66" customWidth="1"/>
    <col min="15880" max="15881" width="8.6328125" style="66" customWidth="1"/>
    <col min="15882" max="15882" width="8.54296875" style="66" customWidth="1"/>
    <col min="15883" max="15883" width="8.90625" style="66"/>
    <col min="15884" max="15915" width="8.90625" style="66" customWidth="1"/>
    <col min="15916" max="15917" width="6.90625" style="66" customWidth="1"/>
    <col min="15918" max="15918" width="10.81640625" style="66" customWidth="1"/>
    <col min="15919" max="16128" width="8.90625" style="66"/>
    <col min="16129" max="16129" width="6" style="66" customWidth="1"/>
    <col min="16130" max="16130" width="33.1796875" style="66" customWidth="1"/>
    <col min="16131" max="16131" width="8.6328125" style="66" customWidth="1"/>
    <col min="16132" max="16133" width="7.81640625" style="66" customWidth="1"/>
    <col min="16134" max="16134" width="8.08984375" style="66" customWidth="1"/>
    <col min="16135" max="16135" width="7.453125" style="66" customWidth="1"/>
    <col min="16136" max="16137" width="8.6328125" style="66" customWidth="1"/>
    <col min="16138" max="16138" width="8.54296875" style="66" customWidth="1"/>
    <col min="16139" max="16139" width="8.90625" style="66"/>
    <col min="16140" max="16171" width="8.90625" style="66" customWidth="1"/>
    <col min="16172" max="16173" width="6.90625" style="66" customWidth="1"/>
    <col min="16174" max="16174" width="10.81640625" style="66" customWidth="1"/>
    <col min="16175" max="16384" width="8.90625" style="66"/>
  </cols>
  <sheetData>
    <row r="1" spans="1:45" ht="18.75" customHeight="1" x14ac:dyDescent="0.2">
      <c r="A1" s="81" t="s">
        <v>1009</v>
      </c>
      <c r="B1" s="82"/>
      <c r="C1" s="82"/>
      <c r="D1" s="82"/>
      <c r="E1" s="82"/>
      <c r="F1" s="226"/>
      <c r="G1" s="83"/>
      <c r="H1" s="84"/>
      <c r="I1" s="84"/>
    </row>
    <row r="2" spans="1:45" ht="52.8" x14ac:dyDescent="0.25">
      <c r="A2" s="253" t="s">
        <v>981</v>
      </c>
      <c r="B2" s="254"/>
      <c r="C2" s="87" t="s">
        <v>1061</v>
      </c>
      <c r="D2" s="87" t="s">
        <v>1062</v>
      </c>
      <c r="E2" s="87" t="s">
        <v>982</v>
      </c>
      <c r="F2" s="87" t="s">
        <v>1010</v>
      </c>
      <c r="G2" s="88" t="s">
        <v>983</v>
      </c>
      <c r="H2" s="89"/>
      <c r="I2" s="89"/>
      <c r="J2" s="90"/>
      <c r="K2" s="90"/>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row>
    <row r="3" spans="1:45" ht="15.75" x14ac:dyDescent="0.2">
      <c r="A3" s="91" t="s">
        <v>984</v>
      </c>
      <c r="B3" s="225"/>
      <c r="C3" s="89"/>
      <c r="D3" s="89"/>
      <c r="E3" s="89"/>
      <c r="F3" s="89"/>
      <c r="G3" s="92"/>
      <c r="H3" s="89"/>
      <c r="I3" s="8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86"/>
      <c r="AL3" s="86"/>
      <c r="AM3" s="66"/>
      <c r="AN3" s="66"/>
      <c r="AO3" s="66"/>
      <c r="AP3" s="66"/>
      <c r="AQ3" s="66"/>
      <c r="AR3" s="66"/>
      <c r="AS3" s="66"/>
    </row>
    <row r="4" spans="1:45" x14ac:dyDescent="0.2">
      <c r="A4" s="91" t="s">
        <v>985</v>
      </c>
      <c r="B4" s="93" t="s">
        <v>900</v>
      </c>
      <c r="C4" s="137">
        <f>VLOOKUP("ENGLAND",'QRO LA level data Q1'!$B$449:$BL$449,5,0)/1000</f>
        <v>639.98979359001737</v>
      </c>
      <c r="D4" s="94">
        <f>VLOOKUP("ENGLAND",'QRO LA level data Q2'!$B$449:$BL$449,5,0)/1000</f>
        <v>615.66854959401269</v>
      </c>
      <c r="E4" s="94">
        <f>VLOOKUP("ENGLAND",'QRO LA level data Q3'!$B$449:$BL$449,5,0)/1000</f>
        <v>590.30898412067495</v>
      </c>
      <c r="F4" s="95">
        <v>2212.2330000000002</v>
      </c>
      <c r="G4" s="96">
        <f>(E4/F4)*100</f>
        <v>26.683852203663672</v>
      </c>
      <c r="H4" s="97"/>
      <c r="I4" s="9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86"/>
      <c r="AL4" s="86"/>
      <c r="AM4" s="66"/>
      <c r="AN4" s="66"/>
      <c r="AO4" s="66"/>
      <c r="AP4" s="66"/>
      <c r="AQ4" s="66"/>
      <c r="AR4" s="66"/>
      <c r="AS4" s="66"/>
    </row>
    <row r="5" spans="1:45" ht="18.600000000000001" customHeight="1" x14ac:dyDescent="0.2">
      <c r="A5" s="91">
        <v>3</v>
      </c>
      <c r="B5" s="93" t="s">
        <v>905</v>
      </c>
      <c r="C5" s="137">
        <f>VLOOKUP("ENGLAND",'QRO LA level data Q1'!$B$449:$BL$449,6,0)/1000</f>
        <v>10.260635649344948</v>
      </c>
      <c r="D5" s="94">
        <f>VLOOKUP("ENGLAND",'QRO LA level data Q2'!$B$449:$BL$449,6,0)/1000</f>
        <v>9.7456953249999998</v>
      </c>
      <c r="E5" s="94">
        <f>VLOOKUP("ENGLAND",'QRO LA level data Q3'!$B$449:$BL$449,6,0)/1000</f>
        <v>9.191939981891629</v>
      </c>
      <c r="F5" s="95">
        <v>41.456000000000003</v>
      </c>
      <c r="G5" s="96">
        <f t="shared" ref="G5:G39" si="0">(E5/F5)*100</f>
        <v>22.172761438372319</v>
      </c>
      <c r="H5" s="97"/>
      <c r="I5" s="9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86"/>
      <c r="AL5" s="86"/>
      <c r="AM5" s="66"/>
      <c r="AN5" s="66"/>
      <c r="AO5" s="66"/>
      <c r="AP5" s="66"/>
      <c r="AQ5" s="66"/>
      <c r="AR5" s="66"/>
      <c r="AS5" s="66"/>
    </row>
    <row r="6" spans="1:45" ht="18.600000000000001" customHeight="1" x14ac:dyDescent="0.2">
      <c r="A6" s="91" t="s">
        <v>986</v>
      </c>
      <c r="B6" s="98" t="s">
        <v>907</v>
      </c>
      <c r="C6" s="137">
        <f>VLOOKUP("ENGLAND",'QRO LA level data Q1'!$B$449:$BL$449,9,0)/1000</f>
        <v>3284.6993609220958</v>
      </c>
      <c r="D6" s="94">
        <f>VLOOKUP("ENGLAND",'QRO LA level data Q2'!$B$449:$BL$449,9,0)/1000</f>
        <v>3215.0492416094085</v>
      </c>
      <c r="E6" s="94">
        <f>VLOOKUP("ENGLAND",'QRO LA level data Q3'!$B$449:$BL$449,9,0)/1000</f>
        <v>3248.3060687602388</v>
      </c>
      <c r="F6" s="99">
        <v>13399.803</v>
      </c>
      <c r="G6" s="96">
        <f t="shared" si="0"/>
        <v>24.241446450819009</v>
      </c>
      <c r="H6" s="97"/>
      <c r="I6" s="9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86"/>
      <c r="AL6" s="86"/>
      <c r="AM6" s="66"/>
      <c r="AN6" s="66"/>
      <c r="AO6" s="66"/>
      <c r="AP6" s="66"/>
      <c r="AQ6" s="66"/>
      <c r="AR6" s="66"/>
      <c r="AS6" s="66"/>
    </row>
    <row r="7" spans="1:45" ht="17.399999999999999" customHeight="1" x14ac:dyDescent="0.2">
      <c r="A7" s="91" t="s">
        <v>987</v>
      </c>
      <c r="B7" s="93" t="s">
        <v>910</v>
      </c>
      <c r="C7" s="137">
        <f>VLOOKUP("ENGLAND",'QRO LA level data Q1'!$B$449:$BL$449,13,0)/1000</f>
        <v>1221.531683842707</v>
      </c>
      <c r="D7" s="94">
        <f>VLOOKUP("ENGLAND",'QRO LA level data Q2'!$B$449:$BL$449,13,0)/1000</f>
        <v>1168.6373397349425</v>
      </c>
      <c r="E7" s="94">
        <f>VLOOKUP("ENGLAND",'QRO LA level data Q3'!$B$449:$BL$449,13,0)/1000</f>
        <v>1121.8598822483043</v>
      </c>
      <c r="F7" s="95">
        <v>5078.0320000000002</v>
      </c>
      <c r="G7" s="96">
        <f t="shared" si="0"/>
        <v>22.092414585971579</v>
      </c>
      <c r="H7" s="97"/>
      <c r="I7" s="9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86"/>
      <c r="AL7" s="86"/>
      <c r="AM7" s="66"/>
      <c r="AN7" s="66"/>
      <c r="AO7" s="66"/>
      <c r="AP7" s="66"/>
      <c r="AQ7" s="66"/>
      <c r="AR7" s="66"/>
      <c r="AS7" s="66"/>
    </row>
    <row r="8" spans="1:45" ht="18.600000000000001" customHeight="1" x14ac:dyDescent="0.2">
      <c r="A8" s="91">
        <v>9</v>
      </c>
      <c r="B8" s="93" t="s">
        <v>914</v>
      </c>
      <c r="C8" s="137">
        <f>VLOOKUP("ENGLAND",'QRO LA level data Q1'!$B$449:$BL$449,14,0)/1000</f>
        <v>1026.4258648376924</v>
      </c>
      <c r="D8" s="94">
        <f>VLOOKUP("ENGLAND",'QRO LA level data Q2'!$B$449:$BL$449,14,0)/1000</f>
        <v>1128.2142659229119</v>
      </c>
      <c r="E8" s="94">
        <f>VLOOKUP("ENGLAND",'QRO LA level data Q3'!$B$449:$BL$449,14,0)/1000</f>
        <v>1145.2369647205203</v>
      </c>
      <c r="F8" s="95">
        <v>4512.6019999999999</v>
      </c>
      <c r="G8" s="96">
        <f t="shared" si="0"/>
        <v>25.378638858922642</v>
      </c>
      <c r="H8" s="97"/>
      <c r="I8" s="97"/>
      <c r="J8" s="45" t="s">
        <v>1063</v>
      </c>
      <c r="K8" s="45"/>
      <c r="L8" s="45"/>
      <c r="M8" s="45"/>
      <c r="N8" s="45"/>
      <c r="O8" s="45"/>
      <c r="P8" s="45"/>
      <c r="Q8" s="45"/>
      <c r="R8" s="45"/>
      <c r="S8" s="45"/>
      <c r="T8" s="45"/>
      <c r="U8" s="45"/>
      <c r="V8" s="45"/>
      <c r="W8" s="45"/>
      <c r="X8" s="45"/>
      <c r="Y8" s="45"/>
      <c r="Z8" s="45"/>
      <c r="AA8" s="45"/>
      <c r="AB8" s="45"/>
      <c r="AC8" s="45"/>
      <c r="AD8" s="45"/>
      <c r="AE8" s="45"/>
      <c r="AF8" s="45"/>
      <c r="AG8" s="45"/>
      <c r="AH8" s="45"/>
      <c r="AI8" s="45"/>
      <c r="AJ8" s="45"/>
      <c r="AK8" s="86"/>
      <c r="AL8" s="86"/>
      <c r="AM8" s="66"/>
      <c r="AN8" s="66"/>
      <c r="AO8" s="66"/>
      <c r="AP8" s="66"/>
      <c r="AQ8" s="66"/>
      <c r="AR8" s="66"/>
      <c r="AS8" s="66"/>
    </row>
    <row r="9" spans="1:45" ht="18" customHeight="1" x14ac:dyDescent="0.2">
      <c r="A9" s="91" t="s">
        <v>988</v>
      </c>
      <c r="B9" s="93" t="s">
        <v>916</v>
      </c>
      <c r="C9" s="137">
        <f>VLOOKUP("ENGLAND",'QRO LA level data Q1'!$B$449:$BL$449,18,0)/1000</f>
        <v>354.12366892392083</v>
      </c>
      <c r="D9" s="94">
        <f>VLOOKUP("ENGLAND",'QRO LA level data Q2'!$B$449:$BL$449,18,0)/1000</f>
        <v>372.82335727074201</v>
      </c>
      <c r="E9" s="94">
        <f>VLOOKUP("ENGLAND",'QRO LA level data Q3'!$B$449:$BL$449,18,0)/1000</f>
        <v>381.16209339848211</v>
      </c>
      <c r="F9" s="95">
        <v>1615.0740000000001</v>
      </c>
      <c r="G9" s="96">
        <f t="shared" si="0"/>
        <v>23.600286636926981</v>
      </c>
      <c r="H9" s="97"/>
      <c r="I9" s="97" t="s">
        <v>1063</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86"/>
      <c r="AL9" s="86"/>
      <c r="AM9" s="66"/>
      <c r="AN9" s="66"/>
      <c r="AO9" s="66"/>
      <c r="AP9" s="66"/>
      <c r="AQ9" s="66"/>
      <c r="AR9" s="66"/>
      <c r="AS9" s="66"/>
    </row>
    <row r="10" spans="1:45" ht="17.399999999999999" customHeight="1" x14ac:dyDescent="0.2">
      <c r="A10" s="91" t="s">
        <v>989</v>
      </c>
      <c r="B10" s="93" t="s">
        <v>920</v>
      </c>
      <c r="C10" s="137">
        <f>VLOOKUP("ENGLAND",'QRO LA level data Q1'!$B$449:$BL$449,21,0)/1000</f>
        <v>644.67232983837107</v>
      </c>
      <c r="D10" s="94">
        <f>VLOOKUP("ENGLAND",'QRO LA level data Q2'!$B$449:$BL$449,21,0)/1000</f>
        <v>736.06654260999994</v>
      </c>
      <c r="E10" s="94">
        <f>VLOOKUP("ENGLAND",'QRO LA level data Q3'!$B$449:$BL$449,21,0)/1000</f>
        <v>767.4405291135065</v>
      </c>
      <c r="F10" s="95">
        <v>3321.2420000000002</v>
      </c>
      <c r="G10" s="96">
        <f t="shared" si="0"/>
        <v>23.107034329732869</v>
      </c>
      <c r="H10" s="97"/>
      <c r="I10" s="9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86"/>
      <c r="AL10" s="86"/>
      <c r="AM10" s="66"/>
      <c r="AN10" s="66"/>
      <c r="AO10" s="66"/>
      <c r="AP10" s="66"/>
      <c r="AQ10" s="66"/>
      <c r="AR10" s="66"/>
      <c r="AS10" s="66"/>
    </row>
    <row r="11" spans="1:45" ht="19.95" customHeight="1" x14ac:dyDescent="0.2">
      <c r="A11" s="91">
        <v>15</v>
      </c>
      <c r="B11" s="93" t="s">
        <v>924</v>
      </c>
      <c r="C11" s="137">
        <f>VLOOKUP("ENGLAND",'QRO LA level data Q1'!$B$449:$BL$449,22,0)/1000</f>
        <v>587.95472507203749</v>
      </c>
      <c r="D11" s="94">
        <f>VLOOKUP("ENGLAND",'QRO LA level data Q2'!$B$449:$BL$449,22,0)/1000</f>
        <v>567.57544733558632</v>
      </c>
      <c r="E11" s="94">
        <f>VLOOKUP("ENGLAND",'QRO LA level data Q3'!$B$449:$BL$449,22,0)/1000</f>
        <v>559.06777067700807</v>
      </c>
      <c r="F11" s="95">
        <v>2391.567</v>
      </c>
      <c r="G11" s="96">
        <f t="shared" si="0"/>
        <v>23.376630078814774</v>
      </c>
      <c r="H11" s="97"/>
      <c r="I11" s="9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86"/>
      <c r="AL11" s="86"/>
      <c r="AM11" s="66"/>
      <c r="AN11" s="66"/>
      <c r="AO11" s="66"/>
      <c r="AP11" s="66"/>
      <c r="AQ11" s="66"/>
      <c r="AR11" s="66"/>
      <c r="AS11" s="66"/>
    </row>
    <row r="12" spans="1:45" ht="17.399999999999999" customHeight="1" x14ac:dyDescent="0.2">
      <c r="A12" s="91">
        <v>16</v>
      </c>
      <c r="B12" s="93" t="s">
        <v>926</v>
      </c>
      <c r="C12" s="137">
        <f>VLOOKUP("ENGLAND",'QRO LA level data Q1'!$B$449:$BL$449,23,0)/1000</f>
        <v>6438.9422919849549</v>
      </c>
      <c r="D12" s="94">
        <f>VLOOKUP("ENGLAND",'QRO LA level data Q2'!$B$449:$BL$449,23,0)/1000</f>
        <v>6325.0182250704302</v>
      </c>
      <c r="E12" s="94">
        <f>VLOOKUP("ENGLAND",'QRO LA level data Q3'!$B$449:$BL$449,23,0)/1000</f>
        <v>6575.2948998140291</v>
      </c>
      <c r="F12" s="94">
        <v>25681.840933630865</v>
      </c>
      <c r="G12" s="96">
        <f t="shared" si="0"/>
        <v>25.602895512071932</v>
      </c>
      <c r="H12" s="97"/>
      <c r="I12" s="9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86"/>
      <c r="AL12" s="86"/>
      <c r="AM12" s="66"/>
      <c r="AN12" s="66"/>
      <c r="AO12" s="66"/>
      <c r="AP12" s="66"/>
      <c r="AQ12" s="66"/>
      <c r="AR12" s="66"/>
      <c r="AS12" s="66"/>
    </row>
    <row r="13" spans="1:45" ht="19.2" customHeight="1" x14ac:dyDescent="0.25">
      <c r="A13" s="101" t="s">
        <v>990</v>
      </c>
      <c r="B13" s="102" t="s">
        <v>928</v>
      </c>
      <c r="C13" s="137">
        <f>VLOOKUP("ENGLAND",'QRO LA level data Q1'!$B$449:$BL$449,24,0)/1000</f>
        <v>2071.0771020337252</v>
      </c>
      <c r="D13" s="94">
        <f>VLOOKUP("ENGLAND",'QRO LA level data Q2'!$B$449:$BL$449,24,0)/1000</f>
        <v>1978.642976760623</v>
      </c>
      <c r="E13" s="94">
        <f>VLOOKUP("ENGLAND",'QRO LA level data Q3'!$B$449:$BM$449,24,0)/1000</f>
        <v>1929.5210162004005</v>
      </c>
      <c r="F13" s="94" t="s">
        <v>991</v>
      </c>
      <c r="G13" s="103" t="s">
        <v>991</v>
      </c>
      <c r="H13" s="97"/>
      <c r="I13" s="9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86"/>
      <c r="AL13" s="86"/>
      <c r="AM13" s="66"/>
      <c r="AN13" s="66"/>
      <c r="AO13" s="66"/>
      <c r="AP13" s="66"/>
      <c r="AQ13" s="66"/>
      <c r="AR13" s="66"/>
      <c r="AS13" s="66"/>
    </row>
    <row r="14" spans="1:45" ht="17.399999999999999" customHeight="1" x14ac:dyDescent="0.2">
      <c r="A14" s="91" t="s">
        <v>992</v>
      </c>
      <c r="B14" s="93" t="s">
        <v>929</v>
      </c>
      <c r="C14" s="137">
        <f>VLOOKUP("ENGLAND",'QRO LA level data Q1'!$B$449:$BL$449,27,0)/1000</f>
        <v>5738.3559915792021</v>
      </c>
      <c r="D14" s="94">
        <f>VLOOKUP("ENGLAND",'QRO LA level data Q2'!$B$449:$BL$449,27,0)/1000</f>
        <v>5905.6061380063747</v>
      </c>
      <c r="E14" s="94">
        <f>VLOOKUP("ENGLAND",'QRO LA level data Q3'!$B$449:$BL$449,27,0)/1000</f>
        <v>5926.7450850684436</v>
      </c>
      <c r="F14" s="95">
        <v>23260.428</v>
      </c>
      <c r="G14" s="96">
        <f t="shared" si="0"/>
        <v>25.479948542083765</v>
      </c>
      <c r="H14" s="97"/>
      <c r="I14" s="9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86"/>
      <c r="AL14" s="86"/>
      <c r="AM14" s="66"/>
      <c r="AN14" s="66"/>
      <c r="AO14" s="66"/>
      <c r="AP14" s="66"/>
      <c r="AQ14" s="66"/>
      <c r="AR14" s="66"/>
      <c r="AS14" s="66"/>
    </row>
    <row r="15" spans="1:45" ht="23.25" customHeight="1" x14ac:dyDescent="0.2">
      <c r="A15" s="91">
        <v>19</v>
      </c>
      <c r="B15" s="102" t="s">
        <v>932</v>
      </c>
      <c r="C15" s="137">
        <f>VLOOKUP("ENGLAND",'QRO LA level data Q1'!$B$449:$BL$449,28,0)/1000</f>
        <v>212.24992443960915</v>
      </c>
      <c r="D15" s="94">
        <f>VLOOKUP("ENGLAND",'QRO LA level data Q2'!$B$449:$BL$449,28,0)/1000</f>
        <v>177.39512420393589</v>
      </c>
      <c r="E15" s="94">
        <f>VLOOKUP("ENGLAND",'QRO LA level data Q3'!$B$449:$BL$449,28,0)/1000</f>
        <v>169.94079544414967</v>
      </c>
      <c r="F15" s="94">
        <v>751.41099999999994</v>
      </c>
      <c r="G15" s="96">
        <f t="shared" si="0"/>
        <v>22.616224069670217</v>
      </c>
      <c r="H15" s="97"/>
      <c r="I15" s="97"/>
      <c r="J15" s="28"/>
      <c r="K15" s="28"/>
      <c r="L15" s="28"/>
      <c r="M15" s="199"/>
      <c r="N15" s="28"/>
      <c r="O15" s="28"/>
      <c r="P15" s="28"/>
      <c r="Q15" s="28"/>
      <c r="R15" s="28"/>
      <c r="S15" s="28"/>
      <c r="T15" s="28"/>
      <c r="U15" s="28"/>
      <c r="V15" s="28"/>
      <c r="W15" s="28"/>
      <c r="X15" s="28"/>
      <c r="Y15" s="28"/>
      <c r="Z15" s="28"/>
      <c r="AA15" s="28"/>
      <c r="AB15" s="28"/>
      <c r="AC15" s="28"/>
      <c r="AD15" s="28"/>
      <c r="AE15" s="28"/>
      <c r="AF15" s="28"/>
      <c r="AG15" s="28"/>
      <c r="AH15" s="28"/>
      <c r="AI15" s="28"/>
      <c r="AJ15" s="28"/>
      <c r="AK15" s="86"/>
      <c r="AL15" s="86"/>
      <c r="AM15" s="66"/>
      <c r="AN15" s="66"/>
      <c r="AO15" s="66"/>
      <c r="AP15" s="66"/>
      <c r="AQ15" s="66"/>
      <c r="AR15" s="66"/>
      <c r="AS15" s="66"/>
    </row>
    <row r="16" spans="1:45" ht="25.95" customHeight="1" x14ac:dyDescent="0.2">
      <c r="A16" s="91">
        <v>20</v>
      </c>
      <c r="B16" s="102" t="s">
        <v>933</v>
      </c>
      <c r="C16" s="137">
        <f>VLOOKUP("ENGLAND",'QRO LA level data Q1'!$B$449:$BL$449,29,0)/1000</f>
        <v>7.1959999999999997</v>
      </c>
      <c r="D16" s="94">
        <f>VLOOKUP("ENGLAND",'QRO LA level data Q2'!$B$449:$BL$449,29,0)/1000</f>
        <v>3.3988540215591301</v>
      </c>
      <c r="E16" s="94">
        <f>VLOOKUP("ENGLAND",'QRO LA level data Q3'!$B$449:$BL$449,29,0)/1000</f>
        <v>3.4125000000000001</v>
      </c>
      <c r="F16" s="94">
        <v>11.238</v>
      </c>
      <c r="G16" s="96">
        <f t="shared" si="0"/>
        <v>30.365723438334225</v>
      </c>
      <c r="H16" s="97"/>
      <c r="I16" s="97"/>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86"/>
      <c r="AL16" s="86"/>
      <c r="AM16" s="66"/>
      <c r="AN16" s="66"/>
      <c r="AO16" s="66"/>
      <c r="AP16" s="66"/>
      <c r="AQ16" s="66"/>
      <c r="AR16" s="66"/>
      <c r="AS16" s="66"/>
    </row>
    <row r="17" spans="1:45" ht="30" customHeight="1" x14ac:dyDescent="0.2">
      <c r="A17" s="91">
        <v>21</v>
      </c>
      <c r="B17" s="102" t="s">
        <v>934</v>
      </c>
      <c r="C17" s="137">
        <f>VLOOKUP("ENGLAND",'QRO LA level data Q1'!$B$449:$BL$449,30,0)/1000</f>
        <v>2.1389999999999998</v>
      </c>
      <c r="D17" s="94">
        <f>VLOOKUP("ENGLAND",'QRO LA level data Q2'!$B$449:$BL$449,30,0)/1000</f>
        <v>2.04047</v>
      </c>
      <c r="E17" s="94">
        <f>VLOOKUP("ENGLAND",'QRO LA level data Q3'!$B$449:$BL$449,30,0)/1000</f>
        <v>1.9059999999999999</v>
      </c>
      <c r="F17" s="94">
        <v>7.3949999999999996</v>
      </c>
      <c r="G17" s="96">
        <f t="shared" si="0"/>
        <v>25.774171737660584</v>
      </c>
      <c r="H17" s="97"/>
      <c r="I17" s="97"/>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86"/>
      <c r="AL17" s="86"/>
      <c r="AM17" s="66"/>
      <c r="AN17" s="66"/>
      <c r="AO17" s="66"/>
      <c r="AP17" s="66"/>
      <c r="AQ17" s="66"/>
      <c r="AR17" s="66"/>
      <c r="AS17" s="66"/>
    </row>
    <row r="18" spans="1:45" ht="18.600000000000001" customHeight="1" x14ac:dyDescent="0.2">
      <c r="A18" s="91">
        <v>22</v>
      </c>
      <c r="B18" s="102" t="s">
        <v>935</v>
      </c>
      <c r="C18" s="137">
        <f>VLOOKUP("ENGLAND",'QRO LA level data Q1'!$B$449:$BL$449,31,0)/1000</f>
        <v>95.109253111244044</v>
      </c>
      <c r="D18" s="94">
        <f>VLOOKUP("ENGLAND",'QRO LA level data Q2'!$B$449:$BL$449,31,0)/1000</f>
        <v>55.09120205</v>
      </c>
      <c r="E18" s="94">
        <f>VLOOKUP("ENGLAND",'QRO LA level data Q3'!$B$449:$BL$449,31,0)/1000</f>
        <v>38.341762676111493</v>
      </c>
      <c r="F18" s="94">
        <v>281.029</v>
      </c>
      <c r="G18" s="96">
        <f t="shared" si="0"/>
        <v>13.643347368460725</v>
      </c>
      <c r="H18" s="97"/>
      <c r="I18" s="97"/>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86"/>
      <c r="AL18" s="86"/>
      <c r="AM18" s="66"/>
      <c r="AN18" s="66"/>
      <c r="AO18" s="66"/>
      <c r="AP18" s="66"/>
      <c r="AQ18" s="66"/>
      <c r="AR18" s="66"/>
      <c r="AS18" s="66"/>
    </row>
    <row r="19" spans="1:45" ht="29.4" customHeight="1" x14ac:dyDescent="0.2">
      <c r="A19" s="91">
        <v>23</v>
      </c>
      <c r="B19" s="104" t="s">
        <v>993</v>
      </c>
      <c r="C19" s="150">
        <f>SUM(C4:C12,C14:C18)+C13</f>
        <v>22334.727625824926</v>
      </c>
      <c r="D19" s="150">
        <f>SUM(D4:D12,D14:D18)+D13</f>
        <v>22260.973429515529</v>
      </c>
      <c r="E19" s="150">
        <f>SUM(E4:E12,E14:E18)+E13</f>
        <v>22467.736292223759</v>
      </c>
      <c r="F19" s="97">
        <v>91859.07</v>
      </c>
      <c r="G19" s="105">
        <f t="shared" si="0"/>
        <v>24.458919834724821</v>
      </c>
      <c r="H19" s="97"/>
      <c r="I19" s="97"/>
      <c r="J19" s="151"/>
      <c r="K19" s="100"/>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86"/>
      <c r="AL19" s="86"/>
      <c r="AM19" s="66"/>
      <c r="AN19" s="66"/>
      <c r="AO19" s="66"/>
      <c r="AP19" s="66"/>
      <c r="AQ19" s="66"/>
      <c r="AR19" s="66"/>
      <c r="AS19" s="66"/>
    </row>
    <row r="20" spans="1:45" ht="4.2" customHeight="1" x14ac:dyDescent="0.2">
      <c r="A20" s="91"/>
      <c r="B20" s="104"/>
      <c r="C20" s="137"/>
      <c r="D20" s="94"/>
      <c r="E20" s="94"/>
      <c r="F20" s="97"/>
      <c r="G20" s="105"/>
      <c r="H20" s="97"/>
      <c r="I20" s="9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86"/>
      <c r="AL20" s="86"/>
      <c r="AM20" s="66"/>
      <c r="AN20" s="66"/>
      <c r="AO20" s="66"/>
      <c r="AP20" s="66"/>
      <c r="AQ20" s="66"/>
      <c r="AR20" s="66"/>
      <c r="AS20" s="66"/>
    </row>
    <row r="21" spans="1:45" ht="25.5" x14ac:dyDescent="0.2">
      <c r="A21" s="91">
        <v>24</v>
      </c>
      <c r="B21" s="106" t="s">
        <v>994</v>
      </c>
      <c r="C21" s="137">
        <f>VLOOKUP("ENGLAND",'QRO LA level data Q1'!$B$449:$BL$449,36,0)/1000</f>
        <v>3976.7395287884183</v>
      </c>
      <c r="D21" s="94">
        <f>VLOOKUP("ENGLAND",'QRO LA level data Q2'!$B$449:$BL$449,36,0)/1000</f>
        <v>4121.2657502143766</v>
      </c>
      <c r="E21" s="94">
        <f>VLOOKUP("ENGLAND",'QRO LA level data Q3'!$B$449:$BL$449,36,0)/1000</f>
        <v>4051.6895340650003</v>
      </c>
      <c r="F21" s="107">
        <v>16156.001</v>
      </c>
      <c r="G21" s="96">
        <f t="shared" si="0"/>
        <v>25.078542233718604</v>
      </c>
      <c r="H21" s="97"/>
      <c r="I21" s="9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86"/>
      <c r="AL21" s="86"/>
      <c r="AM21" s="66"/>
      <c r="AN21" s="66"/>
      <c r="AO21" s="66"/>
      <c r="AP21" s="66"/>
      <c r="AQ21" s="66"/>
      <c r="AR21" s="66"/>
      <c r="AS21" s="66"/>
    </row>
    <row r="22" spans="1:45" ht="25.5" x14ac:dyDescent="0.2">
      <c r="A22" s="91">
        <v>25</v>
      </c>
      <c r="B22" s="106" t="s">
        <v>995</v>
      </c>
      <c r="C22" s="137">
        <f>VLOOKUP("ENGLAND",'QRO LA level data Q1'!$B$449:$BL$449,37,0)/1000</f>
        <v>135.06596094856334</v>
      </c>
      <c r="D22" s="94">
        <f>VLOOKUP("ENGLAND",'QRO LA level data Q2'!$B$449:$BL$449,37,0)/1000</f>
        <v>140.56036499999999</v>
      </c>
      <c r="E22" s="94">
        <f>VLOOKUP("ENGLAND",'QRO LA level data Q3'!$B$449:$BL$449,37,0)/1000</f>
        <v>140.04387500000001</v>
      </c>
      <c r="F22" s="107">
        <v>541.93299999999999</v>
      </c>
      <c r="G22" s="96">
        <f t="shared" si="0"/>
        <v>25.841547755903409</v>
      </c>
      <c r="H22" s="97"/>
      <c r="I22" s="9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86"/>
      <c r="AL22" s="86"/>
      <c r="AM22" s="66"/>
      <c r="AN22" s="66"/>
      <c r="AO22" s="66"/>
      <c r="AP22" s="66"/>
      <c r="AQ22" s="66"/>
      <c r="AR22" s="66"/>
      <c r="AS22" s="66"/>
    </row>
    <row r="23" spans="1:45" ht="25.5" x14ac:dyDescent="0.2">
      <c r="A23" s="91">
        <v>26</v>
      </c>
      <c r="B23" s="106" t="s">
        <v>996</v>
      </c>
      <c r="C23" s="137">
        <f>VLOOKUP("ENGLAND",'QRO LA level data Q1'!$B$449:$BL$449,38,0)/1000</f>
        <v>1085.9322859082567</v>
      </c>
      <c r="D23" s="94">
        <f>VLOOKUP("ENGLAND",'QRO LA level data Q2'!$B$449:$BL$449,38,0)/1000</f>
        <v>1109.581886255</v>
      </c>
      <c r="E23" s="94">
        <f>VLOOKUP("ENGLAND",'QRO LA level data Q3'!$B$449:$BL$449,38,0)/1000</f>
        <v>1082.4497103249998</v>
      </c>
      <c r="F23" s="107">
        <v>4395.68</v>
      </c>
      <c r="G23" s="96">
        <f t="shared" si="0"/>
        <v>24.625307354607244</v>
      </c>
      <c r="H23" s="97"/>
      <c r="I23" s="9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86"/>
      <c r="AL23" s="86"/>
      <c r="AM23" s="66"/>
      <c r="AN23" s="66"/>
      <c r="AO23" s="66"/>
      <c r="AP23" s="66"/>
      <c r="AQ23" s="66"/>
      <c r="AR23" s="66"/>
      <c r="AS23" s="66"/>
    </row>
    <row r="24" spans="1:45" ht="25.5" x14ac:dyDescent="0.2">
      <c r="A24" s="91">
        <v>27</v>
      </c>
      <c r="B24" s="106" t="s">
        <v>997</v>
      </c>
      <c r="C24" s="94">
        <f>VLOOKUP("ENGLAND",'QRO LA level data Q1'!$B$449:$BL$449,39,0)/1000</f>
        <v>6.9000000000000006E-2</v>
      </c>
      <c r="D24" s="94">
        <f>VLOOKUP("ENGLAND",'QRO LA level data Q2'!$B$449:$BL$449,39,0)/1000</f>
        <v>5.6000000000000001E-2</v>
      </c>
      <c r="E24" s="94">
        <f>VLOOKUP("ENGLAND",'QRO LA level data Q3'!$B$449:$BL$449,39,0)/1000</f>
        <v>6.4000000000000001E-2</v>
      </c>
      <c r="F24" s="107">
        <v>0.26500000000000001</v>
      </c>
      <c r="G24" s="96">
        <v>0</v>
      </c>
      <c r="H24" s="97"/>
      <c r="I24" s="9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86"/>
      <c r="AL24" s="86"/>
      <c r="AM24" s="66"/>
      <c r="AN24" s="66"/>
      <c r="AO24" s="66"/>
      <c r="AP24" s="66"/>
      <c r="AQ24" s="66"/>
      <c r="AR24" s="66"/>
      <c r="AS24" s="66"/>
    </row>
    <row r="25" spans="1:45" ht="25.5" x14ac:dyDescent="0.2">
      <c r="A25" s="91">
        <v>28</v>
      </c>
      <c r="B25" s="106" t="s">
        <v>941</v>
      </c>
      <c r="C25" s="137">
        <f>VLOOKUP("ENGLAND",'QRO LA level data Q1'!$B$449:$BL$449,40,0)/1000</f>
        <v>2.5674999999999999</v>
      </c>
      <c r="D25" s="94">
        <f>VLOOKUP("ENGLAND",'QRO LA level data Q2'!$B$449:$BL$449,40,0)/1000</f>
        <v>2.6389999999999998</v>
      </c>
      <c r="E25" s="94">
        <f>VLOOKUP("ENGLAND",'QRO LA level data Q3'!$B$449:$BL$449,40,0)/1000</f>
        <v>1.9055</v>
      </c>
      <c r="F25" s="107">
        <v>9.3550000000000004</v>
      </c>
      <c r="G25" s="96">
        <f t="shared" si="0"/>
        <v>20.36878674505612</v>
      </c>
      <c r="H25" s="97"/>
      <c r="I25" s="9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86"/>
      <c r="AL25" s="86"/>
      <c r="AM25" s="66"/>
      <c r="AN25" s="66"/>
      <c r="AO25" s="66"/>
      <c r="AP25" s="66"/>
      <c r="AQ25" s="66"/>
      <c r="AR25" s="66"/>
      <c r="AS25" s="66"/>
    </row>
    <row r="26" spans="1:45" x14ac:dyDescent="0.25">
      <c r="A26" s="91">
        <v>29</v>
      </c>
      <c r="B26" s="108" t="s">
        <v>942</v>
      </c>
      <c r="C26" s="137">
        <f>VLOOKUP("ENGLAND",'QRO LA level data Q1'!$B$449:$BL$449,41,0)/1000</f>
        <v>140.26692280233172</v>
      </c>
      <c r="D26" s="94">
        <f>VLOOKUP("ENGLAND",'QRO LA level data Q2'!$B$449:$BL$449,41,0)/1000</f>
        <v>110.34972225</v>
      </c>
      <c r="E26" s="94">
        <f>VLOOKUP("ENGLAND",'QRO LA level data Q3'!$B$449:$BL$449,41,0)/1000</f>
        <v>84.644767250000001</v>
      </c>
      <c r="F26" s="118">
        <v>409.13799999999998</v>
      </c>
      <c r="G26" s="96">
        <f t="shared" si="0"/>
        <v>20.688561622239931</v>
      </c>
      <c r="H26" s="97"/>
      <c r="I26" s="9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86"/>
      <c r="AL26" s="86"/>
      <c r="AM26" s="66"/>
      <c r="AN26" s="66"/>
      <c r="AO26" s="66"/>
      <c r="AP26" s="66"/>
      <c r="AQ26" s="66"/>
      <c r="AR26" s="66"/>
      <c r="AS26" s="66"/>
    </row>
    <row r="27" spans="1:45" ht="15.6" x14ac:dyDescent="0.25">
      <c r="A27" s="91">
        <v>30</v>
      </c>
      <c r="B27" s="109" t="s">
        <v>998</v>
      </c>
      <c r="C27" s="137">
        <f>VLOOKUP("ENGLAND",'QRO LA level data Q1'!$B$449:$BL$449,42,0)/1000</f>
        <v>-11.843100000000005</v>
      </c>
      <c r="D27" s="94">
        <f>VLOOKUP("ENGLAND",'QRO LA level data Q2'!$B$449:$BL$449,42,0)/1000</f>
        <v>-7.6111000000000057</v>
      </c>
      <c r="E27" s="94">
        <f>VLOOKUP("ENGLAND",'QRO LA level data Q3'!$B$449:$BL$449,42,0)/1000</f>
        <v>-12.878100000000005</v>
      </c>
      <c r="F27" s="138" t="s">
        <v>999</v>
      </c>
      <c r="G27" s="96" t="s">
        <v>999</v>
      </c>
      <c r="H27" s="97"/>
      <c r="I27" s="9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86"/>
      <c r="AL27" s="86"/>
      <c r="AM27" s="66"/>
      <c r="AN27" s="66"/>
      <c r="AO27" s="66"/>
      <c r="AP27" s="66"/>
      <c r="AQ27" s="66"/>
      <c r="AR27" s="66"/>
      <c r="AS27" s="66"/>
    </row>
    <row r="28" spans="1:45" ht="15.6" x14ac:dyDescent="0.25">
      <c r="A28" s="91">
        <v>31</v>
      </c>
      <c r="B28" s="108" t="s">
        <v>1000</v>
      </c>
      <c r="C28" s="137">
        <f>VLOOKUP("ENGLAND",'QRO LA level data Q1'!$B$449:$BL$449,43,0)/1000</f>
        <v>7.5878200000000069</v>
      </c>
      <c r="D28" s="94">
        <f>VLOOKUP("ENGLAND",'QRO LA level data Q2'!$B$449:$BL$449,43,0)/1000</f>
        <v>-7.4600032590000014</v>
      </c>
      <c r="E28" s="94">
        <f>VLOOKUP("ENGLAND",'QRO LA level data Q3'!$B$449:$BL$449,43,0)/1000</f>
        <v>10.252256041500001</v>
      </c>
      <c r="F28" s="139" t="s">
        <v>999</v>
      </c>
      <c r="G28" s="96" t="s">
        <v>999</v>
      </c>
      <c r="H28" s="97"/>
      <c r="I28" s="9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86"/>
      <c r="AL28" s="86"/>
      <c r="AM28" s="66"/>
      <c r="AN28" s="66"/>
      <c r="AO28" s="66"/>
      <c r="AP28" s="66"/>
      <c r="AQ28" s="66"/>
      <c r="AR28" s="66"/>
      <c r="AS28" s="66"/>
    </row>
    <row r="29" spans="1:45" x14ac:dyDescent="0.25">
      <c r="A29" s="91">
        <v>32</v>
      </c>
      <c r="B29" s="108" t="s">
        <v>945</v>
      </c>
      <c r="C29" s="137">
        <f>VLOOKUP("ENGLAND",'QRO LA level data Q1'!$B$449:$BL$449,44,0)/1000</f>
        <v>6.5200778840624798</v>
      </c>
      <c r="D29" s="94">
        <f>VLOOKUP("ENGLAND",'QRO LA level data Q2'!$B$449:$BL$449,44,0)/1000</f>
        <v>6.1572500000000003</v>
      </c>
      <c r="E29" s="94">
        <f>VLOOKUP("ENGLAND",'QRO LA level data Q3'!$B$449:$BL$449,44,0)/1000</f>
        <v>6.1742499999999998</v>
      </c>
      <c r="F29" s="118">
        <v>24.387</v>
      </c>
      <c r="G29" s="96">
        <f t="shared" si="0"/>
        <v>25.317792266371423</v>
      </c>
      <c r="H29" s="97"/>
      <c r="I29" s="9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86"/>
      <c r="AL29" s="86"/>
      <c r="AM29" s="66"/>
      <c r="AN29" s="66"/>
      <c r="AO29" s="66"/>
      <c r="AP29" s="66"/>
      <c r="AQ29" s="66"/>
      <c r="AR29" s="66"/>
      <c r="AS29" s="66"/>
    </row>
    <row r="30" spans="1:45" x14ac:dyDescent="0.25">
      <c r="A30" s="91">
        <v>33</v>
      </c>
      <c r="B30" s="108" t="s">
        <v>946</v>
      </c>
      <c r="C30" s="137">
        <f>VLOOKUP("ENGLAND",'QRO LA level data Q1'!$B$449:$BL$449,45,0)/1000</f>
        <v>9.3038690859855731</v>
      </c>
      <c r="D30" s="94">
        <f>VLOOKUP("ENGLAND",'QRO LA level data Q2'!$B$449:$BL$449,45,0)/1000</f>
        <v>6.3121040000000006</v>
      </c>
      <c r="E30" s="94">
        <f>VLOOKUP("ENGLAND",'QRO LA level data Q3'!$B$449:$BL$449,45,0)/1000</f>
        <v>7.1054740000000001</v>
      </c>
      <c r="F30" s="139">
        <v>31.58</v>
      </c>
      <c r="G30" s="96">
        <f t="shared" si="0"/>
        <v>22.499917669411023</v>
      </c>
      <c r="H30" s="97"/>
      <c r="I30" s="9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86"/>
      <c r="AL30" s="86"/>
      <c r="AM30" s="66"/>
      <c r="AN30" s="66"/>
      <c r="AO30" s="66"/>
      <c r="AP30" s="66"/>
      <c r="AQ30" s="66"/>
      <c r="AR30" s="66"/>
      <c r="AS30" s="66"/>
    </row>
    <row r="31" spans="1:45" x14ac:dyDescent="0.25">
      <c r="A31" s="91">
        <v>34</v>
      </c>
      <c r="B31" s="110" t="s">
        <v>947</v>
      </c>
      <c r="C31" s="137">
        <f>VLOOKUP("ENGLAND",'QRO LA level data Q1'!$B$449:$BL$449,46,0)/1000</f>
        <v>-88.330504469999994</v>
      </c>
      <c r="D31" s="94">
        <f>VLOOKUP("ENGLAND",'QRO LA level data Q2'!$B$449:$BL$449,46,0)/1000</f>
        <v>-73.62857784000002</v>
      </c>
      <c r="E31" s="94">
        <f>VLOOKUP("ENGLAND",'QRO LA level data Q3'!$B$449:$BL$449,46,0)/1000</f>
        <v>-77.72703559</v>
      </c>
      <c r="F31" s="111" t="s">
        <v>999</v>
      </c>
      <c r="G31" s="112" t="s">
        <v>999</v>
      </c>
      <c r="H31" s="97"/>
      <c r="I31" s="9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86"/>
      <c r="AL31" s="86"/>
      <c r="AM31" s="66"/>
      <c r="AN31" s="66"/>
      <c r="AO31" s="66"/>
      <c r="AP31" s="66"/>
      <c r="AQ31" s="66"/>
      <c r="AR31" s="66"/>
      <c r="AS31" s="66"/>
    </row>
    <row r="32" spans="1:45" ht="26.4" x14ac:dyDescent="0.25">
      <c r="A32" s="91">
        <v>39</v>
      </c>
      <c r="B32" s="113" t="s">
        <v>952</v>
      </c>
      <c r="C32" s="214">
        <f>VLOOKUP("ENGLAND",'QRO LA level data Q1'!$B$449:$BL$449,56,0)/1000</f>
        <v>3.8827500000000001</v>
      </c>
      <c r="D32" s="215">
        <f>VLOOKUP("ENGLAND",'QRO LA level data Q2'!$B$449:$BL$449,56,0)/1000</f>
        <v>4.6233124999999999</v>
      </c>
      <c r="E32" s="215">
        <f>VLOOKUP("ENGLAND",'QRO LA level data Q3'!$B$449:$BL$449,56,0)/1000</f>
        <v>4.9693125</v>
      </c>
      <c r="F32" s="218" t="s">
        <v>999</v>
      </c>
      <c r="G32" s="217" t="s">
        <v>999</v>
      </c>
      <c r="H32" s="97"/>
      <c r="I32" s="9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86"/>
      <c r="AL32" s="86"/>
      <c r="AM32" s="66"/>
      <c r="AN32" s="66"/>
      <c r="AO32" s="66"/>
      <c r="AP32" s="66"/>
      <c r="AQ32" s="66"/>
      <c r="AR32" s="66"/>
      <c r="AS32" s="66"/>
    </row>
    <row r="33" spans="1:45" x14ac:dyDescent="0.25">
      <c r="A33" s="91">
        <v>35</v>
      </c>
      <c r="B33" s="110" t="s">
        <v>948</v>
      </c>
      <c r="C33" s="137">
        <f>VLOOKUP("ENGLAND",'QRO LA level data Q1'!$B$449:$BL$449,48,0)/1000</f>
        <v>18.445836</v>
      </c>
      <c r="D33" s="94">
        <f>VLOOKUP("ENGLAND",'QRO LA level data Q2'!$B$449:$BL$449,48,0)/1000</f>
        <v>-5.7777700000000003</v>
      </c>
      <c r="E33" s="94">
        <f>VLOOKUP("ENGLAND",'QRO LA level data Q3'!$B$449:$BL$449,48,0)/1000</f>
        <v>3.5057579999999997</v>
      </c>
      <c r="F33" s="111" t="s">
        <v>999</v>
      </c>
      <c r="G33" s="112" t="s">
        <v>999</v>
      </c>
      <c r="H33" s="97"/>
      <c r="I33" s="9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86"/>
      <c r="AL33" s="86"/>
      <c r="AM33" s="66"/>
      <c r="AN33" s="66"/>
      <c r="AO33" s="66"/>
      <c r="AP33" s="66"/>
      <c r="AQ33" s="66"/>
      <c r="AR33" s="66"/>
      <c r="AS33" s="66"/>
    </row>
    <row r="34" spans="1:45" ht="26.4" x14ac:dyDescent="0.25">
      <c r="A34" s="91">
        <v>40</v>
      </c>
      <c r="B34" s="113" t="s">
        <v>953</v>
      </c>
      <c r="C34" s="214">
        <f>VLOOKUP("ENGLAND",'QRO LA level data Q1'!$B$449:$BL$449,58,0)/1000</f>
        <v>-6.6829999999999998</v>
      </c>
      <c r="D34" s="215">
        <f>VLOOKUP("ENGLAND",'QRO LA level data Q2'!$B$449:$BL$449,58,0)/1000</f>
        <v>-7.3754999999999997</v>
      </c>
      <c r="E34" s="215">
        <f>VLOOKUP("ENGLAND",'QRO LA level data Q3'!$B$449:$BL$449,58,0)/1000</f>
        <v>-6.5577500000000004</v>
      </c>
      <c r="F34" s="216" t="s">
        <v>999</v>
      </c>
      <c r="G34" s="217" t="s">
        <v>999</v>
      </c>
      <c r="H34" s="97"/>
      <c r="I34" s="9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86"/>
      <c r="AL34" s="86"/>
      <c r="AM34" s="66"/>
      <c r="AN34" s="66"/>
      <c r="AO34" s="66"/>
      <c r="AP34" s="66"/>
      <c r="AQ34" s="66"/>
      <c r="AR34" s="66"/>
      <c r="AS34" s="66"/>
    </row>
    <row r="35" spans="1:45" x14ac:dyDescent="0.25">
      <c r="A35" s="91">
        <v>36</v>
      </c>
      <c r="B35" s="108" t="s">
        <v>949</v>
      </c>
      <c r="C35" s="137">
        <f>VLOOKUP("ENGLAND",'QRO LA level data Q1'!$B$449:$BL$449,50,0)/1000</f>
        <v>-1.952</v>
      </c>
      <c r="D35" s="94">
        <f>VLOOKUP("ENGLAND",'QRO LA level data Q2'!$B$449:$BL$449,50,0)/1000</f>
        <v>-2.3420000000000001</v>
      </c>
      <c r="E35" s="94">
        <f>VLOOKUP("ENGLAND",'QRO LA level data Q3'!$B$449:$BL$449,50,0)/1000</f>
        <v>-2.7970000000000002</v>
      </c>
      <c r="F35" s="118">
        <v>75.576999999999998</v>
      </c>
      <c r="G35" s="96">
        <f t="shared" si="0"/>
        <v>-3.7008613731690865</v>
      </c>
      <c r="H35" s="97"/>
      <c r="I35" s="9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86"/>
      <c r="AL35" s="86"/>
      <c r="AM35" s="66"/>
      <c r="AN35" s="66"/>
      <c r="AO35" s="66"/>
      <c r="AP35" s="66"/>
      <c r="AQ35" s="66"/>
      <c r="AR35" s="66"/>
      <c r="AS35" s="66"/>
    </row>
    <row r="36" spans="1:45" ht="26.4" x14ac:dyDescent="0.25">
      <c r="A36" s="91">
        <v>37</v>
      </c>
      <c r="B36" s="114" t="s">
        <v>950</v>
      </c>
      <c r="C36" s="94">
        <f>VLOOKUP("ENGLAND",'QRO LA level data Q1'!$B$449:$BL$449,51,0)/1000</f>
        <v>-0.37932069000000002</v>
      </c>
      <c r="D36" s="94">
        <f>VLOOKUP("ENGLAND",'QRO LA level data Q2'!$B$449:$BL$449,51,0)/1000</f>
        <v>-0.80449999999999999</v>
      </c>
      <c r="E36" s="94">
        <f>VLOOKUP("ENGLAND",'QRO LA level data Q3'!$B$449:$BL$449,51,0)/1000</f>
        <v>-0.39550000000000002</v>
      </c>
      <c r="F36" s="138">
        <v>-6.2949999999999999</v>
      </c>
      <c r="G36" s="96">
        <f t="shared" si="0"/>
        <v>6.2827640984908655</v>
      </c>
      <c r="H36" s="97"/>
      <c r="I36" s="9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86"/>
      <c r="AL36" s="86"/>
      <c r="AM36" s="66"/>
      <c r="AN36" s="66"/>
      <c r="AO36" s="66"/>
      <c r="AP36" s="66"/>
      <c r="AQ36" s="66"/>
      <c r="AR36" s="66"/>
      <c r="AS36" s="66"/>
    </row>
    <row r="37" spans="1:45" ht="28.8" x14ac:dyDescent="0.25">
      <c r="A37" s="91">
        <v>38</v>
      </c>
      <c r="B37" s="115" t="s">
        <v>1001</v>
      </c>
      <c r="C37" s="150">
        <f>VLOOKUP("ENGLAND",'QRO LA level data Q1'!$B$449:$BL$449,53,0)/1000</f>
        <v>27614.721502082542</v>
      </c>
      <c r="D37" s="97">
        <f>VLOOKUP("ENGLAND",'QRO LA level data Q2'!$B$449:$BL$449,53,0)/1000</f>
        <v>27660.271556135904</v>
      </c>
      <c r="E37" s="97">
        <f>VLOOKUP("ENGLAND",'QRO LA level data Q3'!$B$449:$BL$449,53,0)/1000</f>
        <v>27761.773781315278</v>
      </c>
      <c r="F37" s="116">
        <v>113088.55100000001</v>
      </c>
      <c r="G37" s="105">
        <f t="shared" si="0"/>
        <v>24.548704122414016</v>
      </c>
      <c r="H37" s="97"/>
      <c r="I37" s="9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86"/>
      <c r="AL37" s="86"/>
      <c r="AM37" s="66"/>
      <c r="AN37" s="66"/>
      <c r="AO37" s="66"/>
      <c r="AP37" s="66"/>
      <c r="AQ37" s="66"/>
      <c r="AR37" s="66"/>
      <c r="AS37" s="66"/>
    </row>
    <row r="38" spans="1:45" x14ac:dyDescent="0.25">
      <c r="A38" s="117">
        <v>41</v>
      </c>
      <c r="B38" s="108" t="s">
        <v>954</v>
      </c>
      <c r="C38" s="94">
        <f>VLOOKUP("ENGLAND",'QRO LA level data Q1'!$B$449:$BL$449,60,0)/1000</f>
        <v>646.80243634902627</v>
      </c>
      <c r="D38" s="94">
        <f>VLOOKUP("ENGLAND",'QRO LA level data Q2'!$B$449:$BL$449,60,0)/1000</f>
        <v>646.57785388000002</v>
      </c>
      <c r="E38" s="94">
        <f>VLOOKUP("ENGLAND",'QRO LA level data Q3'!$B$449:$BL$449,60,0)/1000</f>
        <v>636.92857522559939</v>
      </c>
      <c r="F38" s="118">
        <v>2906.982</v>
      </c>
      <c r="G38" s="96">
        <f t="shared" si="0"/>
        <v>21.91030337393212</v>
      </c>
      <c r="H38" s="97"/>
      <c r="I38" s="9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86"/>
      <c r="AL38" s="86"/>
      <c r="AM38" s="66"/>
      <c r="AN38" s="66"/>
      <c r="AO38" s="66"/>
      <c r="AP38" s="66"/>
      <c r="AQ38" s="66"/>
      <c r="AR38" s="66"/>
      <c r="AS38" s="66"/>
    </row>
    <row r="39" spans="1:45" ht="16.2" thickBot="1" x14ac:dyDescent="0.3">
      <c r="A39" s="119">
        <v>42</v>
      </c>
      <c r="B39" s="120" t="s">
        <v>1002</v>
      </c>
      <c r="C39" s="137">
        <f>VLOOKUP("ENGLAND",'QRO LA level data Q1'!$B$449:$BL$449,62,0)/1000</f>
        <v>-162.83308964999998</v>
      </c>
      <c r="D39" s="94">
        <f>VLOOKUP("ENGLAND",'QRO LA level data Q2'!$B$449:$BL$449,62,0)/1000</f>
        <v>-193.30290531</v>
      </c>
      <c r="E39" s="94">
        <f>VLOOKUP("ENGLAND",'QRO LA level data Q3'!$B$449:$BL$449,62,0)/1000</f>
        <v>-196.37957741473502</v>
      </c>
      <c r="F39" s="122">
        <v>-793.29200000000003</v>
      </c>
      <c r="G39" s="96">
        <f t="shared" si="0"/>
        <v>24.755018002795314</v>
      </c>
      <c r="H39" s="97"/>
      <c r="I39" s="97"/>
      <c r="J39" s="37"/>
      <c r="K39" s="37"/>
      <c r="L39" s="37"/>
      <c r="M39" s="151"/>
      <c r="N39" s="37"/>
      <c r="O39" s="37"/>
      <c r="P39" s="37"/>
      <c r="Q39" s="37"/>
      <c r="R39" s="37"/>
      <c r="S39" s="37"/>
      <c r="T39" s="37"/>
      <c r="U39" s="37"/>
      <c r="V39" s="37"/>
      <c r="W39" s="37"/>
      <c r="X39" s="37"/>
      <c r="Y39" s="37"/>
      <c r="Z39" s="37"/>
      <c r="AA39" s="37"/>
      <c r="AB39" s="37"/>
      <c r="AC39" s="37"/>
      <c r="AD39" s="37"/>
      <c r="AE39" s="37"/>
      <c r="AF39" s="37"/>
      <c r="AG39" s="37"/>
      <c r="AH39" s="37"/>
      <c r="AI39" s="37"/>
      <c r="AJ39" s="37"/>
      <c r="AK39" s="86"/>
      <c r="AL39" s="86"/>
      <c r="AM39" s="66"/>
      <c r="AN39" s="66"/>
      <c r="AO39" s="66"/>
      <c r="AP39" s="66"/>
      <c r="AQ39" s="66"/>
      <c r="AR39" s="66"/>
      <c r="AS39" s="66"/>
    </row>
    <row r="40" spans="1:45" ht="13.5" customHeight="1" x14ac:dyDescent="0.25">
      <c r="A40" s="123" t="s">
        <v>1003</v>
      </c>
      <c r="B40" s="255" t="s">
        <v>1004</v>
      </c>
      <c r="C40" s="255"/>
      <c r="D40" s="255"/>
      <c r="E40" s="255"/>
      <c r="F40" s="255"/>
      <c r="G40" s="256"/>
      <c r="H40" s="124"/>
      <c r="I40" s="124"/>
      <c r="J40" s="6"/>
      <c r="K40" s="6"/>
      <c r="AK40" s="86"/>
      <c r="AL40" s="86"/>
      <c r="AM40" s="66"/>
      <c r="AN40" s="66"/>
      <c r="AO40" s="66"/>
      <c r="AP40" s="66"/>
      <c r="AQ40" s="66"/>
      <c r="AR40" s="66"/>
      <c r="AS40" s="66"/>
    </row>
    <row r="41" spans="1:45" ht="24" customHeight="1" x14ac:dyDescent="0.25">
      <c r="A41" s="127" t="s">
        <v>1005</v>
      </c>
      <c r="B41" s="257" t="s">
        <v>1006</v>
      </c>
      <c r="C41" s="257"/>
      <c r="D41" s="257"/>
      <c r="E41" s="257"/>
      <c r="F41" s="257"/>
      <c r="G41" s="258"/>
      <c r="H41" s="124"/>
      <c r="I41" s="124"/>
      <c r="J41" s="6"/>
      <c r="K41" s="6"/>
      <c r="AK41" s="86"/>
      <c r="AL41" s="86"/>
      <c r="AM41" s="66"/>
      <c r="AN41" s="66"/>
      <c r="AO41" s="66"/>
      <c r="AP41" s="66"/>
      <c r="AQ41" s="66"/>
      <c r="AR41" s="66"/>
      <c r="AS41" s="66"/>
    </row>
    <row r="42" spans="1:45" ht="14.25" customHeight="1" thickBot="1" x14ac:dyDescent="0.3">
      <c r="A42" s="128" t="s">
        <v>1007</v>
      </c>
      <c r="B42" s="259" t="s">
        <v>1008</v>
      </c>
      <c r="C42" s="259"/>
      <c r="D42" s="259"/>
      <c r="E42" s="259"/>
      <c r="F42" s="259"/>
      <c r="G42" s="260"/>
      <c r="H42" s="124"/>
      <c r="I42" s="124"/>
      <c r="J42" s="6"/>
      <c r="K42" s="6"/>
      <c r="AK42" s="86"/>
      <c r="AL42" s="86"/>
      <c r="AM42" s="66"/>
      <c r="AN42" s="66"/>
      <c r="AO42" s="66"/>
      <c r="AP42" s="66"/>
      <c r="AQ42" s="66"/>
      <c r="AR42" s="66"/>
      <c r="AS42" s="66"/>
    </row>
    <row r="43" spans="1:45" x14ac:dyDescent="0.25">
      <c r="B43" s="130"/>
      <c r="C43" s="130"/>
      <c r="D43" s="130"/>
      <c r="E43" s="130"/>
      <c r="F43" s="130"/>
      <c r="G43" s="130"/>
      <c r="H43" s="130"/>
      <c r="J43" s="6"/>
      <c r="K43" s="6"/>
      <c r="AK43" s="86"/>
      <c r="AL43" s="86"/>
      <c r="AM43" s="66"/>
      <c r="AN43" s="66"/>
      <c r="AO43" s="66"/>
      <c r="AP43" s="66"/>
      <c r="AQ43" s="66"/>
      <c r="AR43" s="66"/>
      <c r="AS43" s="66"/>
    </row>
    <row r="44" spans="1:45" x14ac:dyDescent="0.25">
      <c r="A44" s="132"/>
      <c r="B44" s="130"/>
      <c r="C44" s="130"/>
      <c r="D44" s="130"/>
      <c r="E44" s="130"/>
      <c r="F44" s="130"/>
      <c r="G44" s="130"/>
      <c r="H44" s="130"/>
      <c r="I44" s="130"/>
      <c r="J44" s="6"/>
      <c r="K44" s="6"/>
      <c r="AK44" s="86"/>
      <c r="AL44" s="86"/>
      <c r="AM44" s="66"/>
      <c r="AN44" s="66"/>
      <c r="AO44" s="66"/>
      <c r="AP44" s="66"/>
      <c r="AQ44" s="66"/>
      <c r="AR44" s="66"/>
      <c r="AS44" s="66"/>
    </row>
    <row r="45" spans="1:45" x14ac:dyDescent="0.25">
      <c r="B45" s="130"/>
      <c r="J45" s="6"/>
      <c r="K45" s="6"/>
      <c r="AK45" s="86"/>
      <c r="AL45" s="86"/>
      <c r="AM45" s="66"/>
      <c r="AN45" s="66"/>
      <c r="AO45" s="66"/>
      <c r="AP45" s="66"/>
      <c r="AQ45" s="66"/>
      <c r="AR45" s="66"/>
      <c r="AS45" s="66"/>
    </row>
    <row r="46" spans="1:45" x14ac:dyDescent="0.25">
      <c r="J46" s="6"/>
      <c r="K46" s="6"/>
      <c r="AK46" s="86"/>
      <c r="AL46" s="86"/>
      <c r="AM46" s="66"/>
      <c r="AN46" s="66"/>
      <c r="AO46" s="66"/>
      <c r="AP46" s="66"/>
      <c r="AQ46" s="66"/>
      <c r="AR46" s="66"/>
      <c r="AS46" s="66"/>
    </row>
    <row r="47" spans="1:45" x14ac:dyDescent="0.25">
      <c r="J47" s="6"/>
      <c r="K47" s="6"/>
      <c r="AK47" s="86"/>
      <c r="AL47" s="86"/>
      <c r="AM47" s="66"/>
      <c r="AN47" s="66"/>
      <c r="AO47" s="66"/>
      <c r="AP47" s="66"/>
      <c r="AQ47" s="66"/>
      <c r="AR47" s="66"/>
      <c r="AS47" s="66"/>
    </row>
    <row r="48" spans="1:45" x14ac:dyDescent="0.25">
      <c r="J48" s="6"/>
      <c r="K48" s="6"/>
      <c r="AK48" s="86"/>
      <c r="AL48" s="86"/>
      <c r="AM48" s="66"/>
      <c r="AN48" s="66"/>
      <c r="AO48" s="66"/>
      <c r="AP48" s="66"/>
      <c r="AQ48" s="66"/>
      <c r="AR48" s="66"/>
      <c r="AS48" s="66"/>
    </row>
    <row r="49" spans="10:45" x14ac:dyDescent="0.25">
      <c r="J49" s="6"/>
      <c r="K49" s="6"/>
      <c r="AK49" s="86"/>
      <c r="AL49" s="86"/>
      <c r="AM49" s="66"/>
      <c r="AN49" s="66"/>
      <c r="AO49" s="66"/>
      <c r="AP49" s="66"/>
      <c r="AQ49" s="66"/>
      <c r="AR49" s="66"/>
      <c r="AS49" s="66"/>
    </row>
    <row r="50" spans="10:45" x14ac:dyDescent="0.25">
      <c r="J50" s="6"/>
      <c r="K50" s="6"/>
      <c r="AK50" s="86"/>
      <c r="AL50" s="86"/>
      <c r="AM50" s="66"/>
      <c r="AN50" s="66"/>
      <c r="AO50" s="66"/>
      <c r="AP50" s="66"/>
      <c r="AQ50" s="66"/>
      <c r="AR50" s="66"/>
      <c r="AS50" s="66"/>
    </row>
    <row r="51" spans="10:45" x14ac:dyDescent="0.25">
      <c r="J51" s="6"/>
      <c r="K51" s="6"/>
      <c r="AK51" s="86"/>
      <c r="AL51" s="86"/>
      <c r="AM51" s="66"/>
      <c r="AN51" s="66"/>
      <c r="AO51" s="66"/>
      <c r="AP51" s="66"/>
      <c r="AQ51" s="66"/>
      <c r="AR51" s="66"/>
      <c r="AS51" s="66"/>
    </row>
    <row r="52" spans="10:45" x14ac:dyDescent="0.25">
      <c r="J52" s="6"/>
      <c r="K52" s="6"/>
      <c r="AK52" s="86"/>
      <c r="AL52" s="86"/>
      <c r="AM52" s="66"/>
      <c r="AN52" s="66"/>
      <c r="AO52" s="66"/>
      <c r="AP52" s="66"/>
      <c r="AQ52" s="66"/>
      <c r="AR52" s="66"/>
      <c r="AS52" s="66"/>
    </row>
    <row r="53" spans="10:45" x14ac:dyDescent="0.25">
      <c r="J53" s="6"/>
      <c r="K53" s="6"/>
      <c r="AK53" s="86"/>
      <c r="AL53" s="86"/>
      <c r="AM53" s="66"/>
      <c r="AN53" s="66"/>
      <c r="AO53" s="66"/>
      <c r="AP53" s="66"/>
      <c r="AQ53" s="66"/>
      <c r="AR53" s="66"/>
      <c r="AS53" s="66"/>
    </row>
    <row r="54" spans="10:45" x14ac:dyDescent="0.25">
      <c r="J54" s="6"/>
      <c r="K54" s="6"/>
      <c r="AK54" s="86"/>
      <c r="AL54" s="86"/>
      <c r="AM54" s="66"/>
      <c r="AN54" s="66"/>
      <c r="AO54" s="66"/>
      <c r="AP54" s="66"/>
      <c r="AQ54" s="66"/>
      <c r="AR54" s="66"/>
      <c r="AS54" s="66"/>
    </row>
    <row r="55" spans="10:45" x14ac:dyDescent="0.25">
      <c r="J55" s="6"/>
      <c r="K55" s="6"/>
      <c r="AK55" s="86"/>
      <c r="AL55" s="86"/>
      <c r="AM55" s="66"/>
      <c r="AN55" s="66"/>
      <c r="AO55" s="66"/>
      <c r="AP55" s="66"/>
      <c r="AQ55" s="66"/>
      <c r="AR55" s="66"/>
      <c r="AS55" s="66"/>
    </row>
    <row r="56" spans="10:45" x14ac:dyDescent="0.25">
      <c r="J56" s="6"/>
      <c r="K56" s="6"/>
      <c r="AK56" s="86"/>
      <c r="AL56" s="86"/>
      <c r="AM56" s="66"/>
      <c r="AN56" s="66"/>
      <c r="AO56" s="66"/>
      <c r="AP56" s="66"/>
      <c r="AQ56" s="66"/>
      <c r="AR56" s="66"/>
      <c r="AS56" s="66"/>
    </row>
    <row r="57" spans="10:45" x14ac:dyDescent="0.25">
      <c r="J57" s="6"/>
      <c r="K57" s="6"/>
      <c r="AK57" s="86"/>
      <c r="AL57" s="86"/>
      <c r="AM57" s="66"/>
      <c r="AN57" s="66"/>
      <c r="AO57" s="66"/>
      <c r="AP57" s="66"/>
      <c r="AQ57" s="66"/>
      <c r="AR57" s="66"/>
      <c r="AS57" s="66"/>
    </row>
    <row r="58" spans="10:45" x14ac:dyDescent="0.25">
      <c r="J58" s="6"/>
      <c r="K58" s="6"/>
      <c r="AK58" s="86"/>
      <c r="AL58" s="86"/>
      <c r="AM58" s="66"/>
      <c r="AN58" s="66"/>
      <c r="AO58" s="66"/>
      <c r="AP58" s="66"/>
      <c r="AQ58" s="66"/>
      <c r="AR58" s="66"/>
      <c r="AS58" s="66"/>
    </row>
    <row r="59" spans="10:45" x14ac:dyDescent="0.25">
      <c r="J59" s="6"/>
      <c r="K59" s="6"/>
      <c r="AK59" s="86"/>
      <c r="AL59" s="86"/>
      <c r="AM59" s="66"/>
      <c r="AN59" s="66"/>
      <c r="AO59" s="66"/>
      <c r="AP59" s="66"/>
      <c r="AQ59" s="66"/>
      <c r="AR59" s="66"/>
      <c r="AS59" s="66"/>
    </row>
    <row r="60" spans="10:45" x14ac:dyDescent="0.25">
      <c r="J60" s="6"/>
      <c r="K60" s="6"/>
      <c r="AK60" s="86"/>
      <c r="AL60" s="86"/>
      <c r="AM60" s="66"/>
      <c r="AN60" s="66"/>
      <c r="AO60" s="66"/>
      <c r="AP60" s="66"/>
      <c r="AQ60" s="66"/>
      <c r="AR60" s="66"/>
      <c r="AS60" s="66"/>
    </row>
    <row r="61" spans="10:45" x14ac:dyDescent="0.25">
      <c r="J61" s="6"/>
      <c r="K61" s="6"/>
      <c r="AK61" s="86"/>
      <c r="AL61" s="86"/>
      <c r="AM61" s="66"/>
      <c r="AN61" s="66"/>
      <c r="AO61" s="66"/>
      <c r="AP61" s="66"/>
      <c r="AQ61" s="66"/>
      <c r="AR61" s="66"/>
      <c r="AS61" s="66"/>
    </row>
    <row r="62" spans="10:45" x14ac:dyDescent="0.25">
      <c r="J62" s="6"/>
      <c r="K62" s="6"/>
      <c r="AK62" s="86"/>
      <c r="AL62" s="86"/>
      <c r="AM62" s="66"/>
      <c r="AN62" s="66"/>
      <c r="AO62" s="66"/>
      <c r="AP62" s="66"/>
      <c r="AQ62" s="66"/>
      <c r="AR62" s="66"/>
      <c r="AS62" s="66"/>
    </row>
    <row r="63" spans="10:45" x14ac:dyDescent="0.25">
      <c r="J63" s="6"/>
      <c r="K63" s="6"/>
      <c r="AK63" s="86"/>
      <c r="AL63" s="86"/>
      <c r="AM63" s="66"/>
      <c r="AN63" s="66"/>
      <c r="AO63" s="66"/>
      <c r="AP63" s="66"/>
      <c r="AQ63" s="66"/>
      <c r="AR63" s="66"/>
      <c r="AS63" s="66"/>
    </row>
    <row r="64" spans="10:45" x14ac:dyDescent="0.25">
      <c r="J64" s="6"/>
      <c r="K64" s="6"/>
      <c r="AK64" s="86"/>
      <c r="AL64" s="86"/>
      <c r="AM64" s="66"/>
      <c r="AN64" s="66"/>
      <c r="AO64" s="66"/>
      <c r="AP64" s="66"/>
      <c r="AQ64" s="66"/>
      <c r="AR64" s="66"/>
      <c r="AS64" s="66"/>
    </row>
    <row r="65" spans="10:45" x14ac:dyDescent="0.25">
      <c r="J65" s="6"/>
      <c r="K65" s="6"/>
      <c r="AK65" s="86"/>
      <c r="AL65" s="86"/>
      <c r="AM65" s="66"/>
      <c r="AN65" s="66"/>
      <c r="AO65" s="66"/>
      <c r="AP65" s="66"/>
      <c r="AQ65" s="66"/>
      <c r="AR65" s="66"/>
      <c r="AS65" s="66"/>
    </row>
    <row r="66" spans="10:45" x14ac:dyDescent="0.25">
      <c r="J66" s="6"/>
      <c r="K66" s="6"/>
      <c r="AK66" s="86"/>
      <c r="AL66" s="86"/>
      <c r="AM66" s="66"/>
      <c r="AN66" s="66"/>
      <c r="AO66" s="66"/>
      <c r="AP66" s="66"/>
      <c r="AQ66" s="66"/>
      <c r="AR66" s="66"/>
      <c r="AS66" s="66"/>
    </row>
    <row r="67" spans="10:45" x14ac:dyDescent="0.25">
      <c r="J67" s="6"/>
      <c r="K67" s="6"/>
      <c r="AK67" s="86"/>
      <c r="AL67" s="86"/>
      <c r="AM67" s="66"/>
      <c r="AN67" s="66"/>
      <c r="AO67" s="66"/>
      <c r="AP67" s="66"/>
      <c r="AQ67" s="66"/>
      <c r="AR67" s="66"/>
      <c r="AS67" s="66"/>
    </row>
    <row r="68" spans="10:45" x14ac:dyDescent="0.25">
      <c r="J68" s="6"/>
      <c r="K68" s="6"/>
      <c r="AK68" s="86"/>
      <c r="AL68" s="86"/>
      <c r="AM68" s="66"/>
      <c r="AN68" s="66"/>
      <c r="AO68" s="66"/>
      <c r="AP68" s="66"/>
      <c r="AQ68" s="66"/>
      <c r="AR68" s="66"/>
      <c r="AS68" s="66"/>
    </row>
    <row r="69" spans="10:45" x14ac:dyDescent="0.25">
      <c r="J69" s="6"/>
      <c r="K69" s="6"/>
      <c r="AK69" s="86"/>
      <c r="AL69" s="86"/>
      <c r="AM69" s="66"/>
      <c r="AN69" s="66"/>
      <c r="AO69" s="66"/>
      <c r="AP69" s="66"/>
      <c r="AQ69" s="66"/>
      <c r="AR69" s="66"/>
      <c r="AS69" s="66"/>
    </row>
    <row r="70" spans="10:45" x14ac:dyDescent="0.25">
      <c r="J70" s="6"/>
      <c r="K70" s="6"/>
      <c r="AK70" s="86"/>
      <c r="AL70" s="86"/>
      <c r="AM70" s="66"/>
      <c r="AN70" s="66"/>
      <c r="AO70" s="66"/>
      <c r="AP70" s="66"/>
      <c r="AQ70" s="66"/>
      <c r="AR70" s="66"/>
      <c r="AS70" s="66"/>
    </row>
    <row r="71" spans="10:45" x14ac:dyDescent="0.25">
      <c r="J71" s="6"/>
      <c r="K71" s="6"/>
      <c r="AK71" s="86"/>
      <c r="AL71" s="86"/>
      <c r="AM71" s="66"/>
      <c r="AN71" s="66"/>
      <c r="AO71" s="66"/>
      <c r="AP71" s="66"/>
      <c r="AQ71" s="66"/>
      <c r="AR71" s="66"/>
      <c r="AS71" s="66"/>
    </row>
    <row r="72" spans="10:45" x14ac:dyDescent="0.25">
      <c r="J72" s="6"/>
      <c r="K72" s="6"/>
      <c r="AK72" s="86"/>
      <c r="AL72" s="86"/>
      <c r="AM72" s="66"/>
      <c r="AN72" s="66"/>
      <c r="AO72" s="66"/>
      <c r="AP72" s="66"/>
      <c r="AQ72" s="66"/>
      <c r="AR72" s="66"/>
      <c r="AS72" s="66"/>
    </row>
    <row r="73" spans="10:45" x14ac:dyDescent="0.25">
      <c r="J73" s="6"/>
      <c r="K73" s="6"/>
      <c r="AK73" s="86"/>
      <c r="AL73" s="86"/>
      <c r="AM73" s="66"/>
      <c r="AN73" s="66"/>
      <c r="AO73" s="66"/>
      <c r="AP73" s="66"/>
      <c r="AQ73" s="66"/>
      <c r="AR73" s="66"/>
      <c r="AS73" s="66"/>
    </row>
    <row r="74" spans="10:45" x14ac:dyDescent="0.25">
      <c r="J74" s="6"/>
      <c r="K74" s="6"/>
      <c r="AK74" s="86"/>
      <c r="AL74" s="86"/>
      <c r="AM74" s="66"/>
      <c r="AN74" s="66"/>
      <c r="AO74" s="66"/>
      <c r="AP74" s="66"/>
      <c r="AQ74" s="66"/>
      <c r="AR74" s="66"/>
      <c r="AS74" s="66"/>
    </row>
    <row r="75" spans="10:45" x14ac:dyDescent="0.25">
      <c r="J75" s="6"/>
      <c r="K75" s="6"/>
      <c r="AK75" s="86"/>
      <c r="AL75" s="86"/>
      <c r="AM75" s="66"/>
      <c r="AN75" s="66"/>
      <c r="AO75" s="66"/>
      <c r="AP75" s="66"/>
      <c r="AQ75" s="66"/>
      <c r="AR75" s="66"/>
      <c r="AS75" s="66"/>
    </row>
    <row r="76" spans="10:45" x14ac:dyDescent="0.25">
      <c r="J76" s="6"/>
      <c r="K76" s="6"/>
      <c r="AK76" s="86"/>
      <c r="AL76" s="86"/>
      <c r="AM76" s="66"/>
      <c r="AN76" s="66"/>
      <c r="AO76" s="66"/>
      <c r="AP76" s="66"/>
      <c r="AQ76" s="66"/>
      <c r="AR76" s="66"/>
      <c r="AS76" s="66"/>
    </row>
    <row r="77" spans="10:45" x14ac:dyDescent="0.25">
      <c r="J77" s="6"/>
      <c r="K77" s="6"/>
      <c r="AK77" s="86"/>
      <c r="AL77" s="86"/>
      <c r="AM77" s="66"/>
      <c r="AN77" s="66"/>
      <c r="AO77" s="66"/>
      <c r="AP77" s="66"/>
      <c r="AQ77" s="66"/>
      <c r="AR77" s="66"/>
      <c r="AS77" s="66"/>
    </row>
    <row r="78" spans="10:45" x14ac:dyDescent="0.25">
      <c r="J78" s="6"/>
      <c r="K78" s="6"/>
      <c r="AK78" s="86"/>
      <c r="AL78" s="86"/>
      <c r="AM78" s="66"/>
      <c r="AN78" s="66"/>
      <c r="AO78" s="66"/>
      <c r="AP78" s="66"/>
      <c r="AQ78" s="66"/>
      <c r="AR78" s="66"/>
      <c r="AS78" s="66"/>
    </row>
    <row r="79" spans="10:45" x14ac:dyDescent="0.25">
      <c r="J79" s="6"/>
      <c r="K79" s="6"/>
      <c r="AK79" s="86"/>
      <c r="AL79" s="86"/>
      <c r="AM79" s="66"/>
      <c r="AN79" s="66"/>
      <c r="AO79" s="66"/>
      <c r="AP79" s="66"/>
      <c r="AQ79" s="66"/>
      <c r="AR79" s="66"/>
      <c r="AS79" s="66"/>
    </row>
    <row r="80" spans="10:45" x14ac:dyDescent="0.25">
      <c r="J80" s="6"/>
      <c r="K80" s="6"/>
      <c r="AK80" s="86"/>
      <c r="AL80" s="86"/>
      <c r="AM80" s="66"/>
      <c r="AN80" s="66"/>
      <c r="AO80" s="66"/>
      <c r="AP80" s="66"/>
      <c r="AQ80" s="66"/>
      <c r="AR80" s="66"/>
      <c r="AS80" s="66"/>
    </row>
    <row r="81" spans="10:45" x14ac:dyDescent="0.25">
      <c r="J81" s="6"/>
      <c r="K81" s="6"/>
      <c r="AK81" s="86"/>
      <c r="AL81" s="86"/>
      <c r="AM81" s="66"/>
      <c r="AN81" s="66"/>
      <c r="AO81" s="66"/>
      <c r="AP81" s="66"/>
      <c r="AQ81" s="66"/>
      <c r="AR81" s="66"/>
      <c r="AS81" s="66"/>
    </row>
    <row r="82" spans="10:45" x14ac:dyDescent="0.25">
      <c r="J82" s="6"/>
      <c r="K82" s="6"/>
      <c r="AK82" s="86"/>
      <c r="AL82" s="86"/>
      <c r="AM82" s="66"/>
      <c r="AN82" s="66"/>
      <c r="AO82" s="66"/>
      <c r="AP82" s="66"/>
      <c r="AQ82" s="66"/>
      <c r="AR82" s="66"/>
      <c r="AS82" s="66"/>
    </row>
    <row r="83" spans="10:45" x14ac:dyDescent="0.25">
      <c r="J83" s="6"/>
      <c r="K83" s="6"/>
      <c r="AK83" s="86"/>
      <c r="AL83" s="86"/>
      <c r="AM83" s="66"/>
      <c r="AN83" s="66"/>
      <c r="AO83" s="66"/>
      <c r="AP83" s="66"/>
      <c r="AQ83" s="66"/>
      <c r="AR83" s="66"/>
      <c r="AS83" s="66"/>
    </row>
    <row r="84" spans="10:45" x14ac:dyDescent="0.25">
      <c r="J84" s="6"/>
      <c r="K84" s="6"/>
      <c r="AK84" s="86"/>
      <c r="AL84" s="86"/>
      <c r="AM84" s="66"/>
      <c r="AN84" s="66"/>
      <c r="AO84" s="66"/>
      <c r="AP84" s="66"/>
      <c r="AQ84" s="66"/>
      <c r="AR84" s="66"/>
      <c r="AS84" s="66"/>
    </row>
    <row r="85" spans="10:45" x14ac:dyDescent="0.25">
      <c r="J85" s="6"/>
      <c r="K85" s="6"/>
      <c r="AK85" s="86"/>
      <c r="AL85" s="86"/>
      <c r="AM85" s="66"/>
      <c r="AN85" s="66"/>
      <c r="AO85" s="66"/>
      <c r="AP85" s="66"/>
      <c r="AQ85" s="66"/>
      <c r="AR85" s="66"/>
      <c r="AS85" s="66"/>
    </row>
    <row r="86" spans="10:45" x14ac:dyDescent="0.25">
      <c r="J86" s="6"/>
      <c r="K86" s="6"/>
      <c r="AK86" s="86"/>
      <c r="AL86" s="86"/>
      <c r="AM86" s="66"/>
      <c r="AN86" s="66"/>
      <c r="AO86" s="66"/>
      <c r="AP86" s="66"/>
      <c r="AQ86" s="66"/>
      <c r="AR86" s="66"/>
      <c r="AS86" s="66"/>
    </row>
    <row r="87" spans="10:45" x14ac:dyDescent="0.25">
      <c r="J87" s="6"/>
      <c r="K87" s="6"/>
      <c r="AK87" s="86"/>
      <c r="AL87" s="86"/>
      <c r="AM87" s="66"/>
      <c r="AN87" s="66"/>
      <c r="AO87" s="66"/>
      <c r="AP87" s="66"/>
      <c r="AQ87" s="66"/>
      <c r="AR87" s="66"/>
      <c r="AS87" s="66"/>
    </row>
    <row r="88" spans="10:45" x14ac:dyDescent="0.25">
      <c r="J88" s="6"/>
      <c r="K88" s="6"/>
      <c r="AK88" s="86"/>
      <c r="AL88" s="86"/>
      <c r="AM88" s="66"/>
      <c r="AN88" s="66"/>
      <c r="AO88" s="66"/>
      <c r="AP88" s="66"/>
      <c r="AQ88" s="66"/>
      <c r="AR88" s="66"/>
      <c r="AS88" s="66"/>
    </row>
    <row r="89" spans="10:45" x14ac:dyDescent="0.25">
      <c r="J89" s="6"/>
      <c r="K89" s="6"/>
      <c r="AK89" s="86"/>
      <c r="AL89" s="86"/>
      <c r="AM89" s="66"/>
      <c r="AN89" s="66"/>
      <c r="AO89" s="66"/>
      <c r="AP89" s="66"/>
      <c r="AQ89" s="66"/>
      <c r="AR89" s="66"/>
      <c r="AS89" s="66"/>
    </row>
    <row r="90" spans="10:45" x14ac:dyDescent="0.25">
      <c r="J90" s="6"/>
      <c r="K90" s="6"/>
      <c r="AK90" s="86"/>
      <c r="AL90" s="86"/>
      <c r="AM90" s="66"/>
      <c r="AN90" s="66"/>
      <c r="AO90" s="66"/>
      <c r="AP90" s="66"/>
      <c r="AQ90" s="66"/>
      <c r="AR90" s="66"/>
      <c r="AS90" s="66"/>
    </row>
    <row r="91" spans="10:45" x14ac:dyDescent="0.25">
      <c r="J91" s="6"/>
      <c r="K91" s="6"/>
      <c r="AK91" s="86"/>
      <c r="AL91" s="86"/>
      <c r="AM91" s="66"/>
      <c r="AN91" s="66"/>
      <c r="AO91" s="66"/>
      <c r="AP91" s="66"/>
      <c r="AQ91" s="66"/>
      <c r="AR91" s="66"/>
      <c r="AS91" s="66"/>
    </row>
    <row r="92" spans="10:45" x14ac:dyDescent="0.25">
      <c r="J92" s="6"/>
      <c r="K92" s="6"/>
      <c r="AK92" s="86"/>
      <c r="AL92" s="86"/>
      <c r="AM92" s="66"/>
      <c r="AN92" s="66"/>
      <c r="AO92" s="66"/>
      <c r="AP92" s="66"/>
      <c r="AQ92" s="66"/>
      <c r="AR92" s="66"/>
      <c r="AS92" s="66"/>
    </row>
    <row r="93" spans="10:45" x14ac:dyDescent="0.25">
      <c r="J93" s="6"/>
      <c r="K93" s="6"/>
      <c r="AK93" s="86"/>
      <c r="AL93" s="86"/>
      <c r="AM93" s="66"/>
      <c r="AN93" s="66"/>
      <c r="AO93" s="66"/>
      <c r="AP93" s="66"/>
      <c r="AQ93" s="66"/>
      <c r="AR93" s="66"/>
      <c r="AS93" s="66"/>
    </row>
    <row r="94" spans="10:45" x14ac:dyDescent="0.25">
      <c r="J94" s="6"/>
      <c r="K94" s="6"/>
      <c r="AK94" s="86"/>
      <c r="AL94" s="86"/>
      <c r="AM94" s="66"/>
      <c r="AN94" s="66"/>
      <c r="AO94" s="66"/>
      <c r="AP94" s="66"/>
      <c r="AQ94" s="66"/>
      <c r="AR94" s="66"/>
      <c r="AS94" s="66"/>
    </row>
    <row r="95" spans="10:45" x14ac:dyDescent="0.25">
      <c r="J95" s="125"/>
      <c r="K95" s="126"/>
    </row>
    <row r="96" spans="10:45" x14ac:dyDescent="0.25">
      <c r="J96" s="125"/>
      <c r="K96" s="126"/>
    </row>
    <row r="97" spans="10:11" x14ac:dyDescent="0.25">
      <c r="J97" s="125"/>
      <c r="K97" s="126"/>
    </row>
    <row r="98" spans="10:11" x14ac:dyDescent="0.25">
      <c r="J98" s="125"/>
      <c r="K98" s="126"/>
    </row>
    <row r="99" spans="10:11" x14ac:dyDescent="0.25">
      <c r="J99" s="125"/>
      <c r="K99" s="126"/>
    </row>
    <row r="100" spans="10:11" x14ac:dyDescent="0.25">
      <c r="J100" s="125"/>
      <c r="K100" s="126"/>
    </row>
    <row r="101" spans="10:11" x14ac:dyDescent="0.25">
      <c r="J101" s="125"/>
      <c r="K101" s="126"/>
    </row>
    <row r="102" spans="10:11" x14ac:dyDescent="0.25">
      <c r="J102" s="125"/>
      <c r="K102" s="126"/>
    </row>
    <row r="103" spans="10:11" x14ac:dyDescent="0.25">
      <c r="J103" s="125"/>
      <c r="K103" s="126"/>
    </row>
    <row r="104" spans="10:11" x14ac:dyDescent="0.25">
      <c r="J104" s="125"/>
      <c r="K104" s="126"/>
    </row>
    <row r="105" spans="10:11" x14ac:dyDescent="0.25">
      <c r="J105" s="125"/>
      <c r="K105" s="126"/>
    </row>
    <row r="106" spans="10:11" x14ac:dyDescent="0.25">
      <c r="J106" s="125"/>
      <c r="K106" s="126"/>
    </row>
    <row r="107" spans="10:11" x14ac:dyDescent="0.25">
      <c r="J107" s="125"/>
      <c r="K107" s="126"/>
    </row>
    <row r="108" spans="10:11" x14ac:dyDescent="0.25">
      <c r="J108" s="125"/>
      <c r="K108" s="126"/>
    </row>
    <row r="109" spans="10:11" x14ac:dyDescent="0.25">
      <c r="J109" s="125"/>
      <c r="K109" s="126"/>
    </row>
    <row r="110" spans="10:11" x14ac:dyDescent="0.25">
      <c r="J110" s="125"/>
      <c r="K110" s="126"/>
    </row>
    <row r="111" spans="10:11" x14ac:dyDescent="0.25">
      <c r="J111" s="125"/>
      <c r="K111" s="126"/>
    </row>
    <row r="112" spans="10:11" x14ac:dyDescent="0.25">
      <c r="J112" s="125"/>
      <c r="K112" s="126"/>
    </row>
    <row r="113" spans="10:11" x14ac:dyDescent="0.25">
      <c r="J113" s="125"/>
      <c r="K113" s="126"/>
    </row>
    <row r="114" spans="10:11" x14ac:dyDescent="0.25">
      <c r="J114" s="125"/>
      <c r="K114" s="126"/>
    </row>
    <row r="115" spans="10:11" x14ac:dyDescent="0.25">
      <c r="J115" s="125"/>
      <c r="K115" s="126"/>
    </row>
    <row r="116" spans="10:11" x14ac:dyDescent="0.25">
      <c r="J116" s="125"/>
      <c r="K116" s="126"/>
    </row>
    <row r="117" spans="10:11" x14ac:dyDescent="0.25">
      <c r="J117" s="125"/>
      <c r="K117" s="126"/>
    </row>
    <row r="118" spans="10:11" x14ac:dyDescent="0.25">
      <c r="J118" s="125"/>
      <c r="K118" s="126"/>
    </row>
    <row r="119" spans="10:11" x14ac:dyDescent="0.25">
      <c r="J119" s="125"/>
      <c r="K119" s="126"/>
    </row>
    <row r="120" spans="10:11" x14ac:dyDescent="0.25">
      <c r="J120" s="125"/>
      <c r="K120" s="126"/>
    </row>
    <row r="121" spans="10:11" x14ac:dyDescent="0.25">
      <c r="J121" s="125"/>
      <c r="K121" s="126"/>
    </row>
    <row r="122" spans="10:11" x14ac:dyDescent="0.25">
      <c r="J122" s="125"/>
      <c r="K122" s="126"/>
    </row>
    <row r="123" spans="10:11" x14ac:dyDescent="0.25">
      <c r="J123" s="125"/>
      <c r="K123" s="126"/>
    </row>
    <row r="124" spans="10:11" x14ac:dyDescent="0.25">
      <c r="J124" s="125"/>
      <c r="K124" s="126"/>
    </row>
    <row r="125" spans="10:11" x14ac:dyDescent="0.25">
      <c r="J125" s="125"/>
      <c r="K125" s="126"/>
    </row>
    <row r="126" spans="10:11" x14ac:dyDescent="0.25">
      <c r="J126" s="125"/>
      <c r="K126" s="126"/>
    </row>
    <row r="127" spans="10:11" x14ac:dyDescent="0.25">
      <c r="J127" s="125"/>
      <c r="K127" s="126"/>
    </row>
    <row r="128" spans="10:11" x14ac:dyDescent="0.25">
      <c r="J128" s="125"/>
      <c r="K128" s="126"/>
    </row>
    <row r="129" spans="10:11" x14ac:dyDescent="0.25">
      <c r="J129" s="125"/>
      <c r="K129" s="126"/>
    </row>
    <row r="130" spans="10:11" x14ac:dyDescent="0.25">
      <c r="J130" s="125"/>
      <c r="K130" s="126"/>
    </row>
    <row r="131" spans="10:11" x14ac:dyDescent="0.25">
      <c r="J131" s="125"/>
      <c r="K131" s="126"/>
    </row>
    <row r="132" spans="10:11" x14ac:dyDescent="0.25">
      <c r="J132" s="125"/>
      <c r="K132" s="126"/>
    </row>
    <row r="133" spans="10:11" x14ac:dyDescent="0.25">
      <c r="J133" s="125"/>
      <c r="K133" s="126"/>
    </row>
    <row r="134" spans="10:11" x14ac:dyDescent="0.25">
      <c r="J134" s="125"/>
      <c r="K134" s="126"/>
    </row>
    <row r="135" spans="10:11" x14ac:dyDescent="0.25">
      <c r="J135" s="125"/>
      <c r="K135" s="126"/>
    </row>
    <row r="136" spans="10:11" x14ac:dyDescent="0.25">
      <c r="J136" s="125"/>
      <c r="K136" s="126"/>
    </row>
    <row r="137" spans="10:11" x14ac:dyDescent="0.25">
      <c r="J137" s="125"/>
      <c r="K137" s="126"/>
    </row>
    <row r="138" spans="10:11" x14ac:dyDescent="0.25">
      <c r="J138" s="125"/>
      <c r="K138" s="126"/>
    </row>
    <row r="139" spans="10:11" x14ac:dyDescent="0.25">
      <c r="J139" s="125"/>
      <c r="K139" s="126"/>
    </row>
    <row r="140" spans="10:11" x14ac:dyDescent="0.25">
      <c r="J140" s="125"/>
      <c r="K140" s="126"/>
    </row>
    <row r="141" spans="10:11" x14ac:dyDescent="0.25">
      <c r="J141" s="125"/>
      <c r="K141" s="126"/>
    </row>
    <row r="142" spans="10:11" x14ac:dyDescent="0.25">
      <c r="J142" s="125"/>
      <c r="K142" s="126"/>
    </row>
    <row r="143" spans="10:11" x14ac:dyDescent="0.25">
      <c r="J143" s="125"/>
      <c r="K143" s="126"/>
    </row>
    <row r="144" spans="10:11" x14ac:dyDescent="0.25">
      <c r="J144" s="125"/>
      <c r="K144" s="126"/>
    </row>
    <row r="145" spans="10:11" x14ac:dyDescent="0.25">
      <c r="J145" s="125"/>
      <c r="K145" s="126"/>
    </row>
    <row r="146" spans="10:11" x14ac:dyDescent="0.25">
      <c r="J146" s="125"/>
      <c r="K146" s="126"/>
    </row>
    <row r="147" spans="10:11" x14ac:dyDescent="0.25">
      <c r="J147" s="125"/>
      <c r="K147" s="126"/>
    </row>
    <row r="148" spans="10:11" x14ac:dyDescent="0.25">
      <c r="J148" s="125"/>
      <c r="K148" s="126"/>
    </row>
    <row r="149" spans="10:11" x14ac:dyDescent="0.25">
      <c r="J149" s="125"/>
      <c r="K149" s="126"/>
    </row>
    <row r="150" spans="10:11" x14ac:dyDescent="0.25">
      <c r="J150" s="125"/>
      <c r="K150" s="126"/>
    </row>
    <row r="151" spans="10:11" x14ac:dyDescent="0.25">
      <c r="J151" s="125"/>
      <c r="K151" s="126"/>
    </row>
    <row r="152" spans="10:11" x14ac:dyDescent="0.25">
      <c r="J152" s="125"/>
      <c r="K152" s="126"/>
    </row>
    <row r="153" spans="10:11" x14ac:dyDescent="0.25">
      <c r="J153" s="125"/>
      <c r="K153" s="126"/>
    </row>
    <row r="154" spans="10:11" x14ac:dyDescent="0.25">
      <c r="J154" s="125"/>
      <c r="K154" s="126"/>
    </row>
    <row r="155" spans="10:11" x14ac:dyDescent="0.25">
      <c r="J155" s="125"/>
      <c r="K155" s="126"/>
    </row>
    <row r="156" spans="10:11" x14ac:dyDescent="0.25">
      <c r="J156" s="125"/>
      <c r="K156" s="126"/>
    </row>
    <row r="157" spans="10:11" x14ac:dyDescent="0.25">
      <c r="J157" s="125"/>
      <c r="K157" s="126"/>
    </row>
    <row r="158" spans="10:11" x14ac:dyDescent="0.25">
      <c r="J158" s="125"/>
      <c r="K158" s="126"/>
    </row>
    <row r="159" spans="10:11" x14ac:dyDescent="0.25">
      <c r="J159" s="125"/>
      <c r="K159" s="126"/>
    </row>
    <row r="160" spans="10:11" x14ac:dyDescent="0.25">
      <c r="J160" s="125"/>
      <c r="K160" s="126"/>
    </row>
    <row r="161" spans="10:11" x14ac:dyDescent="0.25">
      <c r="J161" s="125"/>
      <c r="K161" s="126"/>
    </row>
    <row r="162" spans="10:11" x14ac:dyDescent="0.25">
      <c r="J162" s="125"/>
      <c r="K162" s="126"/>
    </row>
    <row r="163" spans="10:11" x14ac:dyDescent="0.25">
      <c r="J163" s="125"/>
      <c r="K163" s="126"/>
    </row>
    <row r="164" spans="10:11" x14ac:dyDescent="0.25">
      <c r="J164" s="125"/>
      <c r="K164" s="126"/>
    </row>
    <row r="165" spans="10:11" x14ac:dyDescent="0.25">
      <c r="J165" s="125"/>
      <c r="K165" s="126"/>
    </row>
    <row r="166" spans="10:11" x14ac:dyDescent="0.25">
      <c r="J166" s="125"/>
      <c r="K166" s="126"/>
    </row>
    <row r="167" spans="10:11" x14ac:dyDescent="0.25">
      <c r="J167" s="125"/>
      <c r="K167" s="126"/>
    </row>
    <row r="168" spans="10:11" x14ac:dyDescent="0.25">
      <c r="J168" s="125"/>
      <c r="K168" s="126"/>
    </row>
    <row r="169" spans="10:11" x14ac:dyDescent="0.25">
      <c r="J169" s="125"/>
      <c r="K169" s="126"/>
    </row>
    <row r="170" spans="10:11" x14ac:dyDescent="0.25">
      <c r="J170" s="125"/>
      <c r="K170" s="126"/>
    </row>
    <row r="171" spans="10:11" x14ac:dyDescent="0.25">
      <c r="J171" s="125"/>
      <c r="K171" s="126"/>
    </row>
    <row r="172" spans="10:11" x14ac:dyDescent="0.25">
      <c r="J172" s="125"/>
      <c r="K172" s="126"/>
    </row>
    <row r="173" spans="10:11" x14ac:dyDescent="0.25">
      <c r="J173" s="125"/>
      <c r="K173" s="126"/>
    </row>
    <row r="174" spans="10:11" x14ac:dyDescent="0.25">
      <c r="J174" s="125"/>
      <c r="K174" s="126"/>
    </row>
    <row r="175" spans="10:11" x14ac:dyDescent="0.25">
      <c r="J175" s="125"/>
      <c r="K175" s="126"/>
    </row>
    <row r="176" spans="10:11" x14ac:dyDescent="0.25">
      <c r="J176" s="125"/>
      <c r="K176" s="126"/>
    </row>
    <row r="177" spans="10:11" x14ac:dyDescent="0.25">
      <c r="J177" s="125"/>
      <c r="K177" s="126"/>
    </row>
    <row r="178" spans="10:11" x14ac:dyDescent="0.25">
      <c r="J178" s="125"/>
      <c r="K178" s="126"/>
    </row>
    <row r="179" spans="10:11" x14ac:dyDescent="0.25">
      <c r="J179" s="125"/>
      <c r="K179" s="126"/>
    </row>
    <row r="180" spans="10:11" x14ac:dyDescent="0.25">
      <c r="J180" s="125"/>
      <c r="K180" s="126"/>
    </row>
    <row r="181" spans="10:11" x14ac:dyDescent="0.25">
      <c r="J181" s="125"/>
      <c r="K181" s="126"/>
    </row>
    <row r="182" spans="10:11" x14ac:dyDescent="0.25">
      <c r="J182" s="125"/>
      <c r="K182" s="126"/>
    </row>
    <row r="183" spans="10:11" x14ac:dyDescent="0.25">
      <c r="J183" s="125"/>
      <c r="K183" s="126"/>
    </row>
    <row r="184" spans="10:11" x14ac:dyDescent="0.25">
      <c r="J184" s="125"/>
      <c r="K184" s="126"/>
    </row>
    <row r="185" spans="10:11" x14ac:dyDescent="0.25">
      <c r="J185" s="125"/>
      <c r="K185" s="126"/>
    </row>
    <row r="186" spans="10:11" x14ac:dyDescent="0.25">
      <c r="J186" s="125"/>
      <c r="K186" s="126"/>
    </row>
    <row r="187" spans="10:11" x14ac:dyDescent="0.25">
      <c r="J187" s="125"/>
      <c r="K187" s="126"/>
    </row>
    <row r="188" spans="10:11" x14ac:dyDescent="0.25">
      <c r="J188" s="125"/>
      <c r="K188" s="126"/>
    </row>
    <row r="189" spans="10:11" x14ac:dyDescent="0.25">
      <c r="J189" s="125"/>
      <c r="K189" s="126"/>
    </row>
    <row r="190" spans="10:11" x14ac:dyDescent="0.25">
      <c r="J190" s="125"/>
      <c r="K190" s="126"/>
    </row>
    <row r="191" spans="10:11" x14ac:dyDescent="0.25">
      <c r="J191" s="125"/>
      <c r="K191" s="126"/>
    </row>
    <row r="192" spans="10:11" x14ac:dyDescent="0.25">
      <c r="J192" s="125"/>
      <c r="K192" s="126"/>
    </row>
    <row r="193" spans="10:11" x14ac:dyDescent="0.25">
      <c r="J193" s="125"/>
      <c r="K193" s="126"/>
    </row>
    <row r="194" spans="10:11" x14ac:dyDescent="0.25">
      <c r="J194" s="125"/>
      <c r="K194" s="126"/>
    </row>
    <row r="195" spans="10:11" x14ac:dyDescent="0.25">
      <c r="J195" s="125"/>
      <c r="K195" s="126"/>
    </row>
    <row r="196" spans="10:11" x14ac:dyDescent="0.25">
      <c r="J196" s="125"/>
      <c r="K196" s="126"/>
    </row>
    <row r="197" spans="10:11" x14ac:dyDescent="0.25">
      <c r="J197" s="125"/>
      <c r="K197" s="126"/>
    </row>
    <row r="198" spans="10:11" x14ac:dyDescent="0.25">
      <c r="J198" s="125"/>
      <c r="K198" s="126"/>
    </row>
    <row r="199" spans="10:11" x14ac:dyDescent="0.25">
      <c r="J199" s="125"/>
      <c r="K199" s="126"/>
    </row>
    <row r="200" spans="10:11" x14ac:dyDescent="0.25">
      <c r="J200" s="125"/>
      <c r="K200" s="126"/>
    </row>
    <row r="201" spans="10:11" x14ac:dyDescent="0.25">
      <c r="J201" s="125"/>
      <c r="K201" s="126"/>
    </row>
    <row r="202" spans="10:11" x14ac:dyDescent="0.25">
      <c r="J202" s="125"/>
      <c r="K202" s="126"/>
    </row>
    <row r="203" spans="10:11" x14ac:dyDescent="0.25">
      <c r="J203" s="125"/>
      <c r="K203" s="126"/>
    </row>
    <row r="204" spans="10:11" x14ac:dyDescent="0.25">
      <c r="J204" s="125"/>
      <c r="K204" s="126"/>
    </row>
    <row r="205" spans="10:11" x14ac:dyDescent="0.25">
      <c r="J205" s="125"/>
      <c r="K205" s="126"/>
    </row>
    <row r="206" spans="10:11" x14ac:dyDescent="0.25">
      <c r="J206" s="125"/>
      <c r="K206" s="126"/>
    </row>
    <row r="207" spans="10:11" x14ac:dyDescent="0.25">
      <c r="J207" s="125"/>
      <c r="K207" s="126"/>
    </row>
    <row r="208" spans="10:11" x14ac:dyDescent="0.25">
      <c r="J208" s="125"/>
      <c r="K208" s="126"/>
    </row>
    <row r="209" spans="1:11" x14ac:dyDescent="0.25">
      <c r="J209" s="125"/>
      <c r="K209" s="126"/>
    </row>
    <row r="210" spans="1:11" x14ac:dyDescent="0.25">
      <c r="J210" s="125"/>
      <c r="K210" s="126"/>
    </row>
    <row r="211" spans="1:11" x14ac:dyDescent="0.25">
      <c r="J211" s="125"/>
      <c r="K211" s="126"/>
    </row>
    <row r="215" spans="1:11" x14ac:dyDescent="0.25">
      <c r="A215" s="133"/>
    </row>
    <row r="225" spans="1:1" x14ac:dyDescent="0.25">
      <c r="A225" s="133"/>
    </row>
    <row r="226" spans="1:1" x14ac:dyDescent="0.25">
      <c r="A226" s="134"/>
    </row>
    <row r="227" spans="1:1" x14ac:dyDescent="0.25">
      <c r="A227" s="134"/>
    </row>
    <row r="228" spans="1:1" x14ac:dyDescent="0.25">
      <c r="A228" s="135"/>
    </row>
    <row r="229" spans="1:1" x14ac:dyDescent="0.25">
      <c r="A229" s="135"/>
    </row>
    <row r="230" spans="1:1" x14ac:dyDescent="0.25">
      <c r="A230" s="135"/>
    </row>
    <row r="231" spans="1:1" x14ac:dyDescent="0.25">
      <c r="A231" s="135"/>
    </row>
    <row r="232" spans="1:1" x14ac:dyDescent="0.25">
      <c r="A232" s="135"/>
    </row>
    <row r="233" spans="1:1" x14ac:dyDescent="0.25">
      <c r="A233" s="135"/>
    </row>
    <row r="234" spans="1:1" x14ac:dyDescent="0.25">
      <c r="A234" s="135"/>
    </row>
    <row r="235" spans="1:1" x14ac:dyDescent="0.25">
      <c r="A235" s="135"/>
    </row>
    <row r="236" spans="1:1" x14ac:dyDescent="0.25">
      <c r="A236" s="135"/>
    </row>
    <row r="237" spans="1:1" x14ac:dyDescent="0.25">
      <c r="A237" s="135"/>
    </row>
    <row r="238" spans="1:1" x14ac:dyDescent="0.25">
      <c r="A238" s="135"/>
    </row>
    <row r="239" spans="1:1" x14ac:dyDescent="0.25">
      <c r="A239" s="135"/>
    </row>
    <row r="240" spans="1:1" x14ac:dyDescent="0.25">
      <c r="A240" s="135"/>
    </row>
    <row r="241" spans="1:1" x14ac:dyDescent="0.25">
      <c r="A241" s="135"/>
    </row>
    <row r="242" spans="1:1" x14ac:dyDescent="0.25">
      <c r="A242" s="135"/>
    </row>
    <row r="243" spans="1:1" x14ac:dyDescent="0.25">
      <c r="A243" s="135"/>
    </row>
    <row r="244" spans="1:1" x14ac:dyDescent="0.25">
      <c r="A244" s="135"/>
    </row>
    <row r="245" spans="1:1" x14ac:dyDescent="0.25">
      <c r="A245" s="135"/>
    </row>
    <row r="246" spans="1:1" x14ac:dyDescent="0.25">
      <c r="A246" s="135"/>
    </row>
    <row r="247" spans="1:1" x14ac:dyDescent="0.25">
      <c r="A247" s="135"/>
    </row>
    <row r="248" spans="1:1" x14ac:dyDescent="0.25">
      <c r="A248" s="135"/>
    </row>
    <row r="249" spans="1:1" x14ac:dyDescent="0.25">
      <c r="A249" s="135"/>
    </row>
    <row r="250" spans="1:1" x14ac:dyDescent="0.25">
      <c r="A250" s="135"/>
    </row>
    <row r="251" spans="1:1" x14ac:dyDescent="0.25">
      <c r="A251" s="135"/>
    </row>
    <row r="252" spans="1:1" x14ac:dyDescent="0.25">
      <c r="A252" s="135"/>
    </row>
    <row r="253" spans="1:1" x14ac:dyDescent="0.25">
      <c r="A253" s="135"/>
    </row>
    <row r="254" spans="1:1" x14ac:dyDescent="0.25">
      <c r="A254" s="135"/>
    </row>
    <row r="255" spans="1:1" x14ac:dyDescent="0.25">
      <c r="A255" s="135"/>
    </row>
    <row r="256" spans="1:1" x14ac:dyDescent="0.25">
      <c r="A256" s="135"/>
    </row>
    <row r="257" spans="1:1" x14ac:dyDescent="0.25">
      <c r="A257" s="135"/>
    </row>
    <row r="258" spans="1:1" x14ac:dyDescent="0.25">
      <c r="A258" s="135"/>
    </row>
    <row r="259" spans="1:1" x14ac:dyDescent="0.25">
      <c r="A259" s="135"/>
    </row>
    <row r="260" spans="1:1" x14ac:dyDescent="0.25">
      <c r="A260" s="135"/>
    </row>
    <row r="261" spans="1:1" x14ac:dyDescent="0.25">
      <c r="A261" s="135"/>
    </row>
    <row r="262" spans="1:1" x14ac:dyDescent="0.25">
      <c r="A262" s="135"/>
    </row>
    <row r="263" spans="1:1" x14ac:dyDescent="0.25">
      <c r="A263" s="135"/>
    </row>
    <row r="264" spans="1:1" x14ac:dyDescent="0.25">
      <c r="A264" s="135"/>
    </row>
    <row r="265" spans="1:1" x14ac:dyDescent="0.25">
      <c r="A265" s="135"/>
    </row>
    <row r="266" spans="1:1" x14ac:dyDescent="0.25">
      <c r="A266" s="135"/>
    </row>
    <row r="267" spans="1:1" x14ac:dyDescent="0.25">
      <c r="A267" s="135"/>
    </row>
    <row r="268" spans="1:1" x14ac:dyDescent="0.25">
      <c r="A268" s="135"/>
    </row>
    <row r="269" spans="1:1" x14ac:dyDescent="0.25">
      <c r="A269" s="135"/>
    </row>
    <row r="270" spans="1:1" x14ac:dyDescent="0.25">
      <c r="A270" s="135"/>
    </row>
    <row r="271" spans="1:1" x14ac:dyDescent="0.25">
      <c r="A271" s="135"/>
    </row>
    <row r="272" spans="1:1" x14ac:dyDescent="0.25">
      <c r="A272" s="135"/>
    </row>
    <row r="273" spans="1:1" x14ac:dyDescent="0.25">
      <c r="A273" s="135"/>
    </row>
    <row r="274" spans="1:1" x14ac:dyDescent="0.25">
      <c r="A274" s="135"/>
    </row>
    <row r="275" spans="1:1" x14ac:dyDescent="0.25">
      <c r="A275" s="135"/>
    </row>
    <row r="276" spans="1:1" x14ac:dyDescent="0.25">
      <c r="A276" s="135"/>
    </row>
    <row r="277" spans="1:1" x14ac:dyDescent="0.25">
      <c r="A277" s="135"/>
    </row>
    <row r="278" spans="1:1" x14ac:dyDescent="0.25">
      <c r="A278" s="135"/>
    </row>
    <row r="279" spans="1:1" x14ac:dyDescent="0.25">
      <c r="A279" s="135"/>
    </row>
    <row r="280" spans="1:1" x14ac:dyDescent="0.25">
      <c r="A280" s="135"/>
    </row>
    <row r="281" spans="1:1" x14ac:dyDescent="0.25">
      <c r="A281" s="135"/>
    </row>
    <row r="282" spans="1:1" x14ac:dyDescent="0.25">
      <c r="A282" s="135"/>
    </row>
    <row r="283" spans="1:1" x14ac:dyDescent="0.25">
      <c r="A283" s="135"/>
    </row>
    <row r="284" spans="1:1" x14ac:dyDescent="0.25">
      <c r="A284" s="135"/>
    </row>
    <row r="285" spans="1:1" x14ac:dyDescent="0.25">
      <c r="A285" s="135"/>
    </row>
    <row r="286" spans="1:1" x14ac:dyDescent="0.25">
      <c r="A286" s="135"/>
    </row>
    <row r="287" spans="1:1" x14ac:dyDescent="0.25">
      <c r="A287" s="135"/>
    </row>
    <row r="288" spans="1:1" x14ac:dyDescent="0.25">
      <c r="A288" s="135"/>
    </row>
    <row r="289" spans="1:1" x14ac:dyDescent="0.25">
      <c r="A289" s="135"/>
    </row>
    <row r="290" spans="1:1" x14ac:dyDescent="0.25">
      <c r="A290" s="135"/>
    </row>
    <row r="291" spans="1:1" x14ac:dyDescent="0.25">
      <c r="A291" s="135"/>
    </row>
    <row r="292" spans="1:1" x14ac:dyDescent="0.25">
      <c r="A292" s="135"/>
    </row>
    <row r="293" spans="1:1" x14ac:dyDescent="0.25">
      <c r="A293" s="135"/>
    </row>
    <row r="294" spans="1:1" x14ac:dyDescent="0.25">
      <c r="A294" s="135"/>
    </row>
    <row r="295" spans="1:1" x14ac:dyDescent="0.25">
      <c r="A295" s="135"/>
    </row>
    <row r="296" spans="1:1" x14ac:dyDescent="0.25">
      <c r="A296" s="135"/>
    </row>
    <row r="297" spans="1:1" x14ac:dyDescent="0.25">
      <c r="A297" s="135"/>
    </row>
    <row r="298" spans="1:1" x14ac:dyDescent="0.25">
      <c r="A298" s="135"/>
    </row>
    <row r="299" spans="1:1" x14ac:dyDescent="0.25">
      <c r="A299" s="135"/>
    </row>
    <row r="300" spans="1:1" x14ac:dyDescent="0.25">
      <c r="A300" s="135"/>
    </row>
    <row r="301" spans="1:1" x14ac:dyDescent="0.25">
      <c r="A301" s="135"/>
    </row>
    <row r="302" spans="1:1" x14ac:dyDescent="0.25">
      <c r="A302" s="135"/>
    </row>
    <row r="303" spans="1:1" x14ac:dyDescent="0.25">
      <c r="A303" s="135"/>
    </row>
    <row r="304" spans="1:1" x14ac:dyDescent="0.25">
      <c r="A304" s="135"/>
    </row>
    <row r="305" spans="1:1" x14ac:dyDescent="0.25">
      <c r="A305" s="135"/>
    </row>
    <row r="306" spans="1:1" x14ac:dyDescent="0.25">
      <c r="A306" s="135"/>
    </row>
    <row r="307" spans="1:1" x14ac:dyDescent="0.25">
      <c r="A307" s="135"/>
    </row>
    <row r="308" spans="1:1" x14ac:dyDescent="0.25">
      <c r="A308" s="135"/>
    </row>
    <row r="309" spans="1:1" x14ac:dyDescent="0.25">
      <c r="A309" s="135"/>
    </row>
    <row r="310" spans="1:1" x14ac:dyDescent="0.25">
      <c r="A310" s="135"/>
    </row>
    <row r="311" spans="1:1" x14ac:dyDescent="0.25">
      <c r="A311" s="135"/>
    </row>
    <row r="312" spans="1:1" x14ac:dyDescent="0.25">
      <c r="A312" s="135"/>
    </row>
    <row r="313" spans="1:1" x14ac:dyDescent="0.25">
      <c r="A313" s="135"/>
    </row>
    <row r="314" spans="1:1" x14ac:dyDescent="0.25">
      <c r="A314" s="135"/>
    </row>
    <row r="315" spans="1:1" x14ac:dyDescent="0.25">
      <c r="A315" s="135"/>
    </row>
    <row r="316" spans="1:1" x14ac:dyDescent="0.25">
      <c r="A316" s="135"/>
    </row>
    <row r="317" spans="1:1" x14ac:dyDescent="0.25">
      <c r="A317" s="135"/>
    </row>
    <row r="318" spans="1:1" x14ac:dyDescent="0.25">
      <c r="A318" s="135"/>
    </row>
    <row r="319" spans="1:1" x14ac:dyDescent="0.25">
      <c r="A319" s="135"/>
    </row>
    <row r="320" spans="1:1" x14ac:dyDescent="0.25">
      <c r="A320" s="135"/>
    </row>
    <row r="321" spans="1:1" x14ac:dyDescent="0.25">
      <c r="A321" s="135"/>
    </row>
    <row r="322" spans="1:1" x14ac:dyDescent="0.25">
      <c r="A322" s="135"/>
    </row>
    <row r="323" spans="1:1" x14ac:dyDescent="0.25">
      <c r="A323" s="135"/>
    </row>
    <row r="324" spans="1:1" x14ac:dyDescent="0.25">
      <c r="A324" s="135"/>
    </row>
    <row r="325" spans="1:1" x14ac:dyDescent="0.25">
      <c r="A325" s="135"/>
    </row>
    <row r="326" spans="1:1" x14ac:dyDescent="0.25">
      <c r="A326" s="135"/>
    </row>
    <row r="327" spans="1:1" x14ac:dyDescent="0.25">
      <c r="A327" s="135"/>
    </row>
    <row r="328" spans="1:1" x14ac:dyDescent="0.25">
      <c r="A328" s="135"/>
    </row>
    <row r="329" spans="1:1" x14ac:dyDescent="0.25">
      <c r="A329" s="135"/>
    </row>
    <row r="330" spans="1:1" x14ac:dyDescent="0.25">
      <c r="A330" s="135"/>
    </row>
    <row r="331" spans="1:1" x14ac:dyDescent="0.25">
      <c r="A331" s="135"/>
    </row>
    <row r="332" spans="1:1" x14ac:dyDescent="0.25">
      <c r="A332" s="135"/>
    </row>
    <row r="333" spans="1:1" x14ac:dyDescent="0.25">
      <c r="A333" s="135"/>
    </row>
    <row r="334" spans="1:1" x14ac:dyDescent="0.25">
      <c r="A334" s="135"/>
    </row>
    <row r="335" spans="1:1" x14ac:dyDescent="0.25">
      <c r="A335" s="135"/>
    </row>
    <row r="336" spans="1:1" x14ac:dyDescent="0.25">
      <c r="A336" s="135"/>
    </row>
    <row r="337" spans="1:1" x14ac:dyDescent="0.25">
      <c r="A337" s="135"/>
    </row>
    <row r="338" spans="1:1" x14ac:dyDescent="0.25">
      <c r="A338" s="135"/>
    </row>
    <row r="339" spans="1:1" x14ac:dyDescent="0.25">
      <c r="A339" s="135"/>
    </row>
    <row r="340" spans="1:1" x14ac:dyDescent="0.25">
      <c r="A340" s="135"/>
    </row>
    <row r="341" spans="1:1" x14ac:dyDescent="0.25">
      <c r="A341" s="135"/>
    </row>
    <row r="342" spans="1:1" x14ac:dyDescent="0.25">
      <c r="A342" s="135"/>
    </row>
    <row r="343" spans="1:1" x14ac:dyDescent="0.25">
      <c r="A343" s="135"/>
    </row>
    <row r="344" spans="1:1" x14ac:dyDescent="0.25">
      <c r="A344" s="135"/>
    </row>
    <row r="345" spans="1:1" x14ac:dyDescent="0.25">
      <c r="A345" s="135"/>
    </row>
    <row r="346" spans="1:1" x14ac:dyDescent="0.25">
      <c r="A346" s="135"/>
    </row>
    <row r="347" spans="1:1" x14ac:dyDescent="0.25">
      <c r="A347" s="135"/>
    </row>
    <row r="348" spans="1:1" x14ac:dyDescent="0.25">
      <c r="A348" s="135"/>
    </row>
    <row r="349" spans="1:1" x14ac:dyDescent="0.25">
      <c r="A349" s="135"/>
    </row>
    <row r="350" spans="1:1" x14ac:dyDescent="0.25">
      <c r="A350" s="135"/>
    </row>
    <row r="351" spans="1:1" x14ac:dyDescent="0.25">
      <c r="A351" s="135"/>
    </row>
    <row r="352" spans="1:1" x14ac:dyDescent="0.25">
      <c r="A352" s="135"/>
    </row>
    <row r="353" spans="1:1" x14ac:dyDescent="0.25">
      <c r="A353" s="135"/>
    </row>
    <row r="354" spans="1:1" x14ac:dyDescent="0.25">
      <c r="A354" s="135"/>
    </row>
    <row r="355" spans="1:1" x14ac:dyDescent="0.25">
      <c r="A355" s="135"/>
    </row>
    <row r="356" spans="1:1" x14ac:dyDescent="0.25">
      <c r="A356" s="135"/>
    </row>
    <row r="357" spans="1:1" x14ac:dyDescent="0.25">
      <c r="A357" s="135"/>
    </row>
    <row r="358" spans="1:1" x14ac:dyDescent="0.25">
      <c r="A358" s="135"/>
    </row>
    <row r="359" spans="1:1" x14ac:dyDescent="0.25">
      <c r="A359" s="135"/>
    </row>
    <row r="360" spans="1:1" x14ac:dyDescent="0.25">
      <c r="A360" s="135"/>
    </row>
    <row r="361" spans="1:1" x14ac:dyDescent="0.25">
      <c r="A361" s="135"/>
    </row>
    <row r="362" spans="1:1" x14ac:dyDescent="0.25">
      <c r="A362" s="135"/>
    </row>
    <row r="363" spans="1:1" x14ac:dyDescent="0.25">
      <c r="A363" s="135"/>
    </row>
    <row r="364" spans="1:1" x14ac:dyDescent="0.25">
      <c r="A364" s="135"/>
    </row>
    <row r="365" spans="1:1" x14ac:dyDescent="0.25">
      <c r="A365" s="135"/>
    </row>
    <row r="366" spans="1:1" x14ac:dyDescent="0.25">
      <c r="A366" s="135"/>
    </row>
    <row r="367" spans="1:1" x14ac:dyDescent="0.25">
      <c r="A367" s="135"/>
    </row>
    <row r="368" spans="1:1" x14ac:dyDescent="0.25">
      <c r="A368" s="135"/>
    </row>
    <row r="369" spans="1:1" x14ac:dyDescent="0.25">
      <c r="A369" s="135"/>
    </row>
    <row r="370" spans="1:1" x14ac:dyDescent="0.25">
      <c r="A370" s="135"/>
    </row>
    <row r="371" spans="1:1" x14ac:dyDescent="0.25">
      <c r="A371" s="135"/>
    </row>
    <row r="372" spans="1:1" x14ac:dyDescent="0.25">
      <c r="A372" s="135"/>
    </row>
    <row r="373" spans="1:1" x14ac:dyDescent="0.25">
      <c r="A373" s="135"/>
    </row>
    <row r="374" spans="1:1" x14ac:dyDescent="0.25">
      <c r="A374" s="135"/>
    </row>
    <row r="375" spans="1:1" x14ac:dyDescent="0.25">
      <c r="A375" s="135"/>
    </row>
    <row r="376" spans="1:1" x14ac:dyDescent="0.25">
      <c r="A376" s="135"/>
    </row>
    <row r="377" spans="1:1" x14ac:dyDescent="0.25">
      <c r="A377" s="135"/>
    </row>
    <row r="378" spans="1:1" x14ac:dyDescent="0.25">
      <c r="A378" s="135"/>
    </row>
    <row r="379" spans="1:1" x14ac:dyDescent="0.25">
      <c r="A379" s="135"/>
    </row>
    <row r="380" spans="1:1" x14ac:dyDescent="0.25">
      <c r="A380" s="135"/>
    </row>
    <row r="381" spans="1:1" x14ac:dyDescent="0.25">
      <c r="A381" s="135"/>
    </row>
    <row r="382" spans="1:1" x14ac:dyDescent="0.25">
      <c r="A382" s="135"/>
    </row>
    <row r="383" spans="1:1" x14ac:dyDescent="0.25">
      <c r="A383" s="135"/>
    </row>
    <row r="384" spans="1:1" x14ac:dyDescent="0.25">
      <c r="A384" s="135"/>
    </row>
    <row r="385" spans="1:1" x14ac:dyDescent="0.25">
      <c r="A385" s="135"/>
    </row>
    <row r="386" spans="1:1" x14ac:dyDescent="0.25">
      <c r="A386" s="135"/>
    </row>
    <row r="387" spans="1:1" x14ac:dyDescent="0.25">
      <c r="A387" s="135"/>
    </row>
    <row r="388" spans="1:1" x14ac:dyDescent="0.25">
      <c r="A388" s="135"/>
    </row>
    <row r="389" spans="1:1" x14ac:dyDescent="0.25">
      <c r="A389" s="135"/>
    </row>
    <row r="390" spans="1:1" x14ac:dyDescent="0.25">
      <c r="A390" s="135"/>
    </row>
    <row r="391" spans="1:1" x14ac:dyDescent="0.25">
      <c r="A391" s="135"/>
    </row>
    <row r="392" spans="1:1" x14ac:dyDescent="0.25">
      <c r="A392" s="135"/>
    </row>
    <row r="393" spans="1:1" x14ac:dyDescent="0.25">
      <c r="A393" s="135"/>
    </row>
    <row r="394" spans="1:1" x14ac:dyDescent="0.25">
      <c r="A394" s="135"/>
    </row>
    <row r="395" spans="1:1" x14ac:dyDescent="0.25">
      <c r="A395" s="135"/>
    </row>
    <row r="396" spans="1:1" x14ac:dyDescent="0.25">
      <c r="A396" s="135"/>
    </row>
    <row r="397" spans="1:1" x14ac:dyDescent="0.25">
      <c r="A397" s="135"/>
    </row>
    <row r="398" spans="1:1" x14ac:dyDescent="0.25">
      <c r="A398" s="135"/>
    </row>
    <row r="399" spans="1:1" x14ac:dyDescent="0.25">
      <c r="A399" s="135"/>
    </row>
    <row r="400" spans="1:1" x14ac:dyDescent="0.25">
      <c r="A400" s="135"/>
    </row>
    <row r="401" spans="1:1" x14ac:dyDescent="0.25">
      <c r="A401" s="135"/>
    </row>
    <row r="402" spans="1:1" x14ac:dyDescent="0.25">
      <c r="A402" s="135"/>
    </row>
    <row r="403" spans="1:1" x14ac:dyDescent="0.25">
      <c r="A403" s="135"/>
    </row>
    <row r="404" spans="1:1" x14ac:dyDescent="0.25">
      <c r="A404" s="135"/>
    </row>
    <row r="405" spans="1:1" x14ac:dyDescent="0.25">
      <c r="A405" s="135"/>
    </row>
    <row r="406" spans="1:1" x14ac:dyDescent="0.25">
      <c r="A406" s="135"/>
    </row>
    <row r="407" spans="1:1" x14ac:dyDescent="0.25">
      <c r="A407" s="135"/>
    </row>
    <row r="408" spans="1:1" x14ac:dyDescent="0.25">
      <c r="A408" s="135"/>
    </row>
    <row r="409" spans="1:1" x14ac:dyDescent="0.25">
      <c r="A409" s="135"/>
    </row>
    <row r="410" spans="1:1" x14ac:dyDescent="0.25">
      <c r="A410" s="135"/>
    </row>
    <row r="411" spans="1:1" x14ac:dyDescent="0.25">
      <c r="A411" s="135"/>
    </row>
    <row r="412" spans="1:1" x14ac:dyDescent="0.25">
      <c r="A412" s="135"/>
    </row>
    <row r="413" spans="1:1" x14ac:dyDescent="0.25">
      <c r="A413" s="135"/>
    </row>
    <row r="414" spans="1:1" x14ac:dyDescent="0.25">
      <c r="A414" s="135"/>
    </row>
    <row r="415" spans="1:1" x14ac:dyDescent="0.25">
      <c r="A415" s="135"/>
    </row>
    <row r="416" spans="1:1" x14ac:dyDescent="0.25">
      <c r="A416" s="135"/>
    </row>
    <row r="417" spans="1:1" x14ac:dyDescent="0.25">
      <c r="A417" s="135"/>
    </row>
    <row r="418" spans="1:1" x14ac:dyDescent="0.25">
      <c r="A418" s="135"/>
    </row>
    <row r="419" spans="1:1" x14ac:dyDescent="0.25">
      <c r="A419" s="135"/>
    </row>
    <row r="420" spans="1:1" x14ac:dyDescent="0.25">
      <c r="A420" s="135"/>
    </row>
    <row r="421" spans="1:1" x14ac:dyDescent="0.25">
      <c r="A421" s="135"/>
    </row>
    <row r="422" spans="1:1" x14ac:dyDescent="0.25">
      <c r="A422" s="135"/>
    </row>
    <row r="423" spans="1:1" x14ac:dyDescent="0.25">
      <c r="A423" s="135"/>
    </row>
    <row r="424" spans="1:1" x14ac:dyDescent="0.25">
      <c r="A424" s="135"/>
    </row>
    <row r="425" spans="1:1" x14ac:dyDescent="0.25">
      <c r="A425" s="135"/>
    </row>
    <row r="426" spans="1:1" x14ac:dyDescent="0.25">
      <c r="A426" s="135"/>
    </row>
    <row r="427" spans="1:1" x14ac:dyDescent="0.25">
      <c r="A427" s="135"/>
    </row>
    <row r="428" spans="1:1" x14ac:dyDescent="0.25">
      <c r="A428" s="135"/>
    </row>
    <row r="429" spans="1:1" x14ac:dyDescent="0.25">
      <c r="A429" s="135"/>
    </row>
    <row r="430" spans="1:1" x14ac:dyDescent="0.25">
      <c r="A430" s="135"/>
    </row>
    <row r="431" spans="1:1" x14ac:dyDescent="0.25">
      <c r="A431" s="135"/>
    </row>
    <row r="432" spans="1:1" x14ac:dyDescent="0.25">
      <c r="A432" s="135"/>
    </row>
    <row r="433" spans="1:1" x14ac:dyDescent="0.25">
      <c r="A433" s="135"/>
    </row>
    <row r="434" spans="1:1" x14ac:dyDescent="0.25">
      <c r="A434" s="135"/>
    </row>
    <row r="435" spans="1:1" x14ac:dyDescent="0.25">
      <c r="A435" s="135"/>
    </row>
    <row r="436" spans="1:1" x14ac:dyDescent="0.25">
      <c r="A436" s="135"/>
    </row>
    <row r="437" spans="1:1" x14ac:dyDescent="0.25">
      <c r="A437" s="135"/>
    </row>
    <row r="438" spans="1:1" x14ac:dyDescent="0.25">
      <c r="A438" s="135"/>
    </row>
    <row r="439" spans="1:1" x14ac:dyDescent="0.25">
      <c r="A439" s="135"/>
    </row>
    <row r="440" spans="1:1" x14ac:dyDescent="0.25">
      <c r="A440" s="135"/>
    </row>
    <row r="441" spans="1:1" x14ac:dyDescent="0.25">
      <c r="A441" s="135"/>
    </row>
    <row r="442" spans="1:1" x14ac:dyDescent="0.25">
      <c r="A442" s="135"/>
    </row>
    <row r="443" spans="1:1" x14ac:dyDescent="0.25">
      <c r="A443" s="135"/>
    </row>
    <row r="444" spans="1:1" x14ac:dyDescent="0.25">
      <c r="A444" s="135"/>
    </row>
    <row r="445" spans="1:1" x14ac:dyDescent="0.25">
      <c r="A445" s="135"/>
    </row>
    <row r="446" spans="1:1" x14ac:dyDescent="0.25">
      <c r="A446" s="135"/>
    </row>
    <row r="447" spans="1:1" x14ac:dyDescent="0.25">
      <c r="A447" s="135"/>
    </row>
    <row r="448" spans="1:1" x14ac:dyDescent="0.25">
      <c r="A448" s="135"/>
    </row>
    <row r="449" spans="1:1" x14ac:dyDescent="0.25">
      <c r="A449" s="135"/>
    </row>
    <row r="450" spans="1:1" x14ac:dyDescent="0.25">
      <c r="A450" s="135"/>
    </row>
    <row r="451" spans="1:1" x14ac:dyDescent="0.25">
      <c r="A451" s="135"/>
    </row>
    <row r="452" spans="1:1" x14ac:dyDescent="0.25">
      <c r="A452" s="135"/>
    </row>
    <row r="453" spans="1:1" x14ac:dyDescent="0.25">
      <c r="A453" s="135"/>
    </row>
    <row r="454" spans="1:1" x14ac:dyDescent="0.25">
      <c r="A454" s="135"/>
    </row>
    <row r="455" spans="1:1" x14ac:dyDescent="0.25">
      <c r="A455" s="135"/>
    </row>
    <row r="456" spans="1:1" x14ac:dyDescent="0.25">
      <c r="A456" s="135"/>
    </row>
    <row r="457" spans="1:1" x14ac:dyDescent="0.25">
      <c r="A457" s="135"/>
    </row>
    <row r="458" spans="1:1" x14ac:dyDescent="0.25">
      <c r="A458" s="135"/>
    </row>
    <row r="459" spans="1:1" x14ac:dyDescent="0.25">
      <c r="A459" s="135"/>
    </row>
    <row r="460" spans="1:1" x14ac:dyDescent="0.25">
      <c r="A460" s="135"/>
    </row>
    <row r="461" spans="1:1" x14ac:dyDescent="0.25">
      <c r="A461" s="135"/>
    </row>
    <row r="462" spans="1:1" x14ac:dyDescent="0.25">
      <c r="A462" s="135"/>
    </row>
    <row r="463" spans="1:1" x14ac:dyDescent="0.25">
      <c r="A463" s="135"/>
    </row>
    <row r="464" spans="1:1" x14ac:dyDescent="0.25">
      <c r="A464" s="135"/>
    </row>
    <row r="465" spans="1:1" x14ac:dyDescent="0.25">
      <c r="A465" s="135"/>
    </row>
    <row r="466" spans="1:1" x14ac:dyDescent="0.25">
      <c r="A466" s="135"/>
    </row>
    <row r="467" spans="1:1" x14ac:dyDescent="0.25">
      <c r="A467" s="135"/>
    </row>
    <row r="468" spans="1:1" x14ac:dyDescent="0.25">
      <c r="A468" s="135"/>
    </row>
    <row r="469" spans="1:1" x14ac:dyDescent="0.25">
      <c r="A469" s="135"/>
    </row>
    <row r="470" spans="1:1" x14ac:dyDescent="0.25">
      <c r="A470" s="135"/>
    </row>
    <row r="471" spans="1:1" x14ac:dyDescent="0.25">
      <c r="A471" s="135"/>
    </row>
    <row r="472" spans="1:1" x14ac:dyDescent="0.25">
      <c r="A472" s="135"/>
    </row>
    <row r="473" spans="1:1" x14ac:dyDescent="0.25">
      <c r="A473" s="135"/>
    </row>
    <row r="474" spans="1:1" x14ac:dyDescent="0.25">
      <c r="A474" s="135"/>
    </row>
    <row r="475" spans="1:1" x14ac:dyDescent="0.25">
      <c r="A475" s="135"/>
    </row>
    <row r="476" spans="1:1" x14ac:dyDescent="0.25">
      <c r="A476" s="135"/>
    </row>
    <row r="477" spans="1:1" x14ac:dyDescent="0.25">
      <c r="A477" s="135"/>
    </row>
    <row r="478" spans="1:1" x14ac:dyDescent="0.25">
      <c r="A478" s="135"/>
    </row>
    <row r="479" spans="1:1" x14ac:dyDescent="0.25">
      <c r="A479" s="135"/>
    </row>
    <row r="480" spans="1:1" x14ac:dyDescent="0.25">
      <c r="A480" s="135"/>
    </row>
    <row r="481" spans="1:1" x14ac:dyDescent="0.25">
      <c r="A481" s="135"/>
    </row>
    <row r="482" spans="1:1" x14ac:dyDescent="0.25">
      <c r="A482" s="135"/>
    </row>
    <row r="483" spans="1:1" x14ac:dyDescent="0.25">
      <c r="A483" s="135"/>
    </row>
    <row r="484" spans="1:1" x14ac:dyDescent="0.25">
      <c r="A484" s="135"/>
    </row>
    <row r="485" spans="1:1" x14ac:dyDescent="0.25">
      <c r="A485" s="135"/>
    </row>
    <row r="486" spans="1:1" x14ac:dyDescent="0.25">
      <c r="A486" s="135"/>
    </row>
    <row r="487" spans="1:1" x14ac:dyDescent="0.25">
      <c r="A487" s="135"/>
    </row>
    <row r="488" spans="1:1" x14ac:dyDescent="0.25">
      <c r="A488" s="135"/>
    </row>
    <row r="489" spans="1:1" x14ac:dyDescent="0.25">
      <c r="A489" s="135"/>
    </row>
    <row r="490" spans="1:1" x14ac:dyDescent="0.25">
      <c r="A490" s="135"/>
    </row>
    <row r="491" spans="1:1" x14ac:dyDescent="0.25">
      <c r="A491" s="135"/>
    </row>
    <row r="492" spans="1:1" x14ac:dyDescent="0.25">
      <c r="A492" s="135"/>
    </row>
    <row r="493" spans="1:1" x14ac:dyDescent="0.25">
      <c r="A493" s="135"/>
    </row>
    <row r="494" spans="1:1" x14ac:dyDescent="0.25">
      <c r="A494" s="135"/>
    </row>
    <row r="495" spans="1:1" x14ac:dyDescent="0.25">
      <c r="A495" s="135"/>
    </row>
    <row r="496" spans="1:1" x14ac:dyDescent="0.25">
      <c r="A496" s="135"/>
    </row>
    <row r="497" spans="1:1" x14ac:dyDescent="0.25">
      <c r="A497" s="135"/>
    </row>
    <row r="498" spans="1:1" x14ac:dyDescent="0.25">
      <c r="A498" s="135"/>
    </row>
    <row r="499" spans="1:1" x14ac:dyDescent="0.25">
      <c r="A499" s="135"/>
    </row>
    <row r="500" spans="1:1" x14ac:dyDescent="0.25">
      <c r="A500" s="135"/>
    </row>
    <row r="501" spans="1:1" x14ac:dyDescent="0.25">
      <c r="A501" s="135"/>
    </row>
    <row r="502" spans="1:1" x14ac:dyDescent="0.25">
      <c r="A502" s="135"/>
    </row>
    <row r="503" spans="1:1" x14ac:dyDescent="0.25">
      <c r="A503" s="135"/>
    </row>
    <row r="504" spans="1:1" x14ac:dyDescent="0.25">
      <c r="A504" s="135"/>
    </row>
    <row r="505" spans="1:1" x14ac:dyDescent="0.25">
      <c r="A505" s="135"/>
    </row>
    <row r="506" spans="1:1" x14ac:dyDescent="0.25">
      <c r="A506" s="135"/>
    </row>
    <row r="507" spans="1:1" x14ac:dyDescent="0.25">
      <c r="A507" s="135"/>
    </row>
    <row r="508" spans="1:1" x14ac:dyDescent="0.25">
      <c r="A508" s="135"/>
    </row>
    <row r="509" spans="1:1" x14ac:dyDescent="0.25">
      <c r="A509" s="135"/>
    </row>
    <row r="510" spans="1:1" x14ac:dyDescent="0.25">
      <c r="A510" s="135"/>
    </row>
    <row r="511" spans="1:1" x14ac:dyDescent="0.25">
      <c r="A511" s="135"/>
    </row>
    <row r="512" spans="1:1" x14ac:dyDescent="0.25">
      <c r="A512" s="135"/>
    </row>
    <row r="513" spans="1:1" x14ac:dyDescent="0.25">
      <c r="A513" s="135"/>
    </row>
    <row r="514" spans="1:1" x14ac:dyDescent="0.25">
      <c r="A514" s="135"/>
    </row>
    <row r="515" spans="1:1" x14ac:dyDescent="0.25">
      <c r="A515" s="135"/>
    </row>
    <row r="516" spans="1:1" x14ac:dyDescent="0.25">
      <c r="A516" s="135"/>
    </row>
    <row r="517" spans="1:1" x14ac:dyDescent="0.25">
      <c r="A517" s="135"/>
    </row>
    <row r="518" spans="1:1" x14ac:dyDescent="0.25">
      <c r="A518" s="135"/>
    </row>
    <row r="519" spans="1:1" x14ac:dyDescent="0.25">
      <c r="A519" s="135"/>
    </row>
    <row r="520" spans="1:1" x14ac:dyDescent="0.25">
      <c r="A520" s="135"/>
    </row>
    <row r="521" spans="1:1" x14ac:dyDescent="0.25">
      <c r="A521" s="135"/>
    </row>
    <row r="522" spans="1:1" x14ac:dyDescent="0.25">
      <c r="A522" s="135"/>
    </row>
    <row r="523" spans="1:1" x14ac:dyDescent="0.25">
      <c r="A523" s="135"/>
    </row>
    <row r="524" spans="1:1" x14ac:dyDescent="0.25">
      <c r="A524" s="135"/>
    </row>
    <row r="525" spans="1:1" x14ac:dyDescent="0.25">
      <c r="A525" s="135"/>
    </row>
    <row r="526" spans="1:1" x14ac:dyDescent="0.25">
      <c r="A526" s="135"/>
    </row>
    <row r="527" spans="1:1" x14ac:dyDescent="0.25">
      <c r="A527" s="135"/>
    </row>
    <row r="528" spans="1:1" x14ac:dyDescent="0.25">
      <c r="A528" s="135"/>
    </row>
    <row r="529" spans="1:1" x14ac:dyDescent="0.25">
      <c r="A529" s="135"/>
    </row>
    <row r="530" spans="1:1" x14ac:dyDescent="0.25">
      <c r="A530" s="135"/>
    </row>
    <row r="531" spans="1:1" x14ac:dyDescent="0.25">
      <c r="A531" s="135"/>
    </row>
    <row r="532" spans="1:1" x14ac:dyDescent="0.25">
      <c r="A532" s="135"/>
    </row>
    <row r="533" spans="1:1" x14ac:dyDescent="0.25">
      <c r="A533" s="135"/>
    </row>
    <row r="534" spans="1:1" x14ac:dyDescent="0.25">
      <c r="A534" s="135"/>
    </row>
    <row r="535" spans="1:1" x14ac:dyDescent="0.25">
      <c r="A535" s="135"/>
    </row>
    <row r="536" spans="1:1" x14ac:dyDescent="0.25">
      <c r="A536" s="135"/>
    </row>
    <row r="537" spans="1:1" x14ac:dyDescent="0.25">
      <c r="A537" s="135"/>
    </row>
    <row r="538" spans="1:1" x14ac:dyDescent="0.25">
      <c r="A538" s="135"/>
    </row>
    <row r="539" spans="1:1" x14ac:dyDescent="0.25">
      <c r="A539" s="135"/>
    </row>
    <row r="540" spans="1:1" x14ac:dyDescent="0.25">
      <c r="A540" s="135"/>
    </row>
    <row r="541" spans="1:1" x14ac:dyDescent="0.25">
      <c r="A541" s="135"/>
    </row>
    <row r="542" spans="1:1" x14ac:dyDescent="0.25">
      <c r="A542" s="135"/>
    </row>
    <row r="543" spans="1:1" x14ac:dyDescent="0.25">
      <c r="A543" s="135"/>
    </row>
    <row r="544" spans="1:1" x14ac:dyDescent="0.25">
      <c r="A544" s="135"/>
    </row>
    <row r="545" spans="1:1" x14ac:dyDescent="0.25">
      <c r="A545" s="135"/>
    </row>
    <row r="546" spans="1:1" x14ac:dyDescent="0.25">
      <c r="A546" s="135"/>
    </row>
    <row r="547" spans="1:1" x14ac:dyDescent="0.25">
      <c r="A547" s="135"/>
    </row>
    <row r="548" spans="1:1" x14ac:dyDescent="0.25">
      <c r="A548" s="135"/>
    </row>
    <row r="549" spans="1:1" x14ac:dyDescent="0.25">
      <c r="A549" s="135"/>
    </row>
    <row r="550" spans="1:1" x14ac:dyDescent="0.25">
      <c r="A550" s="135"/>
    </row>
    <row r="551" spans="1:1" x14ac:dyDescent="0.25">
      <c r="A551" s="135"/>
    </row>
    <row r="552" spans="1:1" x14ac:dyDescent="0.25">
      <c r="A552" s="135"/>
    </row>
    <row r="553" spans="1:1" x14ac:dyDescent="0.25">
      <c r="A553" s="135"/>
    </row>
    <row r="554" spans="1:1" x14ac:dyDescent="0.25">
      <c r="A554" s="135"/>
    </row>
    <row r="555" spans="1:1" x14ac:dyDescent="0.25">
      <c r="A555" s="135"/>
    </row>
    <row r="556" spans="1:1" x14ac:dyDescent="0.25">
      <c r="A556" s="135"/>
    </row>
    <row r="557" spans="1:1" x14ac:dyDescent="0.25">
      <c r="A557" s="135"/>
    </row>
    <row r="558" spans="1:1" x14ac:dyDescent="0.25">
      <c r="A558" s="135"/>
    </row>
    <row r="559" spans="1:1" x14ac:dyDescent="0.25">
      <c r="A559" s="135"/>
    </row>
    <row r="560" spans="1:1" x14ac:dyDescent="0.25">
      <c r="A560" s="135"/>
    </row>
    <row r="561" spans="1:1" x14ac:dyDescent="0.25">
      <c r="A561" s="135"/>
    </row>
    <row r="562" spans="1:1" x14ac:dyDescent="0.25">
      <c r="A562" s="135"/>
    </row>
    <row r="563" spans="1:1" x14ac:dyDescent="0.25">
      <c r="A563" s="135"/>
    </row>
    <row r="564" spans="1:1" x14ac:dyDescent="0.25">
      <c r="A564" s="135"/>
    </row>
    <row r="565" spans="1:1" x14ac:dyDescent="0.25">
      <c r="A565" s="135"/>
    </row>
    <row r="566" spans="1:1" x14ac:dyDescent="0.25">
      <c r="A566" s="135"/>
    </row>
    <row r="567" spans="1:1" x14ac:dyDescent="0.25">
      <c r="A567" s="135"/>
    </row>
    <row r="568" spans="1:1" x14ac:dyDescent="0.25">
      <c r="A568" s="135"/>
    </row>
    <row r="569" spans="1:1" x14ac:dyDescent="0.25">
      <c r="A569" s="135"/>
    </row>
    <row r="570" spans="1:1" x14ac:dyDescent="0.25">
      <c r="A570" s="135"/>
    </row>
    <row r="571" spans="1:1" x14ac:dyDescent="0.25">
      <c r="A571" s="135"/>
    </row>
    <row r="572" spans="1:1" x14ac:dyDescent="0.25">
      <c r="A572" s="135"/>
    </row>
    <row r="573" spans="1:1" x14ac:dyDescent="0.25">
      <c r="A573" s="135"/>
    </row>
    <row r="574" spans="1:1" x14ac:dyDescent="0.25">
      <c r="A574" s="135"/>
    </row>
    <row r="575" spans="1:1" x14ac:dyDescent="0.25">
      <c r="A575" s="135"/>
    </row>
    <row r="576" spans="1:1" x14ac:dyDescent="0.25">
      <c r="A576" s="135"/>
    </row>
    <row r="577" spans="1:1" x14ac:dyDescent="0.25">
      <c r="A577" s="135"/>
    </row>
    <row r="578" spans="1:1" x14ac:dyDescent="0.25">
      <c r="A578" s="135"/>
    </row>
    <row r="579" spans="1:1" x14ac:dyDescent="0.25">
      <c r="A579" s="135"/>
    </row>
    <row r="580" spans="1:1" x14ac:dyDescent="0.25">
      <c r="A580" s="135"/>
    </row>
    <row r="581" spans="1:1" x14ac:dyDescent="0.25">
      <c r="A581" s="135"/>
    </row>
    <row r="582" spans="1:1" x14ac:dyDescent="0.25">
      <c r="A582" s="135"/>
    </row>
    <row r="583" spans="1:1" x14ac:dyDescent="0.25">
      <c r="A583" s="135"/>
    </row>
    <row r="584" spans="1:1" x14ac:dyDescent="0.25">
      <c r="A584" s="135"/>
    </row>
    <row r="585" spans="1:1" x14ac:dyDescent="0.25">
      <c r="A585" s="135"/>
    </row>
    <row r="586" spans="1:1" x14ac:dyDescent="0.25">
      <c r="A586" s="135"/>
    </row>
    <row r="587" spans="1:1" x14ac:dyDescent="0.25">
      <c r="A587" s="135"/>
    </row>
    <row r="588" spans="1:1" x14ac:dyDescent="0.25">
      <c r="A588" s="135"/>
    </row>
    <row r="589" spans="1:1" x14ac:dyDescent="0.25">
      <c r="A589" s="135"/>
    </row>
    <row r="590" spans="1:1" x14ac:dyDescent="0.25">
      <c r="A590" s="135"/>
    </row>
    <row r="591" spans="1:1" x14ac:dyDescent="0.25">
      <c r="A591" s="135"/>
    </row>
    <row r="592" spans="1:1" x14ac:dyDescent="0.25">
      <c r="A592" s="135"/>
    </row>
    <row r="593" spans="1:1" x14ac:dyDescent="0.25">
      <c r="A593" s="135"/>
    </row>
    <row r="594" spans="1:1" x14ac:dyDescent="0.25">
      <c r="A594" s="135"/>
    </row>
    <row r="595" spans="1:1" x14ac:dyDescent="0.25">
      <c r="A595" s="135"/>
    </row>
    <row r="596" spans="1:1" x14ac:dyDescent="0.25">
      <c r="A596" s="135"/>
    </row>
    <row r="597" spans="1:1" x14ac:dyDescent="0.25">
      <c r="A597" s="135"/>
    </row>
    <row r="598" spans="1:1" x14ac:dyDescent="0.25">
      <c r="A598" s="135"/>
    </row>
    <row r="599" spans="1:1" x14ac:dyDescent="0.25">
      <c r="A599" s="135"/>
    </row>
    <row r="600" spans="1:1" x14ac:dyDescent="0.25">
      <c r="A600" s="135"/>
    </row>
    <row r="601" spans="1:1" x14ac:dyDescent="0.25">
      <c r="A601" s="135"/>
    </row>
    <row r="602" spans="1:1" x14ac:dyDescent="0.25">
      <c r="A602" s="135"/>
    </row>
    <row r="603" spans="1:1" x14ac:dyDescent="0.25">
      <c r="A603" s="135"/>
    </row>
    <row r="604" spans="1:1" x14ac:dyDescent="0.25">
      <c r="A604" s="135"/>
    </row>
    <row r="605" spans="1:1" x14ac:dyDescent="0.25">
      <c r="A605" s="135"/>
    </row>
    <row r="606" spans="1:1" x14ac:dyDescent="0.25">
      <c r="A606" s="135"/>
    </row>
    <row r="607" spans="1:1" x14ac:dyDescent="0.25">
      <c r="A607" s="135"/>
    </row>
    <row r="608" spans="1:1" x14ac:dyDescent="0.25">
      <c r="A608" s="135"/>
    </row>
    <row r="609" spans="1:1" x14ac:dyDescent="0.25">
      <c r="A609" s="135"/>
    </row>
    <row r="610" spans="1:1" x14ac:dyDescent="0.25">
      <c r="A610" s="135"/>
    </row>
    <row r="611" spans="1:1" x14ac:dyDescent="0.25">
      <c r="A611" s="135"/>
    </row>
    <row r="612" spans="1:1" x14ac:dyDescent="0.25">
      <c r="A612" s="135"/>
    </row>
    <row r="613" spans="1:1" x14ac:dyDescent="0.25">
      <c r="A613" s="135"/>
    </row>
    <row r="614" spans="1:1" x14ac:dyDescent="0.25">
      <c r="A614" s="135"/>
    </row>
    <row r="615" spans="1:1" x14ac:dyDescent="0.25">
      <c r="A615" s="135"/>
    </row>
    <row r="616" spans="1:1" x14ac:dyDescent="0.25">
      <c r="A616" s="135"/>
    </row>
    <row r="617" spans="1:1" x14ac:dyDescent="0.25">
      <c r="A617" s="135"/>
    </row>
    <row r="618" spans="1:1" x14ac:dyDescent="0.25">
      <c r="A618" s="135"/>
    </row>
    <row r="619" spans="1:1" x14ac:dyDescent="0.25">
      <c r="A619" s="135"/>
    </row>
    <row r="620" spans="1:1" x14ac:dyDescent="0.25">
      <c r="A620" s="135"/>
    </row>
    <row r="621" spans="1:1" x14ac:dyDescent="0.25">
      <c r="A621" s="134"/>
    </row>
    <row r="622" spans="1:1" x14ac:dyDescent="0.25">
      <c r="A622" s="135"/>
    </row>
    <row r="623" spans="1:1" x14ac:dyDescent="0.25">
      <c r="A623" s="135"/>
    </row>
    <row r="624" spans="1:1" x14ac:dyDescent="0.25">
      <c r="A624" s="135"/>
    </row>
    <row r="625" spans="1:1" x14ac:dyDescent="0.25">
      <c r="A625" s="135"/>
    </row>
    <row r="626" spans="1:1" x14ac:dyDescent="0.25">
      <c r="A626" s="135"/>
    </row>
    <row r="627" spans="1:1" x14ac:dyDescent="0.25">
      <c r="A627" s="135"/>
    </row>
    <row r="628" spans="1:1" x14ac:dyDescent="0.25">
      <c r="A628" s="135"/>
    </row>
    <row r="629" spans="1:1" x14ac:dyDescent="0.25">
      <c r="A629" s="135"/>
    </row>
    <row r="630" spans="1:1" x14ac:dyDescent="0.25">
      <c r="A630" s="135"/>
    </row>
    <row r="631" spans="1:1" x14ac:dyDescent="0.25">
      <c r="A631" s="134"/>
    </row>
    <row r="632" spans="1:1" x14ac:dyDescent="0.25">
      <c r="A632" s="135"/>
    </row>
    <row r="633" spans="1:1" x14ac:dyDescent="0.25">
      <c r="A633" s="134"/>
    </row>
    <row r="634" spans="1:1" x14ac:dyDescent="0.25">
      <c r="A634" s="134"/>
    </row>
    <row r="635" spans="1:1" x14ac:dyDescent="0.25">
      <c r="A635" s="134"/>
    </row>
    <row r="636" spans="1:1" x14ac:dyDescent="0.25">
      <c r="A636" s="136"/>
    </row>
    <row r="637" spans="1:1" x14ac:dyDescent="0.25">
      <c r="A637" s="136"/>
    </row>
    <row r="638" spans="1:1" x14ac:dyDescent="0.25">
      <c r="A638" s="136"/>
    </row>
    <row r="639" spans="1:1" x14ac:dyDescent="0.25">
      <c r="A639" s="136"/>
    </row>
    <row r="640" spans="1:1" x14ac:dyDescent="0.25">
      <c r="A640" s="136"/>
    </row>
    <row r="641" spans="1:1" x14ac:dyDescent="0.25">
      <c r="A641" s="136"/>
    </row>
    <row r="642" spans="1:1" x14ac:dyDescent="0.25">
      <c r="A642" s="136"/>
    </row>
    <row r="643" spans="1:1" x14ac:dyDescent="0.25">
      <c r="A643" s="136"/>
    </row>
    <row r="644" spans="1:1" x14ac:dyDescent="0.25">
      <c r="A644" s="136"/>
    </row>
    <row r="645" spans="1:1" x14ac:dyDescent="0.25">
      <c r="A645" s="136"/>
    </row>
    <row r="646" spans="1:1" x14ac:dyDescent="0.25">
      <c r="A646" s="136"/>
    </row>
    <row r="647" spans="1:1" x14ac:dyDescent="0.25">
      <c r="A647" s="136"/>
    </row>
    <row r="648" spans="1:1" x14ac:dyDescent="0.25">
      <c r="A648" s="136"/>
    </row>
    <row r="649" spans="1:1" x14ac:dyDescent="0.25">
      <c r="A649" s="136"/>
    </row>
    <row r="650" spans="1:1" x14ac:dyDescent="0.25">
      <c r="A650" s="136"/>
    </row>
    <row r="651" spans="1:1" x14ac:dyDescent="0.25">
      <c r="A651" s="136"/>
    </row>
    <row r="652" spans="1:1" x14ac:dyDescent="0.25">
      <c r="A652" s="136"/>
    </row>
    <row r="653" spans="1:1" x14ac:dyDescent="0.25">
      <c r="A653" s="136"/>
    </row>
    <row r="654" spans="1:1" x14ac:dyDescent="0.25">
      <c r="A654" s="136"/>
    </row>
    <row r="655" spans="1:1" x14ac:dyDescent="0.25">
      <c r="A655" s="136"/>
    </row>
    <row r="656" spans="1:1" x14ac:dyDescent="0.25">
      <c r="A656" s="136"/>
    </row>
    <row r="657" spans="1:1" x14ac:dyDescent="0.25">
      <c r="A657" s="136"/>
    </row>
    <row r="658" spans="1:1" x14ac:dyDescent="0.25">
      <c r="A658" s="136"/>
    </row>
    <row r="659" spans="1:1" x14ac:dyDescent="0.25">
      <c r="A659" s="136"/>
    </row>
    <row r="660" spans="1:1" x14ac:dyDescent="0.25">
      <c r="A660" s="136"/>
    </row>
    <row r="661" spans="1:1" x14ac:dyDescent="0.25">
      <c r="A661" s="136"/>
    </row>
    <row r="662" spans="1:1" x14ac:dyDescent="0.25">
      <c r="A662" s="136"/>
    </row>
    <row r="663" spans="1:1" x14ac:dyDescent="0.25">
      <c r="A663" s="136"/>
    </row>
    <row r="664" spans="1:1" x14ac:dyDescent="0.25">
      <c r="A664" s="136"/>
    </row>
    <row r="665" spans="1:1" x14ac:dyDescent="0.25">
      <c r="A665" s="136"/>
    </row>
    <row r="666" spans="1:1" x14ac:dyDescent="0.25">
      <c r="A666" s="136"/>
    </row>
    <row r="667" spans="1:1" x14ac:dyDescent="0.25">
      <c r="A667" s="136"/>
    </row>
    <row r="668" spans="1:1" x14ac:dyDescent="0.25">
      <c r="A668" s="136"/>
    </row>
    <row r="669" spans="1:1" x14ac:dyDescent="0.25">
      <c r="A669" s="136"/>
    </row>
  </sheetData>
  <mergeCells count="4">
    <mergeCell ref="A2:B2"/>
    <mergeCell ref="B40:G40"/>
    <mergeCell ref="B41:G41"/>
    <mergeCell ref="B42:G42"/>
  </mergeCells>
  <pageMargins left="0.75" right="0.75" top="1" bottom="1" header="0.5" footer="0.5"/>
  <pageSetup paperSize="9" fitToHeight="0" orientation="portrait" r:id="rId1"/>
  <headerFooter alignWithMargins="0"/>
  <ignoredErrors>
    <ignoredError sqref="A9 A7"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00"/>
  <sheetViews>
    <sheetView zoomScaleNormal="100" workbookViewId="0">
      <pane ySplit="2" topLeftCell="A3" activePane="bottomLeft" state="frozen"/>
      <selection activeCell="AI451" sqref="AI451"/>
      <selection pane="bottomLeft" activeCell="E14" sqref="E14"/>
    </sheetView>
  </sheetViews>
  <sheetFormatPr defaultRowHeight="15" x14ac:dyDescent="0.25"/>
  <cols>
    <col min="1" max="1" width="3.1796875" style="147" customWidth="1"/>
    <col min="2" max="2" width="32.1796875" style="131" customWidth="1"/>
    <col min="3" max="3" width="8" style="6" customWidth="1"/>
    <col min="4" max="4" width="9" style="6" customWidth="1"/>
    <col min="5" max="5" width="9.90625" style="6" customWidth="1"/>
    <col min="6" max="6" width="8.6328125" style="6" customWidth="1"/>
    <col min="7" max="7" width="8.90625" style="6" customWidth="1"/>
    <col min="8" max="8" width="8.54296875" style="84" customWidth="1"/>
    <col min="9" max="9" width="8.90625" style="85"/>
    <col min="10" max="42" width="8.90625" style="6" customWidth="1"/>
    <col min="43" max="44" width="6.90625" style="141" customWidth="1"/>
    <col min="45" max="45" width="10.81640625" style="66" customWidth="1"/>
    <col min="46" max="256" width="8.90625" style="66"/>
    <col min="257" max="257" width="3.1796875" style="66" customWidth="1"/>
    <col min="258" max="258" width="32.1796875" style="66" customWidth="1"/>
    <col min="259" max="259" width="8" style="66" customWidth="1"/>
    <col min="260" max="260" width="9" style="66" customWidth="1"/>
    <col min="261" max="261" width="9.90625" style="66" customWidth="1"/>
    <col min="262" max="262" width="8.6328125" style="66" customWidth="1"/>
    <col min="263" max="263" width="8.90625" style="66" customWidth="1"/>
    <col min="264" max="264" width="8.54296875" style="66" customWidth="1"/>
    <col min="265" max="265" width="8.90625" style="66"/>
    <col min="266" max="298" width="8.90625" style="66" customWidth="1"/>
    <col min="299" max="300" width="6.90625" style="66" customWidth="1"/>
    <col min="301" max="301" width="10.81640625" style="66" customWidth="1"/>
    <col min="302" max="512" width="8.90625" style="66"/>
    <col min="513" max="513" width="3.1796875" style="66" customWidth="1"/>
    <col min="514" max="514" width="32.1796875" style="66" customWidth="1"/>
    <col min="515" max="515" width="8" style="66" customWidth="1"/>
    <col min="516" max="516" width="9" style="66" customWidth="1"/>
    <col min="517" max="517" width="9.90625" style="66" customWidth="1"/>
    <col min="518" max="518" width="8.6328125" style="66" customWidth="1"/>
    <col min="519" max="519" width="8.90625" style="66" customWidth="1"/>
    <col min="520" max="520" width="8.54296875" style="66" customWidth="1"/>
    <col min="521" max="521" width="8.90625" style="66"/>
    <col min="522" max="554" width="8.90625" style="66" customWidth="1"/>
    <col min="555" max="556" width="6.90625" style="66" customWidth="1"/>
    <col min="557" max="557" width="10.81640625" style="66" customWidth="1"/>
    <col min="558" max="768" width="8.90625" style="66"/>
    <col min="769" max="769" width="3.1796875" style="66" customWidth="1"/>
    <col min="770" max="770" width="32.1796875" style="66" customWidth="1"/>
    <col min="771" max="771" width="8" style="66" customWidth="1"/>
    <col min="772" max="772" width="9" style="66" customWidth="1"/>
    <col min="773" max="773" width="9.90625" style="66" customWidth="1"/>
    <col min="774" max="774" width="8.6328125" style="66" customWidth="1"/>
    <col min="775" max="775" width="8.90625" style="66" customWidth="1"/>
    <col min="776" max="776" width="8.54296875" style="66" customWidth="1"/>
    <col min="777" max="777" width="8.90625" style="66"/>
    <col min="778" max="810" width="8.90625" style="66" customWidth="1"/>
    <col min="811" max="812" width="6.90625" style="66" customWidth="1"/>
    <col min="813" max="813" width="10.81640625" style="66" customWidth="1"/>
    <col min="814" max="1024" width="8.90625" style="66"/>
    <col min="1025" max="1025" width="3.1796875" style="66" customWidth="1"/>
    <col min="1026" max="1026" width="32.1796875" style="66" customWidth="1"/>
    <col min="1027" max="1027" width="8" style="66" customWidth="1"/>
    <col min="1028" max="1028" width="9" style="66" customWidth="1"/>
    <col min="1029" max="1029" width="9.90625" style="66" customWidth="1"/>
    <col min="1030" max="1030" width="8.6328125" style="66" customWidth="1"/>
    <col min="1031" max="1031" width="8.90625" style="66" customWidth="1"/>
    <col min="1032" max="1032" width="8.54296875" style="66" customWidth="1"/>
    <col min="1033" max="1033" width="8.90625" style="66"/>
    <col min="1034" max="1066" width="8.90625" style="66" customWidth="1"/>
    <col min="1067" max="1068" width="6.90625" style="66" customWidth="1"/>
    <col min="1069" max="1069" width="10.81640625" style="66" customWidth="1"/>
    <col min="1070" max="1280" width="8.90625" style="66"/>
    <col min="1281" max="1281" width="3.1796875" style="66" customWidth="1"/>
    <col min="1282" max="1282" width="32.1796875" style="66" customWidth="1"/>
    <col min="1283" max="1283" width="8" style="66" customWidth="1"/>
    <col min="1284" max="1284" width="9" style="66" customWidth="1"/>
    <col min="1285" max="1285" width="9.90625" style="66" customWidth="1"/>
    <col min="1286" max="1286" width="8.6328125" style="66" customWidth="1"/>
    <col min="1287" max="1287" width="8.90625" style="66" customWidth="1"/>
    <col min="1288" max="1288" width="8.54296875" style="66" customWidth="1"/>
    <col min="1289" max="1289" width="8.90625" style="66"/>
    <col min="1290" max="1322" width="8.90625" style="66" customWidth="1"/>
    <col min="1323" max="1324" width="6.90625" style="66" customWidth="1"/>
    <col min="1325" max="1325" width="10.81640625" style="66" customWidth="1"/>
    <col min="1326" max="1536" width="8.90625" style="66"/>
    <col min="1537" max="1537" width="3.1796875" style="66" customWidth="1"/>
    <col min="1538" max="1538" width="32.1796875" style="66" customWidth="1"/>
    <col min="1539" max="1539" width="8" style="66" customWidth="1"/>
    <col min="1540" max="1540" width="9" style="66" customWidth="1"/>
    <col min="1541" max="1541" width="9.90625" style="66" customWidth="1"/>
    <col min="1542" max="1542" width="8.6328125" style="66" customWidth="1"/>
    <col min="1543" max="1543" width="8.90625" style="66" customWidth="1"/>
    <col min="1544" max="1544" width="8.54296875" style="66" customWidth="1"/>
    <col min="1545" max="1545" width="8.90625" style="66"/>
    <col min="1546" max="1578" width="8.90625" style="66" customWidth="1"/>
    <col min="1579" max="1580" width="6.90625" style="66" customWidth="1"/>
    <col min="1581" max="1581" width="10.81640625" style="66" customWidth="1"/>
    <col min="1582" max="1792" width="8.90625" style="66"/>
    <col min="1793" max="1793" width="3.1796875" style="66" customWidth="1"/>
    <col min="1794" max="1794" width="32.1796875" style="66" customWidth="1"/>
    <col min="1795" max="1795" width="8" style="66" customWidth="1"/>
    <col min="1796" max="1796" width="9" style="66" customWidth="1"/>
    <col min="1797" max="1797" width="9.90625" style="66" customWidth="1"/>
    <col min="1798" max="1798" width="8.6328125" style="66" customWidth="1"/>
    <col min="1799" max="1799" width="8.90625" style="66" customWidth="1"/>
    <col min="1800" max="1800" width="8.54296875" style="66" customWidth="1"/>
    <col min="1801" max="1801" width="8.90625" style="66"/>
    <col min="1802" max="1834" width="8.90625" style="66" customWidth="1"/>
    <col min="1835" max="1836" width="6.90625" style="66" customWidth="1"/>
    <col min="1837" max="1837" width="10.81640625" style="66" customWidth="1"/>
    <col min="1838" max="2048" width="8.90625" style="66"/>
    <col min="2049" max="2049" width="3.1796875" style="66" customWidth="1"/>
    <col min="2050" max="2050" width="32.1796875" style="66" customWidth="1"/>
    <col min="2051" max="2051" width="8" style="66" customWidth="1"/>
    <col min="2052" max="2052" width="9" style="66" customWidth="1"/>
    <col min="2053" max="2053" width="9.90625" style="66" customWidth="1"/>
    <col min="2054" max="2054" width="8.6328125" style="66" customWidth="1"/>
    <col min="2055" max="2055" width="8.90625" style="66" customWidth="1"/>
    <col min="2056" max="2056" width="8.54296875" style="66" customWidth="1"/>
    <col min="2057" max="2057" width="8.90625" style="66"/>
    <col min="2058" max="2090" width="8.90625" style="66" customWidth="1"/>
    <col min="2091" max="2092" width="6.90625" style="66" customWidth="1"/>
    <col min="2093" max="2093" width="10.81640625" style="66" customWidth="1"/>
    <col min="2094" max="2304" width="8.90625" style="66"/>
    <col min="2305" max="2305" width="3.1796875" style="66" customWidth="1"/>
    <col min="2306" max="2306" width="32.1796875" style="66" customWidth="1"/>
    <col min="2307" max="2307" width="8" style="66" customWidth="1"/>
    <col min="2308" max="2308" width="9" style="66" customWidth="1"/>
    <col min="2309" max="2309" width="9.90625" style="66" customWidth="1"/>
    <col min="2310" max="2310" width="8.6328125" style="66" customWidth="1"/>
    <col min="2311" max="2311" width="8.90625" style="66" customWidth="1"/>
    <col min="2312" max="2312" width="8.54296875" style="66" customWidth="1"/>
    <col min="2313" max="2313" width="8.90625" style="66"/>
    <col min="2314" max="2346" width="8.90625" style="66" customWidth="1"/>
    <col min="2347" max="2348" width="6.90625" style="66" customWidth="1"/>
    <col min="2349" max="2349" width="10.81640625" style="66" customWidth="1"/>
    <col min="2350" max="2560" width="8.90625" style="66"/>
    <col min="2561" max="2561" width="3.1796875" style="66" customWidth="1"/>
    <col min="2562" max="2562" width="32.1796875" style="66" customWidth="1"/>
    <col min="2563" max="2563" width="8" style="66" customWidth="1"/>
    <col min="2564" max="2564" width="9" style="66" customWidth="1"/>
    <col min="2565" max="2565" width="9.90625" style="66" customWidth="1"/>
    <col min="2566" max="2566" width="8.6328125" style="66" customWidth="1"/>
    <col min="2567" max="2567" width="8.90625" style="66" customWidth="1"/>
    <col min="2568" max="2568" width="8.54296875" style="66" customWidth="1"/>
    <col min="2569" max="2569" width="8.90625" style="66"/>
    <col min="2570" max="2602" width="8.90625" style="66" customWidth="1"/>
    <col min="2603" max="2604" width="6.90625" style="66" customWidth="1"/>
    <col min="2605" max="2605" width="10.81640625" style="66" customWidth="1"/>
    <col min="2606" max="2816" width="8.90625" style="66"/>
    <col min="2817" max="2817" width="3.1796875" style="66" customWidth="1"/>
    <col min="2818" max="2818" width="32.1796875" style="66" customWidth="1"/>
    <col min="2819" max="2819" width="8" style="66" customWidth="1"/>
    <col min="2820" max="2820" width="9" style="66" customWidth="1"/>
    <col min="2821" max="2821" width="9.90625" style="66" customWidth="1"/>
    <col min="2822" max="2822" width="8.6328125" style="66" customWidth="1"/>
    <col min="2823" max="2823" width="8.90625" style="66" customWidth="1"/>
    <col min="2824" max="2824" width="8.54296875" style="66" customWidth="1"/>
    <col min="2825" max="2825" width="8.90625" style="66"/>
    <col min="2826" max="2858" width="8.90625" style="66" customWidth="1"/>
    <col min="2859" max="2860" width="6.90625" style="66" customWidth="1"/>
    <col min="2861" max="2861" width="10.81640625" style="66" customWidth="1"/>
    <col min="2862" max="3072" width="8.90625" style="66"/>
    <col min="3073" max="3073" width="3.1796875" style="66" customWidth="1"/>
    <col min="3074" max="3074" width="32.1796875" style="66" customWidth="1"/>
    <col min="3075" max="3075" width="8" style="66" customWidth="1"/>
    <col min="3076" max="3076" width="9" style="66" customWidth="1"/>
    <col min="3077" max="3077" width="9.90625" style="66" customWidth="1"/>
    <col min="3078" max="3078" width="8.6328125" style="66" customWidth="1"/>
    <col min="3079" max="3079" width="8.90625" style="66" customWidth="1"/>
    <col min="3080" max="3080" width="8.54296875" style="66" customWidth="1"/>
    <col min="3081" max="3081" width="8.90625" style="66"/>
    <col min="3082" max="3114" width="8.90625" style="66" customWidth="1"/>
    <col min="3115" max="3116" width="6.90625" style="66" customWidth="1"/>
    <col min="3117" max="3117" width="10.81640625" style="66" customWidth="1"/>
    <col min="3118" max="3328" width="8.90625" style="66"/>
    <col min="3329" max="3329" width="3.1796875" style="66" customWidth="1"/>
    <col min="3330" max="3330" width="32.1796875" style="66" customWidth="1"/>
    <col min="3331" max="3331" width="8" style="66" customWidth="1"/>
    <col min="3332" max="3332" width="9" style="66" customWidth="1"/>
    <col min="3333" max="3333" width="9.90625" style="66" customWidth="1"/>
    <col min="3334" max="3334" width="8.6328125" style="66" customWidth="1"/>
    <col min="3335" max="3335" width="8.90625" style="66" customWidth="1"/>
    <col min="3336" max="3336" width="8.54296875" style="66" customWidth="1"/>
    <col min="3337" max="3337" width="8.90625" style="66"/>
    <col min="3338" max="3370" width="8.90625" style="66" customWidth="1"/>
    <col min="3371" max="3372" width="6.90625" style="66" customWidth="1"/>
    <col min="3373" max="3373" width="10.81640625" style="66" customWidth="1"/>
    <col min="3374" max="3584" width="8.90625" style="66"/>
    <col min="3585" max="3585" width="3.1796875" style="66" customWidth="1"/>
    <col min="3586" max="3586" width="32.1796875" style="66" customWidth="1"/>
    <col min="3587" max="3587" width="8" style="66" customWidth="1"/>
    <col min="3588" max="3588" width="9" style="66" customWidth="1"/>
    <col min="3589" max="3589" width="9.90625" style="66" customWidth="1"/>
    <col min="3590" max="3590" width="8.6328125" style="66" customWidth="1"/>
    <col min="3591" max="3591" width="8.90625" style="66" customWidth="1"/>
    <col min="3592" max="3592" width="8.54296875" style="66" customWidth="1"/>
    <col min="3593" max="3593" width="8.90625" style="66"/>
    <col min="3594" max="3626" width="8.90625" style="66" customWidth="1"/>
    <col min="3627" max="3628" width="6.90625" style="66" customWidth="1"/>
    <col min="3629" max="3629" width="10.81640625" style="66" customWidth="1"/>
    <col min="3630" max="3840" width="8.90625" style="66"/>
    <col min="3841" max="3841" width="3.1796875" style="66" customWidth="1"/>
    <col min="3842" max="3842" width="32.1796875" style="66" customWidth="1"/>
    <col min="3843" max="3843" width="8" style="66" customWidth="1"/>
    <col min="3844" max="3844" width="9" style="66" customWidth="1"/>
    <col min="3845" max="3845" width="9.90625" style="66" customWidth="1"/>
    <col min="3846" max="3846" width="8.6328125" style="66" customWidth="1"/>
    <col min="3847" max="3847" width="8.90625" style="66" customWidth="1"/>
    <col min="3848" max="3848" width="8.54296875" style="66" customWidth="1"/>
    <col min="3849" max="3849" width="8.90625" style="66"/>
    <col min="3850" max="3882" width="8.90625" style="66" customWidth="1"/>
    <col min="3883" max="3884" width="6.90625" style="66" customWidth="1"/>
    <col min="3885" max="3885" width="10.81640625" style="66" customWidth="1"/>
    <col min="3886" max="4096" width="8.90625" style="66"/>
    <col min="4097" max="4097" width="3.1796875" style="66" customWidth="1"/>
    <col min="4098" max="4098" width="32.1796875" style="66" customWidth="1"/>
    <col min="4099" max="4099" width="8" style="66" customWidth="1"/>
    <col min="4100" max="4100" width="9" style="66" customWidth="1"/>
    <col min="4101" max="4101" width="9.90625" style="66" customWidth="1"/>
    <col min="4102" max="4102" width="8.6328125" style="66" customWidth="1"/>
    <col min="4103" max="4103" width="8.90625" style="66" customWidth="1"/>
    <col min="4104" max="4104" width="8.54296875" style="66" customWidth="1"/>
    <col min="4105" max="4105" width="8.90625" style="66"/>
    <col min="4106" max="4138" width="8.90625" style="66" customWidth="1"/>
    <col min="4139" max="4140" width="6.90625" style="66" customWidth="1"/>
    <col min="4141" max="4141" width="10.81640625" style="66" customWidth="1"/>
    <col min="4142" max="4352" width="8.90625" style="66"/>
    <col min="4353" max="4353" width="3.1796875" style="66" customWidth="1"/>
    <col min="4354" max="4354" width="32.1796875" style="66" customWidth="1"/>
    <col min="4355" max="4355" width="8" style="66" customWidth="1"/>
    <col min="4356" max="4356" width="9" style="66" customWidth="1"/>
    <col min="4357" max="4357" width="9.90625" style="66" customWidth="1"/>
    <col min="4358" max="4358" width="8.6328125" style="66" customWidth="1"/>
    <col min="4359" max="4359" width="8.90625" style="66" customWidth="1"/>
    <col min="4360" max="4360" width="8.54296875" style="66" customWidth="1"/>
    <col min="4361" max="4361" width="8.90625" style="66"/>
    <col min="4362" max="4394" width="8.90625" style="66" customWidth="1"/>
    <col min="4395" max="4396" width="6.90625" style="66" customWidth="1"/>
    <col min="4397" max="4397" width="10.81640625" style="66" customWidth="1"/>
    <col min="4398" max="4608" width="8.90625" style="66"/>
    <col min="4609" max="4609" width="3.1796875" style="66" customWidth="1"/>
    <col min="4610" max="4610" width="32.1796875" style="66" customWidth="1"/>
    <col min="4611" max="4611" width="8" style="66" customWidth="1"/>
    <col min="4612" max="4612" width="9" style="66" customWidth="1"/>
    <col min="4613" max="4613" width="9.90625" style="66" customWidth="1"/>
    <col min="4614" max="4614" width="8.6328125" style="66" customWidth="1"/>
    <col min="4615" max="4615" width="8.90625" style="66" customWidth="1"/>
    <col min="4616" max="4616" width="8.54296875" style="66" customWidth="1"/>
    <col min="4617" max="4617" width="8.90625" style="66"/>
    <col min="4618" max="4650" width="8.90625" style="66" customWidth="1"/>
    <col min="4651" max="4652" width="6.90625" style="66" customWidth="1"/>
    <col min="4653" max="4653" width="10.81640625" style="66" customWidth="1"/>
    <col min="4654" max="4864" width="8.90625" style="66"/>
    <col min="4865" max="4865" width="3.1796875" style="66" customWidth="1"/>
    <col min="4866" max="4866" width="32.1796875" style="66" customWidth="1"/>
    <col min="4867" max="4867" width="8" style="66" customWidth="1"/>
    <col min="4868" max="4868" width="9" style="66" customWidth="1"/>
    <col min="4869" max="4869" width="9.90625" style="66" customWidth="1"/>
    <col min="4870" max="4870" width="8.6328125" style="66" customWidth="1"/>
    <col min="4871" max="4871" width="8.90625" style="66" customWidth="1"/>
    <col min="4872" max="4872" width="8.54296875" style="66" customWidth="1"/>
    <col min="4873" max="4873" width="8.90625" style="66"/>
    <col min="4874" max="4906" width="8.90625" style="66" customWidth="1"/>
    <col min="4907" max="4908" width="6.90625" style="66" customWidth="1"/>
    <col min="4909" max="4909" width="10.81640625" style="66" customWidth="1"/>
    <col min="4910" max="5120" width="8.90625" style="66"/>
    <col min="5121" max="5121" width="3.1796875" style="66" customWidth="1"/>
    <col min="5122" max="5122" width="32.1796875" style="66" customWidth="1"/>
    <col min="5123" max="5123" width="8" style="66" customWidth="1"/>
    <col min="5124" max="5124" width="9" style="66" customWidth="1"/>
    <col min="5125" max="5125" width="9.90625" style="66" customWidth="1"/>
    <col min="5126" max="5126" width="8.6328125" style="66" customWidth="1"/>
    <col min="5127" max="5127" width="8.90625" style="66" customWidth="1"/>
    <col min="5128" max="5128" width="8.54296875" style="66" customWidth="1"/>
    <col min="5129" max="5129" width="8.90625" style="66"/>
    <col min="5130" max="5162" width="8.90625" style="66" customWidth="1"/>
    <col min="5163" max="5164" width="6.90625" style="66" customWidth="1"/>
    <col min="5165" max="5165" width="10.81640625" style="66" customWidth="1"/>
    <col min="5166" max="5376" width="8.90625" style="66"/>
    <col min="5377" max="5377" width="3.1796875" style="66" customWidth="1"/>
    <col min="5378" max="5378" width="32.1796875" style="66" customWidth="1"/>
    <col min="5379" max="5379" width="8" style="66" customWidth="1"/>
    <col min="5380" max="5380" width="9" style="66" customWidth="1"/>
    <col min="5381" max="5381" width="9.90625" style="66" customWidth="1"/>
    <col min="5382" max="5382" width="8.6328125" style="66" customWidth="1"/>
    <col min="5383" max="5383" width="8.90625" style="66" customWidth="1"/>
    <col min="5384" max="5384" width="8.54296875" style="66" customWidth="1"/>
    <col min="5385" max="5385" width="8.90625" style="66"/>
    <col min="5386" max="5418" width="8.90625" style="66" customWidth="1"/>
    <col min="5419" max="5420" width="6.90625" style="66" customWidth="1"/>
    <col min="5421" max="5421" width="10.81640625" style="66" customWidth="1"/>
    <col min="5422" max="5632" width="8.90625" style="66"/>
    <col min="5633" max="5633" width="3.1796875" style="66" customWidth="1"/>
    <col min="5634" max="5634" width="32.1796875" style="66" customWidth="1"/>
    <col min="5635" max="5635" width="8" style="66" customWidth="1"/>
    <col min="5636" max="5636" width="9" style="66" customWidth="1"/>
    <col min="5637" max="5637" width="9.90625" style="66" customWidth="1"/>
    <col min="5638" max="5638" width="8.6328125" style="66" customWidth="1"/>
    <col min="5639" max="5639" width="8.90625" style="66" customWidth="1"/>
    <col min="5640" max="5640" width="8.54296875" style="66" customWidth="1"/>
    <col min="5641" max="5641" width="8.90625" style="66"/>
    <col min="5642" max="5674" width="8.90625" style="66" customWidth="1"/>
    <col min="5675" max="5676" width="6.90625" style="66" customWidth="1"/>
    <col min="5677" max="5677" width="10.81640625" style="66" customWidth="1"/>
    <col min="5678" max="5888" width="8.90625" style="66"/>
    <col min="5889" max="5889" width="3.1796875" style="66" customWidth="1"/>
    <col min="5890" max="5890" width="32.1796875" style="66" customWidth="1"/>
    <col min="5891" max="5891" width="8" style="66" customWidth="1"/>
    <col min="5892" max="5892" width="9" style="66" customWidth="1"/>
    <col min="5893" max="5893" width="9.90625" style="66" customWidth="1"/>
    <col min="5894" max="5894" width="8.6328125" style="66" customWidth="1"/>
    <col min="5895" max="5895" width="8.90625" style="66" customWidth="1"/>
    <col min="5896" max="5896" width="8.54296875" style="66" customWidth="1"/>
    <col min="5897" max="5897" width="8.90625" style="66"/>
    <col min="5898" max="5930" width="8.90625" style="66" customWidth="1"/>
    <col min="5931" max="5932" width="6.90625" style="66" customWidth="1"/>
    <col min="5933" max="5933" width="10.81640625" style="66" customWidth="1"/>
    <col min="5934" max="6144" width="8.90625" style="66"/>
    <col min="6145" max="6145" width="3.1796875" style="66" customWidth="1"/>
    <col min="6146" max="6146" width="32.1796875" style="66" customWidth="1"/>
    <col min="6147" max="6147" width="8" style="66" customWidth="1"/>
    <col min="6148" max="6148" width="9" style="66" customWidth="1"/>
    <col min="6149" max="6149" width="9.90625" style="66" customWidth="1"/>
    <col min="6150" max="6150" width="8.6328125" style="66" customWidth="1"/>
    <col min="6151" max="6151" width="8.90625" style="66" customWidth="1"/>
    <col min="6152" max="6152" width="8.54296875" style="66" customWidth="1"/>
    <col min="6153" max="6153" width="8.90625" style="66"/>
    <col min="6154" max="6186" width="8.90625" style="66" customWidth="1"/>
    <col min="6187" max="6188" width="6.90625" style="66" customWidth="1"/>
    <col min="6189" max="6189" width="10.81640625" style="66" customWidth="1"/>
    <col min="6190" max="6400" width="8.90625" style="66"/>
    <col min="6401" max="6401" width="3.1796875" style="66" customWidth="1"/>
    <col min="6402" max="6402" width="32.1796875" style="66" customWidth="1"/>
    <col min="6403" max="6403" width="8" style="66" customWidth="1"/>
    <col min="6404" max="6404" width="9" style="66" customWidth="1"/>
    <col min="6405" max="6405" width="9.90625" style="66" customWidth="1"/>
    <col min="6406" max="6406" width="8.6328125" style="66" customWidth="1"/>
    <col min="6407" max="6407" width="8.90625" style="66" customWidth="1"/>
    <col min="6408" max="6408" width="8.54296875" style="66" customWidth="1"/>
    <col min="6409" max="6409" width="8.90625" style="66"/>
    <col min="6410" max="6442" width="8.90625" style="66" customWidth="1"/>
    <col min="6443" max="6444" width="6.90625" style="66" customWidth="1"/>
    <col min="6445" max="6445" width="10.81640625" style="66" customWidth="1"/>
    <col min="6446" max="6656" width="8.90625" style="66"/>
    <col min="6657" max="6657" width="3.1796875" style="66" customWidth="1"/>
    <col min="6658" max="6658" width="32.1796875" style="66" customWidth="1"/>
    <col min="6659" max="6659" width="8" style="66" customWidth="1"/>
    <col min="6660" max="6660" width="9" style="66" customWidth="1"/>
    <col min="6661" max="6661" width="9.90625" style="66" customWidth="1"/>
    <col min="6662" max="6662" width="8.6328125" style="66" customWidth="1"/>
    <col min="6663" max="6663" width="8.90625" style="66" customWidth="1"/>
    <col min="6664" max="6664" width="8.54296875" style="66" customWidth="1"/>
    <col min="6665" max="6665" width="8.90625" style="66"/>
    <col min="6666" max="6698" width="8.90625" style="66" customWidth="1"/>
    <col min="6699" max="6700" width="6.90625" style="66" customWidth="1"/>
    <col min="6701" max="6701" width="10.81640625" style="66" customWidth="1"/>
    <col min="6702" max="6912" width="8.90625" style="66"/>
    <col min="6913" max="6913" width="3.1796875" style="66" customWidth="1"/>
    <col min="6914" max="6914" width="32.1796875" style="66" customWidth="1"/>
    <col min="6915" max="6915" width="8" style="66" customWidth="1"/>
    <col min="6916" max="6916" width="9" style="66" customWidth="1"/>
    <col min="6917" max="6917" width="9.90625" style="66" customWidth="1"/>
    <col min="6918" max="6918" width="8.6328125" style="66" customWidth="1"/>
    <col min="6919" max="6919" width="8.90625" style="66" customWidth="1"/>
    <col min="6920" max="6920" width="8.54296875" style="66" customWidth="1"/>
    <col min="6921" max="6921" width="8.90625" style="66"/>
    <col min="6922" max="6954" width="8.90625" style="66" customWidth="1"/>
    <col min="6955" max="6956" width="6.90625" style="66" customWidth="1"/>
    <col min="6957" max="6957" width="10.81640625" style="66" customWidth="1"/>
    <col min="6958" max="7168" width="8.90625" style="66"/>
    <col min="7169" max="7169" width="3.1796875" style="66" customWidth="1"/>
    <col min="7170" max="7170" width="32.1796875" style="66" customWidth="1"/>
    <col min="7171" max="7171" width="8" style="66" customWidth="1"/>
    <col min="7172" max="7172" width="9" style="66" customWidth="1"/>
    <col min="7173" max="7173" width="9.90625" style="66" customWidth="1"/>
    <col min="7174" max="7174" width="8.6328125" style="66" customWidth="1"/>
    <col min="7175" max="7175" width="8.90625" style="66" customWidth="1"/>
    <col min="7176" max="7176" width="8.54296875" style="66" customWidth="1"/>
    <col min="7177" max="7177" width="8.90625" style="66"/>
    <col min="7178" max="7210" width="8.90625" style="66" customWidth="1"/>
    <col min="7211" max="7212" width="6.90625" style="66" customWidth="1"/>
    <col min="7213" max="7213" width="10.81640625" style="66" customWidth="1"/>
    <col min="7214" max="7424" width="8.90625" style="66"/>
    <col min="7425" max="7425" width="3.1796875" style="66" customWidth="1"/>
    <col min="7426" max="7426" width="32.1796875" style="66" customWidth="1"/>
    <col min="7427" max="7427" width="8" style="66" customWidth="1"/>
    <col min="7428" max="7428" width="9" style="66" customWidth="1"/>
    <col min="7429" max="7429" width="9.90625" style="66" customWidth="1"/>
    <col min="7430" max="7430" width="8.6328125" style="66" customWidth="1"/>
    <col min="7431" max="7431" width="8.90625" style="66" customWidth="1"/>
    <col min="7432" max="7432" width="8.54296875" style="66" customWidth="1"/>
    <col min="7433" max="7433" width="8.90625" style="66"/>
    <col min="7434" max="7466" width="8.90625" style="66" customWidth="1"/>
    <col min="7467" max="7468" width="6.90625" style="66" customWidth="1"/>
    <col min="7469" max="7469" width="10.81640625" style="66" customWidth="1"/>
    <col min="7470" max="7680" width="8.90625" style="66"/>
    <col min="7681" max="7681" width="3.1796875" style="66" customWidth="1"/>
    <col min="7682" max="7682" width="32.1796875" style="66" customWidth="1"/>
    <col min="7683" max="7683" width="8" style="66" customWidth="1"/>
    <col min="7684" max="7684" width="9" style="66" customWidth="1"/>
    <col min="7685" max="7685" width="9.90625" style="66" customWidth="1"/>
    <col min="7686" max="7686" width="8.6328125" style="66" customWidth="1"/>
    <col min="7687" max="7687" width="8.90625" style="66" customWidth="1"/>
    <col min="7688" max="7688" width="8.54296875" style="66" customWidth="1"/>
    <col min="7689" max="7689" width="8.90625" style="66"/>
    <col min="7690" max="7722" width="8.90625" style="66" customWidth="1"/>
    <col min="7723" max="7724" width="6.90625" style="66" customWidth="1"/>
    <col min="7725" max="7725" width="10.81640625" style="66" customWidth="1"/>
    <col min="7726" max="7936" width="8.90625" style="66"/>
    <col min="7937" max="7937" width="3.1796875" style="66" customWidth="1"/>
    <col min="7938" max="7938" width="32.1796875" style="66" customWidth="1"/>
    <col min="7939" max="7939" width="8" style="66" customWidth="1"/>
    <col min="7940" max="7940" width="9" style="66" customWidth="1"/>
    <col min="7941" max="7941" width="9.90625" style="66" customWidth="1"/>
    <col min="7942" max="7942" width="8.6328125" style="66" customWidth="1"/>
    <col min="7943" max="7943" width="8.90625" style="66" customWidth="1"/>
    <col min="7944" max="7944" width="8.54296875" style="66" customWidth="1"/>
    <col min="7945" max="7945" width="8.90625" style="66"/>
    <col min="7946" max="7978" width="8.90625" style="66" customWidth="1"/>
    <col min="7979" max="7980" width="6.90625" style="66" customWidth="1"/>
    <col min="7981" max="7981" width="10.81640625" style="66" customWidth="1"/>
    <col min="7982" max="8192" width="8.90625" style="66"/>
    <col min="8193" max="8193" width="3.1796875" style="66" customWidth="1"/>
    <col min="8194" max="8194" width="32.1796875" style="66" customWidth="1"/>
    <col min="8195" max="8195" width="8" style="66" customWidth="1"/>
    <col min="8196" max="8196" width="9" style="66" customWidth="1"/>
    <col min="8197" max="8197" width="9.90625" style="66" customWidth="1"/>
    <col min="8198" max="8198" width="8.6328125" style="66" customWidth="1"/>
    <col min="8199" max="8199" width="8.90625" style="66" customWidth="1"/>
    <col min="8200" max="8200" width="8.54296875" style="66" customWidth="1"/>
    <col min="8201" max="8201" width="8.90625" style="66"/>
    <col min="8202" max="8234" width="8.90625" style="66" customWidth="1"/>
    <col min="8235" max="8236" width="6.90625" style="66" customWidth="1"/>
    <col min="8237" max="8237" width="10.81640625" style="66" customWidth="1"/>
    <col min="8238" max="8448" width="8.90625" style="66"/>
    <col min="8449" max="8449" width="3.1796875" style="66" customWidth="1"/>
    <col min="8450" max="8450" width="32.1796875" style="66" customWidth="1"/>
    <col min="8451" max="8451" width="8" style="66" customWidth="1"/>
    <col min="8452" max="8452" width="9" style="66" customWidth="1"/>
    <col min="8453" max="8453" width="9.90625" style="66" customWidth="1"/>
    <col min="8454" max="8454" width="8.6328125" style="66" customWidth="1"/>
    <col min="8455" max="8455" width="8.90625" style="66" customWidth="1"/>
    <col min="8456" max="8456" width="8.54296875" style="66" customWidth="1"/>
    <col min="8457" max="8457" width="8.90625" style="66"/>
    <col min="8458" max="8490" width="8.90625" style="66" customWidth="1"/>
    <col min="8491" max="8492" width="6.90625" style="66" customWidth="1"/>
    <col min="8493" max="8493" width="10.81640625" style="66" customWidth="1"/>
    <col min="8494" max="8704" width="8.90625" style="66"/>
    <col min="8705" max="8705" width="3.1796875" style="66" customWidth="1"/>
    <col min="8706" max="8706" width="32.1796875" style="66" customWidth="1"/>
    <col min="8707" max="8707" width="8" style="66" customWidth="1"/>
    <col min="8708" max="8708" width="9" style="66" customWidth="1"/>
    <col min="8709" max="8709" width="9.90625" style="66" customWidth="1"/>
    <col min="8710" max="8710" width="8.6328125" style="66" customWidth="1"/>
    <col min="8711" max="8711" width="8.90625" style="66" customWidth="1"/>
    <col min="8712" max="8712" width="8.54296875" style="66" customWidth="1"/>
    <col min="8713" max="8713" width="8.90625" style="66"/>
    <col min="8714" max="8746" width="8.90625" style="66" customWidth="1"/>
    <col min="8747" max="8748" width="6.90625" style="66" customWidth="1"/>
    <col min="8749" max="8749" width="10.81640625" style="66" customWidth="1"/>
    <col min="8750" max="8960" width="8.90625" style="66"/>
    <col min="8961" max="8961" width="3.1796875" style="66" customWidth="1"/>
    <col min="8962" max="8962" width="32.1796875" style="66" customWidth="1"/>
    <col min="8963" max="8963" width="8" style="66" customWidth="1"/>
    <col min="8964" max="8964" width="9" style="66" customWidth="1"/>
    <col min="8965" max="8965" width="9.90625" style="66" customWidth="1"/>
    <col min="8966" max="8966" width="8.6328125" style="66" customWidth="1"/>
    <col min="8967" max="8967" width="8.90625" style="66" customWidth="1"/>
    <col min="8968" max="8968" width="8.54296875" style="66" customWidth="1"/>
    <col min="8969" max="8969" width="8.90625" style="66"/>
    <col min="8970" max="9002" width="8.90625" style="66" customWidth="1"/>
    <col min="9003" max="9004" width="6.90625" style="66" customWidth="1"/>
    <col min="9005" max="9005" width="10.81640625" style="66" customWidth="1"/>
    <col min="9006" max="9216" width="8.90625" style="66"/>
    <col min="9217" max="9217" width="3.1796875" style="66" customWidth="1"/>
    <col min="9218" max="9218" width="32.1796875" style="66" customWidth="1"/>
    <col min="9219" max="9219" width="8" style="66" customWidth="1"/>
    <col min="9220" max="9220" width="9" style="66" customWidth="1"/>
    <col min="9221" max="9221" width="9.90625" style="66" customWidth="1"/>
    <col min="9222" max="9222" width="8.6328125" style="66" customWidth="1"/>
    <col min="9223" max="9223" width="8.90625" style="66" customWidth="1"/>
    <col min="9224" max="9224" width="8.54296875" style="66" customWidth="1"/>
    <col min="9225" max="9225" width="8.90625" style="66"/>
    <col min="9226" max="9258" width="8.90625" style="66" customWidth="1"/>
    <col min="9259" max="9260" width="6.90625" style="66" customWidth="1"/>
    <col min="9261" max="9261" width="10.81640625" style="66" customWidth="1"/>
    <col min="9262" max="9472" width="8.90625" style="66"/>
    <col min="9473" max="9473" width="3.1796875" style="66" customWidth="1"/>
    <col min="9474" max="9474" width="32.1796875" style="66" customWidth="1"/>
    <col min="9475" max="9475" width="8" style="66" customWidth="1"/>
    <col min="9476" max="9476" width="9" style="66" customWidth="1"/>
    <col min="9477" max="9477" width="9.90625" style="66" customWidth="1"/>
    <col min="9478" max="9478" width="8.6328125" style="66" customWidth="1"/>
    <col min="9479" max="9479" width="8.90625" style="66" customWidth="1"/>
    <col min="9480" max="9480" width="8.54296875" style="66" customWidth="1"/>
    <col min="9481" max="9481" width="8.90625" style="66"/>
    <col min="9482" max="9514" width="8.90625" style="66" customWidth="1"/>
    <col min="9515" max="9516" width="6.90625" style="66" customWidth="1"/>
    <col min="9517" max="9517" width="10.81640625" style="66" customWidth="1"/>
    <col min="9518" max="9728" width="8.90625" style="66"/>
    <col min="9729" max="9729" width="3.1796875" style="66" customWidth="1"/>
    <col min="9730" max="9730" width="32.1796875" style="66" customWidth="1"/>
    <col min="9731" max="9731" width="8" style="66" customWidth="1"/>
    <col min="9732" max="9732" width="9" style="66" customWidth="1"/>
    <col min="9733" max="9733" width="9.90625" style="66" customWidth="1"/>
    <col min="9734" max="9734" width="8.6328125" style="66" customWidth="1"/>
    <col min="9735" max="9735" width="8.90625" style="66" customWidth="1"/>
    <col min="9736" max="9736" width="8.54296875" style="66" customWidth="1"/>
    <col min="9737" max="9737" width="8.90625" style="66"/>
    <col min="9738" max="9770" width="8.90625" style="66" customWidth="1"/>
    <col min="9771" max="9772" width="6.90625" style="66" customWidth="1"/>
    <col min="9773" max="9773" width="10.81640625" style="66" customWidth="1"/>
    <col min="9774" max="9984" width="8.90625" style="66"/>
    <col min="9985" max="9985" width="3.1796875" style="66" customWidth="1"/>
    <col min="9986" max="9986" width="32.1796875" style="66" customWidth="1"/>
    <col min="9987" max="9987" width="8" style="66" customWidth="1"/>
    <col min="9988" max="9988" width="9" style="66" customWidth="1"/>
    <col min="9989" max="9989" width="9.90625" style="66" customWidth="1"/>
    <col min="9990" max="9990" width="8.6328125" style="66" customWidth="1"/>
    <col min="9991" max="9991" width="8.90625" style="66" customWidth="1"/>
    <col min="9992" max="9992" width="8.54296875" style="66" customWidth="1"/>
    <col min="9993" max="9993" width="8.90625" style="66"/>
    <col min="9994" max="10026" width="8.90625" style="66" customWidth="1"/>
    <col min="10027" max="10028" width="6.90625" style="66" customWidth="1"/>
    <col min="10029" max="10029" width="10.81640625" style="66" customWidth="1"/>
    <col min="10030" max="10240" width="8.90625" style="66"/>
    <col min="10241" max="10241" width="3.1796875" style="66" customWidth="1"/>
    <col min="10242" max="10242" width="32.1796875" style="66" customWidth="1"/>
    <col min="10243" max="10243" width="8" style="66" customWidth="1"/>
    <col min="10244" max="10244" width="9" style="66" customWidth="1"/>
    <col min="10245" max="10245" width="9.90625" style="66" customWidth="1"/>
    <col min="10246" max="10246" width="8.6328125" style="66" customWidth="1"/>
    <col min="10247" max="10247" width="8.90625" style="66" customWidth="1"/>
    <col min="10248" max="10248" width="8.54296875" style="66" customWidth="1"/>
    <col min="10249" max="10249" width="8.90625" style="66"/>
    <col min="10250" max="10282" width="8.90625" style="66" customWidth="1"/>
    <col min="10283" max="10284" width="6.90625" style="66" customWidth="1"/>
    <col min="10285" max="10285" width="10.81640625" style="66" customWidth="1"/>
    <col min="10286" max="10496" width="8.90625" style="66"/>
    <col min="10497" max="10497" width="3.1796875" style="66" customWidth="1"/>
    <col min="10498" max="10498" width="32.1796875" style="66" customWidth="1"/>
    <col min="10499" max="10499" width="8" style="66" customWidth="1"/>
    <col min="10500" max="10500" width="9" style="66" customWidth="1"/>
    <col min="10501" max="10501" width="9.90625" style="66" customWidth="1"/>
    <col min="10502" max="10502" width="8.6328125" style="66" customWidth="1"/>
    <col min="10503" max="10503" width="8.90625" style="66" customWidth="1"/>
    <col min="10504" max="10504" width="8.54296875" style="66" customWidth="1"/>
    <col min="10505" max="10505" width="8.90625" style="66"/>
    <col min="10506" max="10538" width="8.90625" style="66" customWidth="1"/>
    <col min="10539" max="10540" width="6.90625" style="66" customWidth="1"/>
    <col min="10541" max="10541" width="10.81640625" style="66" customWidth="1"/>
    <col min="10542" max="10752" width="8.90625" style="66"/>
    <col min="10753" max="10753" width="3.1796875" style="66" customWidth="1"/>
    <col min="10754" max="10754" width="32.1796875" style="66" customWidth="1"/>
    <col min="10755" max="10755" width="8" style="66" customWidth="1"/>
    <col min="10756" max="10756" width="9" style="66" customWidth="1"/>
    <col min="10757" max="10757" width="9.90625" style="66" customWidth="1"/>
    <col min="10758" max="10758" width="8.6328125" style="66" customWidth="1"/>
    <col min="10759" max="10759" width="8.90625" style="66" customWidth="1"/>
    <col min="10760" max="10760" width="8.54296875" style="66" customWidth="1"/>
    <col min="10761" max="10761" width="8.90625" style="66"/>
    <col min="10762" max="10794" width="8.90625" style="66" customWidth="1"/>
    <col min="10795" max="10796" width="6.90625" style="66" customWidth="1"/>
    <col min="10797" max="10797" width="10.81640625" style="66" customWidth="1"/>
    <col min="10798" max="11008" width="8.90625" style="66"/>
    <col min="11009" max="11009" width="3.1796875" style="66" customWidth="1"/>
    <col min="11010" max="11010" width="32.1796875" style="66" customWidth="1"/>
    <col min="11011" max="11011" width="8" style="66" customWidth="1"/>
    <col min="11012" max="11012" width="9" style="66" customWidth="1"/>
    <col min="11013" max="11013" width="9.90625" style="66" customWidth="1"/>
    <col min="11014" max="11014" width="8.6328125" style="66" customWidth="1"/>
    <col min="11015" max="11015" width="8.90625" style="66" customWidth="1"/>
    <col min="11016" max="11016" width="8.54296875" style="66" customWidth="1"/>
    <col min="11017" max="11017" width="8.90625" style="66"/>
    <col min="11018" max="11050" width="8.90625" style="66" customWidth="1"/>
    <col min="11051" max="11052" width="6.90625" style="66" customWidth="1"/>
    <col min="11053" max="11053" width="10.81640625" style="66" customWidth="1"/>
    <col min="11054" max="11264" width="8.90625" style="66"/>
    <col min="11265" max="11265" width="3.1796875" style="66" customWidth="1"/>
    <col min="11266" max="11266" width="32.1796875" style="66" customWidth="1"/>
    <col min="11267" max="11267" width="8" style="66" customWidth="1"/>
    <col min="11268" max="11268" width="9" style="66" customWidth="1"/>
    <col min="11269" max="11269" width="9.90625" style="66" customWidth="1"/>
    <col min="11270" max="11270" width="8.6328125" style="66" customWidth="1"/>
    <col min="11271" max="11271" width="8.90625" style="66" customWidth="1"/>
    <col min="11272" max="11272" width="8.54296875" style="66" customWidth="1"/>
    <col min="11273" max="11273" width="8.90625" style="66"/>
    <col min="11274" max="11306" width="8.90625" style="66" customWidth="1"/>
    <col min="11307" max="11308" width="6.90625" style="66" customWidth="1"/>
    <col min="11309" max="11309" width="10.81640625" style="66" customWidth="1"/>
    <col min="11310" max="11520" width="8.90625" style="66"/>
    <col min="11521" max="11521" width="3.1796875" style="66" customWidth="1"/>
    <col min="11522" max="11522" width="32.1796875" style="66" customWidth="1"/>
    <col min="11523" max="11523" width="8" style="66" customWidth="1"/>
    <col min="11524" max="11524" width="9" style="66" customWidth="1"/>
    <col min="11525" max="11525" width="9.90625" style="66" customWidth="1"/>
    <col min="11526" max="11526" width="8.6328125" style="66" customWidth="1"/>
    <col min="11527" max="11527" width="8.90625" style="66" customWidth="1"/>
    <col min="11528" max="11528" width="8.54296875" style="66" customWidth="1"/>
    <col min="11529" max="11529" width="8.90625" style="66"/>
    <col min="11530" max="11562" width="8.90625" style="66" customWidth="1"/>
    <col min="11563" max="11564" width="6.90625" style="66" customWidth="1"/>
    <col min="11565" max="11565" width="10.81640625" style="66" customWidth="1"/>
    <col min="11566" max="11776" width="8.90625" style="66"/>
    <col min="11777" max="11777" width="3.1796875" style="66" customWidth="1"/>
    <col min="11778" max="11778" width="32.1796875" style="66" customWidth="1"/>
    <col min="11779" max="11779" width="8" style="66" customWidth="1"/>
    <col min="11780" max="11780" width="9" style="66" customWidth="1"/>
    <col min="11781" max="11781" width="9.90625" style="66" customWidth="1"/>
    <col min="11782" max="11782" width="8.6328125" style="66" customWidth="1"/>
    <col min="11783" max="11783" width="8.90625" style="66" customWidth="1"/>
    <col min="11784" max="11784" width="8.54296875" style="66" customWidth="1"/>
    <col min="11785" max="11785" width="8.90625" style="66"/>
    <col min="11786" max="11818" width="8.90625" style="66" customWidth="1"/>
    <col min="11819" max="11820" width="6.90625" style="66" customWidth="1"/>
    <col min="11821" max="11821" width="10.81640625" style="66" customWidth="1"/>
    <col min="11822" max="12032" width="8.90625" style="66"/>
    <col min="12033" max="12033" width="3.1796875" style="66" customWidth="1"/>
    <col min="12034" max="12034" width="32.1796875" style="66" customWidth="1"/>
    <col min="12035" max="12035" width="8" style="66" customWidth="1"/>
    <col min="12036" max="12036" width="9" style="66" customWidth="1"/>
    <col min="12037" max="12037" width="9.90625" style="66" customWidth="1"/>
    <col min="12038" max="12038" width="8.6328125" style="66" customWidth="1"/>
    <col min="12039" max="12039" width="8.90625" style="66" customWidth="1"/>
    <col min="12040" max="12040" width="8.54296875" style="66" customWidth="1"/>
    <col min="12041" max="12041" width="8.90625" style="66"/>
    <col min="12042" max="12074" width="8.90625" style="66" customWidth="1"/>
    <col min="12075" max="12076" width="6.90625" style="66" customWidth="1"/>
    <col min="12077" max="12077" width="10.81640625" style="66" customWidth="1"/>
    <col min="12078" max="12288" width="8.90625" style="66"/>
    <col min="12289" max="12289" width="3.1796875" style="66" customWidth="1"/>
    <col min="12290" max="12290" width="32.1796875" style="66" customWidth="1"/>
    <col min="12291" max="12291" width="8" style="66" customWidth="1"/>
    <col min="12292" max="12292" width="9" style="66" customWidth="1"/>
    <col min="12293" max="12293" width="9.90625" style="66" customWidth="1"/>
    <col min="12294" max="12294" width="8.6328125" style="66" customWidth="1"/>
    <col min="12295" max="12295" width="8.90625" style="66" customWidth="1"/>
    <col min="12296" max="12296" width="8.54296875" style="66" customWidth="1"/>
    <col min="12297" max="12297" width="8.90625" style="66"/>
    <col min="12298" max="12330" width="8.90625" style="66" customWidth="1"/>
    <col min="12331" max="12332" width="6.90625" style="66" customWidth="1"/>
    <col min="12333" max="12333" width="10.81640625" style="66" customWidth="1"/>
    <col min="12334" max="12544" width="8.90625" style="66"/>
    <col min="12545" max="12545" width="3.1796875" style="66" customWidth="1"/>
    <col min="12546" max="12546" width="32.1796875" style="66" customWidth="1"/>
    <col min="12547" max="12547" width="8" style="66" customWidth="1"/>
    <col min="12548" max="12548" width="9" style="66" customWidth="1"/>
    <col min="12549" max="12549" width="9.90625" style="66" customWidth="1"/>
    <col min="12550" max="12550" width="8.6328125" style="66" customWidth="1"/>
    <col min="12551" max="12551" width="8.90625" style="66" customWidth="1"/>
    <col min="12552" max="12552" width="8.54296875" style="66" customWidth="1"/>
    <col min="12553" max="12553" width="8.90625" style="66"/>
    <col min="12554" max="12586" width="8.90625" style="66" customWidth="1"/>
    <col min="12587" max="12588" width="6.90625" style="66" customWidth="1"/>
    <col min="12589" max="12589" width="10.81640625" style="66" customWidth="1"/>
    <col min="12590" max="12800" width="8.90625" style="66"/>
    <col min="12801" max="12801" width="3.1796875" style="66" customWidth="1"/>
    <col min="12802" max="12802" width="32.1796875" style="66" customWidth="1"/>
    <col min="12803" max="12803" width="8" style="66" customWidth="1"/>
    <col min="12804" max="12804" width="9" style="66" customWidth="1"/>
    <col min="12805" max="12805" width="9.90625" style="66" customWidth="1"/>
    <col min="12806" max="12806" width="8.6328125" style="66" customWidth="1"/>
    <col min="12807" max="12807" width="8.90625" style="66" customWidth="1"/>
    <col min="12808" max="12808" width="8.54296875" style="66" customWidth="1"/>
    <col min="12809" max="12809" width="8.90625" style="66"/>
    <col min="12810" max="12842" width="8.90625" style="66" customWidth="1"/>
    <col min="12843" max="12844" width="6.90625" style="66" customWidth="1"/>
    <col min="12845" max="12845" width="10.81640625" style="66" customWidth="1"/>
    <col min="12846" max="13056" width="8.90625" style="66"/>
    <col min="13057" max="13057" width="3.1796875" style="66" customWidth="1"/>
    <col min="13058" max="13058" width="32.1796875" style="66" customWidth="1"/>
    <col min="13059" max="13059" width="8" style="66" customWidth="1"/>
    <col min="13060" max="13060" width="9" style="66" customWidth="1"/>
    <col min="13061" max="13061" width="9.90625" style="66" customWidth="1"/>
    <col min="13062" max="13062" width="8.6328125" style="66" customWidth="1"/>
    <col min="13063" max="13063" width="8.90625" style="66" customWidth="1"/>
    <col min="13064" max="13064" width="8.54296875" style="66" customWidth="1"/>
    <col min="13065" max="13065" width="8.90625" style="66"/>
    <col min="13066" max="13098" width="8.90625" style="66" customWidth="1"/>
    <col min="13099" max="13100" width="6.90625" style="66" customWidth="1"/>
    <col min="13101" max="13101" width="10.81640625" style="66" customWidth="1"/>
    <col min="13102" max="13312" width="8.90625" style="66"/>
    <col min="13313" max="13313" width="3.1796875" style="66" customWidth="1"/>
    <col min="13314" max="13314" width="32.1796875" style="66" customWidth="1"/>
    <col min="13315" max="13315" width="8" style="66" customWidth="1"/>
    <col min="13316" max="13316" width="9" style="66" customWidth="1"/>
    <col min="13317" max="13317" width="9.90625" style="66" customWidth="1"/>
    <col min="13318" max="13318" width="8.6328125" style="66" customWidth="1"/>
    <col min="13319" max="13319" width="8.90625" style="66" customWidth="1"/>
    <col min="13320" max="13320" width="8.54296875" style="66" customWidth="1"/>
    <col min="13321" max="13321" width="8.90625" style="66"/>
    <col min="13322" max="13354" width="8.90625" style="66" customWidth="1"/>
    <col min="13355" max="13356" width="6.90625" style="66" customWidth="1"/>
    <col min="13357" max="13357" width="10.81640625" style="66" customWidth="1"/>
    <col min="13358" max="13568" width="8.90625" style="66"/>
    <col min="13569" max="13569" width="3.1796875" style="66" customWidth="1"/>
    <col min="13570" max="13570" width="32.1796875" style="66" customWidth="1"/>
    <col min="13571" max="13571" width="8" style="66" customWidth="1"/>
    <col min="13572" max="13572" width="9" style="66" customWidth="1"/>
    <col min="13573" max="13573" width="9.90625" style="66" customWidth="1"/>
    <col min="13574" max="13574" width="8.6328125" style="66" customWidth="1"/>
    <col min="13575" max="13575" width="8.90625" style="66" customWidth="1"/>
    <col min="13576" max="13576" width="8.54296875" style="66" customWidth="1"/>
    <col min="13577" max="13577" width="8.90625" style="66"/>
    <col min="13578" max="13610" width="8.90625" style="66" customWidth="1"/>
    <col min="13611" max="13612" width="6.90625" style="66" customWidth="1"/>
    <col min="13613" max="13613" width="10.81640625" style="66" customWidth="1"/>
    <col min="13614" max="13824" width="8.90625" style="66"/>
    <col min="13825" max="13825" width="3.1796875" style="66" customWidth="1"/>
    <col min="13826" max="13826" width="32.1796875" style="66" customWidth="1"/>
    <col min="13827" max="13827" width="8" style="66" customWidth="1"/>
    <col min="13828" max="13828" width="9" style="66" customWidth="1"/>
    <col min="13829" max="13829" width="9.90625" style="66" customWidth="1"/>
    <col min="13830" max="13830" width="8.6328125" style="66" customWidth="1"/>
    <col min="13831" max="13831" width="8.90625" style="66" customWidth="1"/>
    <col min="13832" max="13832" width="8.54296875" style="66" customWidth="1"/>
    <col min="13833" max="13833" width="8.90625" style="66"/>
    <col min="13834" max="13866" width="8.90625" style="66" customWidth="1"/>
    <col min="13867" max="13868" width="6.90625" style="66" customWidth="1"/>
    <col min="13869" max="13869" width="10.81640625" style="66" customWidth="1"/>
    <col min="13870" max="14080" width="8.90625" style="66"/>
    <col min="14081" max="14081" width="3.1796875" style="66" customWidth="1"/>
    <col min="14082" max="14082" width="32.1796875" style="66" customWidth="1"/>
    <col min="14083" max="14083" width="8" style="66" customWidth="1"/>
    <col min="14084" max="14084" width="9" style="66" customWidth="1"/>
    <col min="14085" max="14085" width="9.90625" style="66" customWidth="1"/>
    <col min="14086" max="14086" width="8.6328125" style="66" customWidth="1"/>
    <col min="14087" max="14087" width="8.90625" style="66" customWidth="1"/>
    <col min="14088" max="14088" width="8.54296875" style="66" customWidth="1"/>
    <col min="14089" max="14089" width="8.90625" style="66"/>
    <col min="14090" max="14122" width="8.90625" style="66" customWidth="1"/>
    <col min="14123" max="14124" width="6.90625" style="66" customWidth="1"/>
    <col min="14125" max="14125" width="10.81640625" style="66" customWidth="1"/>
    <col min="14126" max="14336" width="8.90625" style="66"/>
    <col min="14337" max="14337" width="3.1796875" style="66" customWidth="1"/>
    <col min="14338" max="14338" width="32.1796875" style="66" customWidth="1"/>
    <col min="14339" max="14339" width="8" style="66" customWidth="1"/>
    <col min="14340" max="14340" width="9" style="66" customWidth="1"/>
    <col min="14341" max="14341" width="9.90625" style="66" customWidth="1"/>
    <col min="14342" max="14342" width="8.6328125" style="66" customWidth="1"/>
    <col min="14343" max="14343" width="8.90625" style="66" customWidth="1"/>
    <col min="14344" max="14344" width="8.54296875" style="66" customWidth="1"/>
    <col min="14345" max="14345" width="8.90625" style="66"/>
    <col min="14346" max="14378" width="8.90625" style="66" customWidth="1"/>
    <col min="14379" max="14380" width="6.90625" style="66" customWidth="1"/>
    <col min="14381" max="14381" width="10.81640625" style="66" customWidth="1"/>
    <col min="14382" max="14592" width="8.90625" style="66"/>
    <col min="14593" max="14593" width="3.1796875" style="66" customWidth="1"/>
    <col min="14594" max="14594" width="32.1796875" style="66" customWidth="1"/>
    <col min="14595" max="14595" width="8" style="66" customWidth="1"/>
    <col min="14596" max="14596" width="9" style="66" customWidth="1"/>
    <col min="14597" max="14597" width="9.90625" style="66" customWidth="1"/>
    <col min="14598" max="14598" width="8.6328125" style="66" customWidth="1"/>
    <col min="14599" max="14599" width="8.90625" style="66" customWidth="1"/>
    <col min="14600" max="14600" width="8.54296875" style="66" customWidth="1"/>
    <col min="14601" max="14601" width="8.90625" style="66"/>
    <col min="14602" max="14634" width="8.90625" style="66" customWidth="1"/>
    <col min="14635" max="14636" width="6.90625" style="66" customWidth="1"/>
    <col min="14637" max="14637" width="10.81640625" style="66" customWidth="1"/>
    <col min="14638" max="14848" width="8.90625" style="66"/>
    <col min="14849" max="14849" width="3.1796875" style="66" customWidth="1"/>
    <col min="14850" max="14850" width="32.1796875" style="66" customWidth="1"/>
    <col min="14851" max="14851" width="8" style="66" customWidth="1"/>
    <col min="14852" max="14852" width="9" style="66" customWidth="1"/>
    <col min="14853" max="14853" width="9.90625" style="66" customWidth="1"/>
    <col min="14854" max="14854" width="8.6328125" style="66" customWidth="1"/>
    <col min="14855" max="14855" width="8.90625" style="66" customWidth="1"/>
    <col min="14856" max="14856" width="8.54296875" style="66" customWidth="1"/>
    <col min="14857" max="14857" width="8.90625" style="66"/>
    <col min="14858" max="14890" width="8.90625" style="66" customWidth="1"/>
    <col min="14891" max="14892" width="6.90625" style="66" customWidth="1"/>
    <col min="14893" max="14893" width="10.81640625" style="66" customWidth="1"/>
    <col min="14894" max="15104" width="8.90625" style="66"/>
    <col min="15105" max="15105" width="3.1796875" style="66" customWidth="1"/>
    <col min="15106" max="15106" width="32.1796875" style="66" customWidth="1"/>
    <col min="15107" max="15107" width="8" style="66" customWidth="1"/>
    <col min="15108" max="15108" width="9" style="66" customWidth="1"/>
    <col min="15109" max="15109" width="9.90625" style="66" customWidth="1"/>
    <col min="15110" max="15110" width="8.6328125" style="66" customWidth="1"/>
    <col min="15111" max="15111" width="8.90625" style="66" customWidth="1"/>
    <col min="15112" max="15112" width="8.54296875" style="66" customWidth="1"/>
    <col min="15113" max="15113" width="8.90625" style="66"/>
    <col min="15114" max="15146" width="8.90625" style="66" customWidth="1"/>
    <col min="15147" max="15148" width="6.90625" style="66" customWidth="1"/>
    <col min="15149" max="15149" width="10.81640625" style="66" customWidth="1"/>
    <col min="15150" max="15360" width="8.90625" style="66"/>
    <col min="15361" max="15361" width="3.1796875" style="66" customWidth="1"/>
    <col min="15362" max="15362" width="32.1796875" style="66" customWidth="1"/>
    <col min="15363" max="15363" width="8" style="66" customWidth="1"/>
    <col min="15364" max="15364" width="9" style="66" customWidth="1"/>
    <col min="15365" max="15365" width="9.90625" style="66" customWidth="1"/>
    <col min="15366" max="15366" width="8.6328125" style="66" customWidth="1"/>
    <col min="15367" max="15367" width="8.90625" style="66" customWidth="1"/>
    <col min="15368" max="15368" width="8.54296875" style="66" customWidth="1"/>
    <col min="15369" max="15369" width="8.90625" style="66"/>
    <col min="15370" max="15402" width="8.90625" style="66" customWidth="1"/>
    <col min="15403" max="15404" width="6.90625" style="66" customWidth="1"/>
    <col min="15405" max="15405" width="10.81640625" style="66" customWidth="1"/>
    <col min="15406" max="15616" width="8.90625" style="66"/>
    <col min="15617" max="15617" width="3.1796875" style="66" customWidth="1"/>
    <col min="15618" max="15618" width="32.1796875" style="66" customWidth="1"/>
    <col min="15619" max="15619" width="8" style="66" customWidth="1"/>
    <col min="15620" max="15620" width="9" style="66" customWidth="1"/>
    <col min="15621" max="15621" width="9.90625" style="66" customWidth="1"/>
    <col min="15622" max="15622" width="8.6328125" style="66" customWidth="1"/>
    <col min="15623" max="15623" width="8.90625" style="66" customWidth="1"/>
    <col min="15624" max="15624" width="8.54296875" style="66" customWidth="1"/>
    <col min="15625" max="15625" width="8.90625" style="66"/>
    <col min="15626" max="15658" width="8.90625" style="66" customWidth="1"/>
    <col min="15659" max="15660" width="6.90625" style="66" customWidth="1"/>
    <col min="15661" max="15661" width="10.81640625" style="66" customWidth="1"/>
    <col min="15662" max="15872" width="8.90625" style="66"/>
    <col min="15873" max="15873" width="3.1796875" style="66" customWidth="1"/>
    <col min="15874" max="15874" width="32.1796875" style="66" customWidth="1"/>
    <col min="15875" max="15875" width="8" style="66" customWidth="1"/>
    <col min="15876" max="15876" width="9" style="66" customWidth="1"/>
    <col min="15877" max="15877" width="9.90625" style="66" customWidth="1"/>
    <col min="15878" max="15878" width="8.6328125" style="66" customWidth="1"/>
    <col min="15879" max="15879" width="8.90625" style="66" customWidth="1"/>
    <col min="15880" max="15880" width="8.54296875" style="66" customWidth="1"/>
    <col min="15881" max="15881" width="8.90625" style="66"/>
    <col min="15882" max="15914" width="8.90625" style="66" customWidth="1"/>
    <col min="15915" max="15916" width="6.90625" style="66" customWidth="1"/>
    <col min="15917" max="15917" width="10.81640625" style="66" customWidth="1"/>
    <col min="15918" max="16128" width="8.90625" style="66"/>
    <col min="16129" max="16129" width="3.1796875" style="66" customWidth="1"/>
    <col min="16130" max="16130" width="32.1796875" style="66" customWidth="1"/>
    <col min="16131" max="16131" width="8" style="66" customWidth="1"/>
    <col min="16132" max="16132" width="9" style="66" customWidth="1"/>
    <col min="16133" max="16133" width="9.90625" style="66" customWidth="1"/>
    <col min="16134" max="16134" width="8.6328125" style="66" customWidth="1"/>
    <col min="16135" max="16135" width="8.90625" style="66" customWidth="1"/>
    <col min="16136" max="16136" width="8.54296875" style="66" customWidth="1"/>
    <col min="16137" max="16137" width="8.90625" style="66"/>
    <col min="16138" max="16170" width="8.90625" style="66" customWidth="1"/>
    <col min="16171" max="16172" width="6.90625" style="66" customWidth="1"/>
    <col min="16173" max="16173" width="10.81640625" style="66" customWidth="1"/>
    <col min="16174" max="16384" width="8.90625" style="66"/>
  </cols>
  <sheetData>
    <row r="1" spans="1:42" ht="18.75" customHeight="1" x14ac:dyDescent="0.2">
      <c r="A1" s="261" t="s">
        <v>1017</v>
      </c>
      <c r="B1" s="262"/>
      <c r="C1" s="262"/>
      <c r="D1" s="262"/>
      <c r="E1" s="263"/>
    </row>
    <row r="2" spans="1:42" ht="55.2" x14ac:dyDescent="0.25">
      <c r="A2" s="253" t="s">
        <v>981</v>
      </c>
      <c r="B2" s="254"/>
      <c r="C2" s="87" t="s">
        <v>1011</v>
      </c>
      <c r="D2" s="87" t="s">
        <v>1010</v>
      </c>
      <c r="E2" s="88" t="s">
        <v>1012</v>
      </c>
      <c r="F2" s="19"/>
      <c r="G2" s="19"/>
      <c r="H2" s="90"/>
      <c r="I2" s="90"/>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row>
    <row r="3" spans="1:42" ht="13.5" customHeight="1" x14ac:dyDescent="0.2">
      <c r="A3" s="91">
        <v>23</v>
      </c>
      <c r="B3" s="104" t="s">
        <v>1013</v>
      </c>
      <c r="C3" s="97">
        <f>VLOOKUP("ENGLAND",'QRO LA level data Q3'!B449:BL458,35,0)/1000</f>
        <v>91784.827045521291</v>
      </c>
      <c r="D3" s="97">
        <v>91859.07</v>
      </c>
      <c r="E3" s="142">
        <f>(C3-D3)/D3</f>
        <v>-8.0822671597606576E-4</v>
      </c>
      <c r="F3" s="143"/>
      <c r="G3" s="143"/>
      <c r="H3" s="68"/>
      <c r="I3" s="69"/>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row>
    <row r="4" spans="1:42" ht="11.25" customHeight="1" x14ac:dyDescent="0.2">
      <c r="A4" s="91">
        <v>38</v>
      </c>
      <c r="B4" s="144" t="s">
        <v>1014</v>
      </c>
      <c r="C4" s="97">
        <f>VLOOKUP("ENGLAND",'QRO LA level data Q3'!B449:BL458,55,0)/1000</f>
        <v>112823.20491842461</v>
      </c>
      <c r="D4" s="97">
        <v>113088.55100000001</v>
      </c>
      <c r="E4" s="142">
        <f>(C4-D4)/D4</f>
        <v>-2.3463567198362396E-3</v>
      </c>
      <c r="F4" s="143"/>
      <c r="G4" s="143"/>
      <c r="H4" s="68"/>
      <c r="I4" s="69"/>
      <c r="J4" s="100"/>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row>
    <row r="5" spans="1:42" ht="13.5" customHeight="1" x14ac:dyDescent="0.2">
      <c r="A5" s="91">
        <v>41</v>
      </c>
      <c r="B5" s="109" t="s">
        <v>954</v>
      </c>
      <c r="C5" s="94">
        <f>VLOOKUP("ENGLAND",'QRO LA level data Q3'!B449:BL458,61,0)/1000</f>
        <v>2742.4562591247991</v>
      </c>
      <c r="D5" s="94">
        <v>2906.982</v>
      </c>
      <c r="E5" s="142">
        <f>(C5-D5)/D5</f>
        <v>-5.6596752534140524E-2</v>
      </c>
      <c r="F5" s="143"/>
      <c r="G5" s="143"/>
      <c r="H5" s="68"/>
      <c r="I5" s="69"/>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row>
    <row r="6" spans="1:42" ht="15" customHeight="1" thickBot="1" x14ac:dyDescent="0.3">
      <c r="A6" s="128">
        <v>42</v>
      </c>
      <c r="B6" s="145" t="s">
        <v>1057</v>
      </c>
      <c r="C6" s="121">
        <f>VLOOKUP("ENGLAND",'QRO LA level data Q3'!B449:BL458,63,0)/1000</f>
        <v>-809.38196689072083</v>
      </c>
      <c r="D6" s="121">
        <v>-793.29200000000003</v>
      </c>
      <c r="E6" s="146">
        <f>(C6-D6)/D6</f>
        <v>2.028252760738896E-2</v>
      </c>
      <c r="F6" s="143"/>
      <c r="G6" s="100"/>
      <c r="H6" s="68"/>
      <c r="I6" s="69"/>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row>
    <row r="7" spans="1:42" ht="11.25" customHeight="1" x14ac:dyDescent="0.25">
      <c r="A7" s="213" t="s">
        <v>1003</v>
      </c>
      <c r="B7" s="255" t="s">
        <v>1015</v>
      </c>
      <c r="C7" s="255"/>
      <c r="D7" s="255"/>
      <c r="E7" s="256"/>
      <c r="F7" s="37"/>
      <c r="G7" s="37"/>
      <c r="H7" s="68"/>
      <c r="I7" s="69"/>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row>
    <row r="8" spans="1:42" ht="12.75" customHeight="1" thickBot="1" x14ac:dyDescent="0.3">
      <c r="A8" s="227" t="s">
        <v>1005</v>
      </c>
      <c r="B8" s="259" t="s">
        <v>1016</v>
      </c>
      <c r="C8" s="259"/>
      <c r="D8" s="259"/>
      <c r="E8" s="260"/>
      <c r="H8" s="125"/>
      <c r="I8" s="126"/>
    </row>
    <row r="9" spans="1:42" x14ac:dyDescent="0.25">
      <c r="B9" s="130"/>
      <c r="H9" s="125"/>
      <c r="I9" s="126"/>
    </row>
    <row r="10" spans="1:42" x14ac:dyDescent="0.2">
      <c r="H10" s="125"/>
      <c r="I10" s="126"/>
    </row>
    <row r="11" spans="1:42" x14ac:dyDescent="0.2">
      <c r="H11" s="125"/>
      <c r="I11" s="126"/>
    </row>
    <row r="12" spans="1:42" x14ac:dyDescent="0.2">
      <c r="H12" s="125"/>
      <c r="I12" s="126"/>
    </row>
    <row r="13" spans="1:42" x14ac:dyDescent="0.25">
      <c r="H13" s="125"/>
      <c r="I13" s="126"/>
    </row>
    <row r="14" spans="1:42" x14ac:dyDescent="0.25">
      <c r="H14" s="125"/>
      <c r="I14" s="126"/>
    </row>
    <row r="15" spans="1:42" x14ac:dyDescent="0.2">
      <c r="H15" s="125"/>
      <c r="I15" s="126"/>
    </row>
    <row r="16" spans="1:42" x14ac:dyDescent="0.2">
      <c r="H16" s="125"/>
      <c r="I16" s="126"/>
    </row>
    <row r="17" spans="8:9" x14ac:dyDescent="0.2">
      <c r="H17" s="125"/>
      <c r="I17" s="126"/>
    </row>
    <row r="18" spans="8:9" x14ac:dyDescent="0.2">
      <c r="H18" s="125"/>
      <c r="I18" s="126"/>
    </row>
    <row r="19" spans="8:9" x14ac:dyDescent="0.2">
      <c r="H19" s="125"/>
      <c r="I19" s="126"/>
    </row>
    <row r="20" spans="8:9" x14ac:dyDescent="0.2">
      <c r="H20" s="125"/>
      <c r="I20" s="126"/>
    </row>
    <row r="21" spans="8:9" x14ac:dyDescent="0.2">
      <c r="H21" s="125"/>
      <c r="I21" s="126"/>
    </row>
    <row r="22" spans="8:9" x14ac:dyDescent="0.2">
      <c r="H22" s="125"/>
      <c r="I22" s="126"/>
    </row>
    <row r="23" spans="8:9" x14ac:dyDescent="0.2">
      <c r="H23" s="125"/>
      <c r="I23" s="126"/>
    </row>
    <row r="24" spans="8:9" x14ac:dyDescent="0.2">
      <c r="H24" s="125"/>
      <c r="I24" s="126"/>
    </row>
    <row r="25" spans="8:9" x14ac:dyDescent="0.2">
      <c r="H25" s="125"/>
      <c r="I25" s="126"/>
    </row>
    <row r="26" spans="8:9" x14ac:dyDescent="0.2">
      <c r="H26" s="125"/>
      <c r="I26" s="126"/>
    </row>
    <row r="27" spans="8:9" x14ac:dyDescent="0.2">
      <c r="H27" s="125"/>
      <c r="I27" s="126"/>
    </row>
    <row r="28" spans="8:9" x14ac:dyDescent="0.2">
      <c r="H28" s="125"/>
      <c r="I28" s="126"/>
    </row>
    <row r="29" spans="8:9" x14ac:dyDescent="0.2">
      <c r="H29" s="125"/>
      <c r="I29" s="126"/>
    </row>
    <row r="30" spans="8:9" x14ac:dyDescent="0.2">
      <c r="H30" s="125"/>
      <c r="I30" s="126"/>
    </row>
    <row r="31" spans="8:9" x14ac:dyDescent="0.2">
      <c r="H31" s="125"/>
      <c r="I31" s="126"/>
    </row>
    <row r="32" spans="8:9" x14ac:dyDescent="0.2">
      <c r="H32" s="125"/>
      <c r="I32" s="126"/>
    </row>
    <row r="33" spans="8:9" x14ac:dyDescent="0.2">
      <c r="H33" s="125"/>
      <c r="I33" s="126"/>
    </row>
    <row r="34" spans="8:9" x14ac:dyDescent="0.2">
      <c r="H34" s="125"/>
      <c r="I34" s="126"/>
    </row>
    <row r="35" spans="8:9" x14ac:dyDescent="0.25">
      <c r="H35" s="125"/>
      <c r="I35" s="126"/>
    </row>
    <row r="36" spans="8:9" x14ac:dyDescent="0.25">
      <c r="H36" s="125"/>
      <c r="I36" s="126"/>
    </row>
    <row r="37" spans="8:9" x14ac:dyDescent="0.25">
      <c r="H37" s="125"/>
      <c r="I37" s="126"/>
    </row>
    <row r="38" spans="8:9" x14ac:dyDescent="0.25">
      <c r="H38" s="125"/>
      <c r="I38" s="126"/>
    </row>
    <row r="39" spans="8:9" x14ac:dyDescent="0.25">
      <c r="H39" s="125"/>
      <c r="I39" s="126"/>
    </row>
    <row r="40" spans="8:9" x14ac:dyDescent="0.25">
      <c r="H40" s="125"/>
      <c r="I40" s="126"/>
    </row>
    <row r="41" spans="8:9" x14ac:dyDescent="0.25">
      <c r="H41" s="125"/>
      <c r="I41" s="126"/>
    </row>
    <row r="42" spans="8:9" x14ac:dyDescent="0.25">
      <c r="H42" s="125"/>
      <c r="I42" s="126"/>
    </row>
    <row r="43" spans="8:9" x14ac:dyDescent="0.25">
      <c r="H43" s="125"/>
      <c r="I43" s="126"/>
    </row>
    <row r="44" spans="8:9" x14ac:dyDescent="0.25">
      <c r="H44" s="125"/>
      <c r="I44" s="126"/>
    </row>
    <row r="45" spans="8:9" x14ac:dyDescent="0.25">
      <c r="H45" s="125"/>
      <c r="I45" s="126"/>
    </row>
    <row r="46" spans="8:9" x14ac:dyDescent="0.25">
      <c r="H46" s="125"/>
      <c r="I46" s="126"/>
    </row>
    <row r="47" spans="8:9" x14ac:dyDescent="0.25">
      <c r="H47" s="125"/>
      <c r="I47" s="126"/>
    </row>
    <row r="48" spans="8:9" x14ac:dyDescent="0.25">
      <c r="H48" s="125"/>
      <c r="I48" s="126"/>
    </row>
    <row r="49" spans="8:9" x14ac:dyDescent="0.25">
      <c r="H49" s="125"/>
      <c r="I49" s="126"/>
    </row>
    <row r="50" spans="8:9" x14ac:dyDescent="0.25">
      <c r="H50" s="125"/>
      <c r="I50" s="126"/>
    </row>
    <row r="51" spans="8:9" x14ac:dyDescent="0.25">
      <c r="H51" s="125"/>
      <c r="I51" s="126"/>
    </row>
    <row r="52" spans="8:9" x14ac:dyDescent="0.25">
      <c r="H52" s="125"/>
      <c r="I52" s="126"/>
    </row>
    <row r="53" spans="8:9" x14ac:dyDescent="0.25">
      <c r="H53" s="125"/>
      <c r="I53" s="126"/>
    </row>
    <row r="54" spans="8:9" x14ac:dyDescent="0.25">
      <c r="H54" s="125"/>
      <c r="I54" s="126"/>
    </row>
    <row r="55" spans="8:9" x14ac:dyDescent="0.25">
      <c r="H55" s="125"/>
      <c r="I55" s="126"/>
    </row>
    <row r="56" spans="8:9" x14ac:dyDescent="0.25">
      <c r="H56" s="125"/>
      <c r="I56" s="126"/>
    </row>
    <row r="57" spans="8:9" x14ac:dyDescent="0.25">
      <c r="H57" s="125"/>
      <c r="I57" s="126"/>
    </row>
    <row r="58" spans="8:9" x14ac:dyDescent="0.25">
      <c r="H58" s="125"/>
      <c r="I58" s="126"/>
    </row>
    <row r="59" spans="8:9" x14ac:dyDescent="0.25">
      <c r="H59" s="125"/>
      <c r="I59" s="126"/>
    </row>
    <row r="60" spans="8:9" x14ac:dyDescent="0.25">
      <c r="H60" s="125"/>
      <c r="I60" s="126"/>
    </row>
    <row r="61" spans="8:9" x14ac:dyDescent="0.25">
      <c r="H61" s="125"/>
      <c r="I61" s="126"/>
    </row>
    <row r="62" spans="8:9" x14ac:dyDescent="0.25">
      <c r="H62" s="125"/>
      <c r="I62" s="126"/>
    </row>
    <row r="63" spans="8:9" x14ac:dyDescent="0.25">
      <c r="H63" s="125"/>
      <c r="I63" s="126"/>
    </row>
    <row r="64" spans="8:9" x14ac:dyDescent="0.25">
      <c r="H64" s="125"/>
      <c r="I64" s="126"/>
    </row>
    <row r="65" spans="8:9" x14ac:dyDescent="0.25">
      <c r="H65" s="125"/>
      <c r="I65" s="126"/>
    </row>
    <row r="66" spans="8:9" x14ac:dyDescent="0.25">
      <c r="H66" s="125"/>
      <c r="I66" s="126"/>
    </row>
    <row r="67" spans="8:9" x14ac:dyDescent="0.25">
      <c r="H67" s="125"/>
      <c r="I67" s="126"/>
    </row>
    <row r="68" spans="8:9" x14ac:dyDescent="0.25">
      <c r="H68" s="125"/>
      <c r="I68" s="126"/>
    </row>
    <row r="69" spans="8:9" x14ac:dyDescent="0.25">
      <c r="H69" s="125"/>
      <c r="I69" s="126"/>
    </row>
    <row r="70" spans="8:9" x14ac:dyDescent="0.25">
      <c r="H70" s="125"/>
      <c r="I70" s="126"/>
    </row>
    <row r="71" spans="8:9" x14ac:dyDescent="0.25">
      <c r="H71" s="125"/>
      <c r="I71" s="126"/>
    </row>
    <row r="72" spans="8:9" x14ac:dyDescent="0.25">
      <c r="H72" s="125"/>
      <c r="I72" s="126"/>
    </row>
    <row r="73" spans="8:9" x14ac:dyDescent="0.25">
      <c r="H73" s="125"/>
      <c r="I73" s="126"/>
    </row>
    <row r="74" spans="8:9" x14ac:dyDescent="0.25">
      <c r="H74" s="125"/>
      <c r="I74" s="126"/>
    </row>
    <row r="75" spans="8:9" x14ac:dyDescent="0.25">
      <c r="H75" s="125"/>
      <c r="I75" s="126"/>
    </row>
    <row r="76" spans="8:9" x14ac:dyDescent="0.25">
      <c r="H76" s="125"/>
      <c r="I76" s="126"/>
    </row>
    <row r="77" spans="8:9" x14ac:dyDescent="0.25">
      <c r="H77" s="125"/>
      <c r="I77" s="126"/>
    </row>
    <row r="78" spans="8:9" x14ac:dyDescent="0.25">
      <c r="H78" s="125"/>
      <c r="I78" s="126"/>
    </row>
    <row r="79" spans="8:9" x14ac:dyDescent="0.25">
      <c r="H79" s="125"/>
      <c r="I79" s="126"/>
    </row>
    <row r="80" spans="8:9" x14ac:dyDescent="0.25">
      <c r="H80" s="125"/>
      <c r="I80" s="126"/>
    </row>
    <row r="81" spans="8:9" x14ac:dyDescent="0.25">
      <c r="H81" s="125"/>
      <c r="I81" s="126"/>
    </row>
    <row r="82" spans="8:9" x14ac:dyDescent="0.25">
      <c r="H82" s="125"/>
      <c r="I82" s="126"/>
    </row>
    <row r="83" spans="8:9" x14ac:dyDescent="0.25">
      <c r="H83" s="125"/>
      <c r="I83" s="126"/>
    </row>
    <row r="84" spans="8:9" x14ac:dyDescent="0.25">
      <c r="H84" s="125"/>
      <c r="I84" s="126"/>
    </row>
    <row r="85" spans="8:9" x14ac:dyDescent="0.25">
      <c r="H85" s="125"/>
      <c r="I85" s="126"/>
    </row>
    <row r="86" spans="8:9" x14ac:dyDescent="0.25">
      <c r="H86" s="125"/>
      <c r="I86" s="126"/>
    </row>
    <row r="87" spans="8:9" x14ac:dyDescent="0.25">
      <c r="H87" s="125"/>
      <c r="I87" s="126"/>
    </row>
    <row r="88" spans="8:9" x14ac:dyDescent="0.25">
      <c r="H88" s="125"/>
      <c r="I88" s="126"/>
    </row>
    <row r="89" spans="8:9" x14ac:dyDescent="0.25">
      <c r="H89" s="125"/>
      <c r="I89" s="126"/>
    </row>
    <row r="90" spans="8:9" x14ac:dyDescent="0.25">
      <c r="H90" s="125"/>
      <c r="I90" s="126"/>
    </row>
    <row r="91" spans="8:9" x14ac:dyDescent="0.25">
      <c r="H91" s="125"/>
      <c r="I91" s="126"/>
    </row>
    <row r="92" spans="8:9" x14ac:dyDescent="0.25">
      <c r="H92" s="125"/>
      <c r="I92" s="126"/>
    </row>
    <row r="93" spans="8:9" x14ac:dyDescent="0.25">
      <c r="H93" s="125"/>
      <c r="I93" s="126"/>
    </row>
    <row r="94" spans="8:9" x14ac:dyDescent="0.25">
      <c r="H94" s="125"/>
      <c r="I94" s="126"/>
    </row>
    <row r="95" spans="8:9" x14ac:dyDescent="0.25">
      <c r="H95" s="125"/>
      <c r="I95" s="126"/>
    </row>
    <row r="96" spans="8:9" x14ac:dyDescent="0.25">
      <c r="H96" s="125"/>
      <c r="I96" s="126"/>
    </row>
    <row r="97" spans="8:9" x14ac:dyDescent="0.25">
      <c r="H97" s="125"/>
      <c r="I97" s="126"/>
    </row>
    <row r="98" spans="8:9" x14ac:dyDescent="0.25">
      <c r="H98" s="125"/>
      <c r="I98" s="126"/>
    </row>
    <row r="99" spans="8:9" x14ac:dyDescent="0.25">
      <c r="H99" s="125"/>
      <c r="I99" s="126"/>
    </row>
    <row r="100" spans="8:9" x14ac:dyDescent="0.25">
      <c r="H100" s="125"/>
      <c r="I100" s="126"/>
    </row>
    <row r="101" spans="8:9" x14ac:dyDescent="0.25">
      <c r="H101" s="125"/>
      <c r="I101" s="126"/>
    </row>
    <row r="102" spans="8:9" x14ac:dyDescent="0.25">
      <c r="H102" s="125"/>
      <c r="I102" s="126"/>
    </row>
    <row r="103" spans="8:9" x14ac:dyDescent="0.25">
      <c r="H103" s="125"/>
      <c r="I103" s="126"/>
    </row>
    <row r="104" spans="8:9" x14ac:dyDescent="0.25">
      <c r="H104" s="125"/>
      <c r="I104" s="126"/>
    </row>
    <row r="105" spans="8:9" x14ac:dyDescent="0.25">
      <c r="H105" s="125"/>
      <c r="I105" s="126"/>
    </row>
    <row r="106" spans="8:9" x14ac:dyDescent="0.25">
      <c r="H106" s="125"/>
      <c r="I106" s="126"/>
    </row>
    <row r="107" spans="8:9" x14ac:dyDescent="0.25">
      <c r="H107" s="125"/>
      <c r="I107" s="126"/>
    </row>
    <row r="108" spans="8:9" x14ac:dyDescent="0.25">
      <c r="H108" s="125"/>
      <c r="I108" s="126"/>
    </row>
    <row r="109" spans="8:9" x14ac:dyDescent="0.25">
      <c r="H109" s="125"/>
      <c r="I109" s="126"/>
    </row>
    <row r="110" spans="8:9" x14ac:dyDescent="0.25">
      <c r="H110" s="125"/>
      <c r="I110" s="126"/>
    </row>
    <row r="111" spans="8:9" x14ac:dyDescent="0.25">
      <c r="H111" s="125"/>
      <c r="I111" s="126"/>
    </row>
    <row r="112" spans="8:9" x14ac:dyDescent="0.25">
      <c r="H112" s="125"/>
      <c r="I112" s="126"/>
    </row>
    <row r="113" spans="8:9" x14ac:dyDescent="0.25">
      <c r="H113" s="125"/>
      <c r="I113" s="126"/>
    </row>
    <row r="114" spans="8:9" x14ac:dyDescent="0.25">
      <c r="H114" s="125"/>
      <c r="I114" s="126"/>
    </row>
    <row r="115" spans="8:9" x14ac:dyDescent="0.25">
      <c r="H115" s="125"/>
      <c r="I115" s="126"/>
    </row>
    <row r="116" spans="8:9" x14ac:dyDescent="0.25">
      <c r="H116" s="125"/>
      <c r="I116" s="126"/>
    </row>
    <row r="117" spans="8:9" x14ac:dyDescent="0.25">
      <c r="H117" s="125"/>
      <c r="I117" s="126"/>
    </row>
    <row r="118" spans="8:9" x14ac:dyDescent="0.25">
      <c r="H118" s="125"/>
      <c r="I118" s="126"/>
    </row>
    <row r="119" spans="8:9" x14ac:dyDescent="0.25">
      <c r="H119" s="125"/>
      <c r="I119" s="126"/>
    </row>
    <row r="120" spans="8:9" x14ac:dyDescent="0.25">
      <c r="H120" s="125"/>
      <c r="I120" s="126"/>
    </row>
    <row r="121" spans="8:9" x14ac:dyDescent="0.25">
      <c r="H121" s="125"/>
      <c r="I121" s="126"/>
    </row>
    <row r="122" spans="8:9" x14ac:dyDescent="0.25">
      <c r="H122" s="125"/>
      <c r="I122" s="126"/>
    </row>
    <row r="123" spans="8:9" x14ac:dyDescent="0.25">
      <c r="H123" s="125"/>
      <c r="I123" s="126"/>
    </row>
    <row r="124" spans="8:9" x14ac:dyDescent="0.25">
      <c r="H124" s="125"/>
      <c r="I124" s="126"/>
    </row>
    <row r="125" spans="8:9" x14ac:dyDescent="0.25">
      <c r="H125" s="125"/>
      <c r="I125" s="126"/>
    </row>
    <row r="126" spans="8:9" x14ac:dyDescent="0.25">
      <c r="H126" s="125"/>
      <c r="I126" s="126"/>
    </row>
    <row r="127" spans="8:9" x14ac:dyDescent="0.25">
      <c r="H127" s="125"/>
      <c r="I127" s="126"/>
    </row>
    <row r="128" spans="8:9" x14ac:dyDescent="0.25">
      <c r="H128" s="125"/>
      <c r="I128" s="126"/>
    </row>
    <row r="129" spans="8:9" x14ac:dyDescent="0.25">
      <c r="H129" s="125"/>
      <c r="I129" s="126"/>
    </row>
    <row r="130" spans="8:9" x14ac:dyDescent="0.25">
      <c r="H130" s="125"/>
      <c r="I130" s="126"/>
    </row>
    <row r="131" spans="8:9" x14ac:dyDescent="0.25">
      <c r="H131" s="125"/>
      <c r="I131" s="126"/>
    </row>
    <row r="132" spans="8:9" x14ac:dyDescent="0.25">
      <c r="H132" s="125"/>
      <c r="I132" s="126"/>
    </row>
    <row r="133" spans="8:9" x14ac:dyDescent="0.25">
      <c r="H133" s="125"/>
      <c r="I133" s="126"/>
    </row>
    <row r="134" spans="8:9" x14ac:dyDescent="0.25">
      <c r="H134" s="125"/>
      <c r="I134" s="126"/>
    </row>
    <row r="135" spans="8:9" x14ac:dyDescent="0.25">
      <c r="H135" s="125"/>
      <c r="I135" s="126"/>
    </row>
    <row r="136" spans="8:9" x14ac:dyDescent="0.25">
      <c r="H136" s="125"/>
      <c r="I136" s="126"/>
    </row>
    <row r="137" spans="8:9" x14ac:dyDescent="0.25">
      <c r="H137" s="125"/>
      <c r="I137" s="126"/>
    </row>
    <row r="138" spans="8:9" x14ac:dyDescent="0.25">
      <c r="H138" s="125"/>
      <c r="I138" s="126"/>
    </row>
    <row r="139" spans="8:9" x14ac:dyDescent="0.25">
      <c r="H139" s="125"/>
      <c r="I139" s="126"/>
    </row>
    <row r="140" spans="8:9" x14ac:dyDescent="0.25">
      <c r="H140" s="125"/>
      <c r="I140" s="126"/>
    </row>
    <row r="141" spans="8:9" x14ac:dyDescent="0.25">
      <c r="H141" s="125"/>
      <c r="I141" s="126"/>
    </row>
    <row r="142" spans="8:9" x14ac:dyDescent="0.25">
      <c r="H142" s="125"/>
      <c r="I142" s="126"/>
    </row>
    <row r="143" spans="8:9" x14ac:dyDescent="0.25">
      <c r="H143" s="125"/>
      <c r="I143" s="126"/>
    </row>
    <row r="144" spans="8:9" x14ac:dyDescent="0.25">
      <c r="H144" s="125"/>
      <c r="I144" s="126"/>
    </row>
    <row r="145" spans="8:9" x14ac:dyDescent="0.25">
      <c r="H145" s="125"/>
      <c r="I145" s="126"/>
    </row>
    <row r="146" spans="8:9" x14ac:dyDescent="0.25">
      <c r="H146" s="125"/>
      <c r="I146" s="126"/>
    </row>
    <row r="147" spans="8:9" x14ac:dyDescent="0.25">
      <c r="H147" s="125"/>
      <c r="I147" s="126"/>
    </row>
    <row r="148" spans="8:9" x14ac:dyDescent="0.25">
      <c r="H148" s="125"/>
      <c r="I148" s="126"/>
    </row>
    <row r="149" spans="8:9" x14ac:dyDescent="0.25">
      <c r="H149" s="125"/>
      <c r="I149" s="126"/>
    </row>
    <row r="150" spans="8:9" x14ac:dyDescent="0.25">
      <c r="H150" s="125"/>
      <c r="I150" s="126"/>
    </row>
    <row r="151" spans="8:9" x14ac:dyDescent="0.25">
      <c r="H151" s="125"/>
      <c r="I151" s="126"/>
    </row>
    <row r="152" spans="8:9" x14ac:dyDescent="0.25">
      <c r="H152" s="125"/>
      <c r="I152" s="126"/>
    </row>
    <row r="153" spans="8:9" x14ac:dyDescent="0.25">
      <c r="H153" s="125"/>
      <c r="I153" s="126"/>
    </row>
    <row r="154" spans="8:9" x14ac:dyDescent="0.25">
      <c r="H154" s="125"/>
      <c r="I154" s="126"/>
    </row>
    <row r="155" spans="8:9" x14ac:dyDescent="0.25">
      <c r="H155" s="125"/>
      <c r="I155" s="126"/>
    </row>
    <row r="156" spans="8:9" x14ac:dyDescent="0.25">
      <c r="H156" s="125"/>
      <c r="I156" s="126"/>
    </row>
    <row r="157" spans="8:9" x14ac:dyDescent="0.25">
      <c r="H157" s="125"/>
      <c r="I157" s="126"/>
    </row>
    <row r="158" spans="8:9" x14ac:dyDescent="0.25">
      <c r="H158" s="125"/>
      <c r="I158" s="126"/>
    </row>
    <row r="159" spans="8:9" x14ac:dyDescent="0.25">
      <c r="H159" s="125"/>
      <c r="I159" s="126"/>
    </row>
    <row r="160" spans="8:9" x14ac:dyDescent="0.25">
      <c r="H160" s="125"/>
      <c r="I160" s="126"/>
    </row>
    <row r="161" spans="8:9" x14ac:dyDescent="0.25">
      <c r="H161" s="125"/>
      <c r="I161" s="126"/>
    </row>
    <row r="162" spans="8:9" x14ac:dyDescent="0.25">
      <c r="H162" s="125"/>
      <c r="I162" s="126"/>
    </row>
    <row r="163" spans="8:9" x14ac:dyDescent="0.25">
      <c r="H163" s="125"/>
      <c r="I163" s="126"/>
    </row>
    <row r="164" spans="8:9" x14ac:dyDescent="0.25">
      <c r="H164" s="125"/>
      <c r="I164" s="126"/>
    </row>
    <row r="165" spans="8:9" x14ac:dyDescent="0.25">
      <c r="H165" s="125"/>
      <c r="I165" s="126"/>
    </row>
    <row r="166" spans="8:9" x14ac:dyDescent="0.25">
      <c r="H166" s="125"/>
      <c r="I166" s="126"/>
    </row>
    <row r="167" spans="8:9" x14ac:dyDescent="0.25">
      <c r="H167" s="125"/>
      <c r="I167" s="126"/>
    </row>
    <row r="168" spans="8:9" x14ac:dyDescent="0.25">
      <c r="H168" s="125"/>
      <c r="I168" s="126"/>
    </row>
    <row r="169" spans="8:9" x14ac:dyDescent="0.25">
      <c r="H169" s="125"/>
      <c r="I169" s="126"/>
    </row>
    <row r="170" spans="8:9" x14ac:dyDescent="0.25">
      <c r="H170" s="125"/>
      <c r="I170" s="126"/>
    </row>
    <row r="171" spans="8:9" x14ac:dyDescent="0.25">
      <c r="H171" s="125"/>
      <c r="I171" s="126"/>
    </row>
    <row r="172" spans="8:9" x14ac:dyDescent="0.25">
      <c r="H172" s="125"/>
      <c r="I172" s="126"/>
    </row>
    <row r="173" spans="8:9" x14ac:dyDescent="0.25">
      <c r="H173" s="125"/>
      <c r="I173" s="126"/>
    </row>
    <row r="174" spans="8:9" x14ac:dyDescent="0.25">
      <c r="H174" s="125"/>
      <c r="I174" s="126"/>
    </row>
    <row r="175" spans="8:9" x14ac:dyDescent="0.25">
      <c r="H175" s="125"/>
      <c r="I175" s="126"/>
    </row>
    <row r="176" spans="8:9" x14ac:dyDescent="0.25">
      <c r="H176" s="125"/>
      <c r="I176" s="126"/>
    </row>
    <row r="180" spans="1:1" x14ac:dyDescent="0.25">
      <c r="A180" s="148"/>
    </row>
    <row r="190" spans="1:1" x14ac:dyDescent="0.25">
      <c r="A190" s="148"/>
    </row>
    <row r="191" spans="1:1" x14ac:dyDescent="0.25">
      <c r="A191" s="134"/>
    </row>
    <row r="192" spans="1:1" x14ac:dyDescent="0.25">
      <c r="A192" s="134"/>
    </row>
    <row r="193" spans="1:1" x14ac:dyDescent="0.25">
      <c r="A193" s="135"/>
    </row>
    <row r="194" spans="1:1" x14ac:dyDescent="0.25">
      <c r="A194" s="135"/>
    </row>
    <row r="195" spans="1:1" x14ac:dyDescent="0.25">
      <c r="A195" s="135"/>
    </row>
    <row r="196" spans="1:1" x14ac:dyDescent="0.25">
      <c r="A196" s="135"/>
    </row>
    <row r="197" spans="1:1" x14ac:dyDescent="0.25">
      <c r="A197" s="135"/>
    </row>
    <row r="198" spans="1:1" x14ac:dyDescent="0.25">
      <c r="A198" s="135"/>
    </row>
    <row r="199" spans="1:1" x14ac:dyDescent="0.25">
      <c r="A199" s="135"/>
    </row>
    <row r="200" spans="1:1" x14ac:dyDescent="0.25">
      <c r="A200" s="135"/>
    </row>
    <row r="201" spans="1:1" x14ac:dyDescent="0.25">
      <c r="A201" s="135"/>
    </row>
    <row r="202" spans="1:1" x14ac:dyDescent="0.25">
      <c r="A202" s="135"/>
    </row>
    <row r="203" spans="1:1" x14ac:dyDescent="0.25">
      <c r="A203" s="135"/>
    </row>
    <row r="204" spans="1:1" x14ac:dyDescent="0.25">
      <c r="A204" s="135"/>
    </row>
    <row r="205" spans="1:1" x14ac:dyDescent="0.25">
      <c r="A205" s="135"/>
    </row>
    <row r="206" spans="1:1" x14ac:dyDescent="0.25">
      <c r="A206" s="135"/>
    </row>
    <row r="207" spans="1:1" x14ac:dyDescent="0.25">
      <c r="A207" s="135"/>
    </row>
    <row r="208" spans="1:1" x14ac:dyDescent="0.25">
      <c r="A208" s="135"/>
    </row>
    <row r="209" spans="1:1" x14ac:dyDescent="0.25">
      <c r="A209" s="135"/>
    </row>
    <row r="210" spans="1:1" x14ac:dyDescent="0.25">
      <c r="A210" s="135"/>
    </row>
    <row r="211" spans="1:1" x14ac:dyDescent="0.25">
      <c r="A211" s="135"/>
    </row>
    <row r="212" spans="1:1" x14ac:dyDescent="0.25">
      <c r="A212" s="135"/>
    </row>
    <row r="213" spans="1:1" x14ac:dyDescent="0.25">
      <c r="A213" s="135"/>
    </row>
    <row r="214" spans="1:1" x14ac:dyDescent="0.25">
      <c r="A214" s="135"/>
    </row>
    <row r="215" spans="1:1" x14ac:dyDescent="0.25">
      <c r="A215" s="135"/>
    </row>
    <row r="216" spans="1:1" x14ac:dyDescent="0.25">
      <c r="A216" s="135"/>
    </row>
    <row r="217" spans="1:1" x14ac:dyDescent="0.25">
      <c r="A217" s="135"/>
    </row>
    <row r="218" spans="1:1" x14ac:dyDescent="0.25">
      <c r="A218" s="135"/>
    </row>
    <row r="219" spans="1:1" x14ac:dyDescent="0.25">
      <c r="A219" s="135"/>
    </row>
    <row r="220" spans="1:1" x14ac:dyDescent="0.25">
      <c r="A220" s="135"/>
    </row>
    <row r="221" spans="1:1" x14ac:dyDescent="0.25">
      <c r="A221" s="135"/>
    </row>
    <row r="222" spans="1:1" x14ac:dyDescent="0.25">
      <c r="A222" s="135"/>
    </row>
    <row r="223" spans="1:1" x14ac:dyDescent="0.25">
      <c r="A223" s="135"/>
    </row>
    <row r="224" spans="1:1" x14ac:dyDescent="0.25">
      <c r="A224" s="135"/>
    </row>
    <row r="225" spans="1:1" x14ac:dyDescent="0.25">
      <c r="A225" s="135"/>
    </row>
    <row r="226" spans="1:1" x14ac:dyDescent="0.25">
      <c r="A226" s="135"/>
    </row>
    <row r="227" spans="1:1" x14ac:dyDescent="0.25">
      <c r="A227" s="135"/>
    </row>
    <row r="228" spans="1:1" x14ac:dyDescent="0.25">
      <c r="A228" s="135"/>
    </row>
    <row r="229" spans="1:1" x14ac:dyDescent="0.25">
      <c r="A229" s="135"/>
    </row>
    <row r="230" spans="1:1" x14ac:dyDescent="0.25">
      <c r="A230" s="135"/>
    </row>
    <row r="231" spans="1:1" x14ac:dyDescent="0.25">
      <c r="A231" s="135"/>
    </row>
    <row r="232" spans="1:1" x14ac:dyDescent="0.25">
      <c r="A232" s="135"/>
    </row>
    <row r="233" spans="1:1" x14ac:dyDescent="0.25">
      <c r="A233" s="135"/>
    </row>
    <row r="234" spans="1:1" x14ac:dyDescent="0.25">
      <c r="A234" s="135"/>
    </row>
    <row r="235" spans="1:1" x14ac:dyDescent="0.25">
      <c r="A235" s="135"/>
    </row>
    <row r="236" spans="1:1" x14ac:dyDescent="0.25">
      <c r="A236" s="135"/>
    </row>
    <row r="237" spans="1:1" x14ac:dyDescent="0.25">
      <c r="A237" s="135"/>
    </row>
    <row r="238" spans="1:1" x14ac:dyDescent="0.25">
      <c r="A238" s="135"/>
    </row>
    <row r="239" spans="1:1" x14ac:dyDescent="0.25">
      <c r="A239" s="135"/>
    </row>
    <row r="240" spans="1:1" x14ac:dyDescent="0.25">
      <c r="A240" s="135"/>
    </row>
    <row r="241" spans="1:1" x14ac:dyDescent="0.25">
      <c r="A241" s="135"/>
    </row>
    <row r="242" spans="1:1" x14ac:dyDescent="0.25">
      <c r="A242" s="135"/>
    </row>
    <row r="243" spans="1:1" x14ac:dyDescent="0.25">
      <c r="A243" s="135"/>
    </row>
    <row r="244" spans="1:1" x14ac:dyDescent="0.25">
      <c r="A244" s="135"/>
    </row>
    <row r="245" spans="1:1" x14ac:dyDescent="0.25">
      <c r="A245" s="135"/>
    </row>
    <row r="246" spans="1:1" x14ac:dyDescent="0.25">
      <c r="A246" s="135"/>
    </row>
    <row r="247" spans="1:1" x14ac:dyDescent="0.25">
      <c r="A247" s="135"/>
    </row>
    <row r="248" spans="1:1" x14ac:dyDescent="0.25">
      <c r="A248" s="135"/>
    </row>
    <row r="249" spans="1:1" x14ac:dyDescent="0.25">
      <c r="A249" s="135"/>
    </row>
    <row r="250" spans="1:1" x14ac:dyDescent="0.25">
      <c r="A250" s="135"/>
    </row>
    <row r="251" spans="1:1" x14ac:dyDescent="0.25">
      <c r="A251" s="135"/>
    </row>
    <row r="252" spans="1:1" x14ac:dyDescent="0.25">
      <c r="A252" s="135"/>
    </row>
    <row r="253" spans="1:1" x14ac:dyDescent="0.25">
      <c r="A253" s="135"/>
    </row>
    <row r="254" spans="1:1" x14ac:dyDescent="0.25">
      <c r="A254" s="135"/>
    </row>
    <row r="255" spans="1:1" x14ac:dyDescent="0.25">
      <c r="A255" s="135"/>
    </row>
    <row r="256" spans="1:1" x14ac:dyDescent="0.25">
      <c r="A256" s="135"/>
    </row>
    <row r="257" spans="1:1" x14ac:dyDescent="0.25">
      <c r="A257" s="135"/>
    </row>
    <row r="258" spans="1:1" x14ac:dyDescent="0.25">
      <c r="A258" s="135"/>
    </row>
    <row r="259" spans="1:1" x14ac:dyDescent="0.25">
      <c r="A259" s="135"/>
    </row>
    <row r="260" spans="1:1" x14ac:dyDescent="0.25">
      <c r="A260" s="135"/>
    </row>
    <row r="261" spans="1:1" x14ac:dyDescent="0.25">
      <c r="A261" s="135"/>
    </row>
    <row r="262" spans="1:1" x14ac:dyDescent="0.25">
      <c r="A262" s="135"/>
    </row>
    <row r="263" spans="1:1" x14ac:dyDescent="0.25">
      <c r="A263" s="135"/>
    </row>
    <row r="264" spans="1:1" x14ac:dyDescent="0.25">
      <c r="A264" s="135"/>
    </row>
    <row r="265" spans="1:1" x14ac:dyDescent="0.25">
      <c r="A265" s="135"/>
    </row>
    <row r="266" spans="1:1" x14ac:dyDescent="0.25">
      <c r="A266" s="135"/>
    </row>
    <row r="267" spans="1:1" x14ac:dyDescent="0.25">
      <c r="A267" s="135"/>
    </row>
    <row r="268" spans="1:1" x14ac:dyDescent="0.25">
      <c r="A268" s="135"/>
    </row>
    <row r="269" spans="1:1" x14ac:dyDescent="0.25">
      <c r="A269" s="135"/>
    </row>
    <row r="270" spans="1:1" x14ac:dyDescent="0.25">
      <c r="A270" s="135"/>
    </row>
    <row r="271" spans="1:1" x14ac:dyDescent="0.25">
      <c r="A271" s="135"/>
    </row>
    <row r="272" spans="1:1" x14ac:dyDescent="0.25">
      <c r="A272" s="135"/>
    </row>
    <row r="273" spans="1:1" x14ac:dyDescent="0.25">
      <c r="A273" s="135"/>
    </row>
    <row r="274" spans="1:1" x14ac:dyDescent="0.25">
      <c r="A274" s="135"/>
    </row>
    <row r="275" spans="1:1" x14ac:dyDescent="0.25">
      <c r="A275" s="135"/>
    </row>
    <row r="276" spans="1:1" x14ac:dyDescent="0.25">
      <c r="A276" s="135"/>
    </row>
    <row r="277" spans="1:1" x14ac:dyDescent="0.25">
      <c r="A277" s="135"/>
    </row>
    <row r="278" spans="1:1" x14ac:dyDescent="0.25">
      <c r="A278" s="135"/>
    </row>
    <row r="279" spans="1:1" x14ac:dyDescent="0.25">
      <c r="A279" s="135"/>
    </row>
    <row r="280" spans="1:1" x14ac:dyDescent="0.25">
      <c r="A280" s="135"/>
    </row>
    <row r="281" spans="1:1" x14ac:dyDescent="0.25">
      <c r="A281" s="135"/>
    </row>
    <row r="282" spans="1:1" x14ac:dyDescent="0.25">
      <c r="A282" s="135"/>
    </row>
    <row r="283" spans="1:1" x14ac:dyDescent="0.25">
      <c r="A283" s="135"/>
    </row>
    <row r="284" spans="1:1" x14ac:dyDescent="0.25">
      <c r="A284" s="135"/>
    </row>
    <row r="285" spans="1:1" x14ac:dyDescent="0.25">
      <c r="A285" s="135"/>
    </row>
    <row r="286" spans="1:1" x14ac:dyDescent="0.25">
      <c r="A286" s="135"/>
    </row>
    <row r="287" spans="1:1" x14ac:dyDescent="0.25">
      <c r="A287" s="135"/>
    </row>
    <row r="288" spans="1:1" x14ac:dyDescent="0.25">
      <c r="A288" s="135"/>
    </row>
    <row r="289" spans="1:1" x14ac:dyDescent="0.25">
      <c r="A289" s="135"/>
    </row>
    <row r="290" spans="1:1" x14ac:dyDescent="0.25">
      <c r="A290" s="135"/>
    </row>
    <row r="291" spans="1:1" x14ac:dyDescent="0.25">
      <c r="A291" s="135"/>
    </row>
    <row r="292" spans="1:1" x14ac:dyDescent="0.25">
      <c r="A292" s="135"/>
    </row>
    <row r="293" spans="1:1" x14ac:dyDescent="0.25">
      <c r="A293" s="135"/>
    </row>
    <row r="294" spans="1:1" x14ac:dyDescent="0.25">
      <c r="A294" s="135"/>
    </row>
    <row r="295" spans="1:1" x14ac:dyDescent="0.25">
      <c r="A295" s="135"/>
    </row>
    <row r="296" spans="1:1" x14ac:dyDescent="0.25">
      <c r="A296" s="135"/>
    </row>
    <row r="297" spans="1:1" x14ac:dyDescent="0.25">
      <c r="A297" s="135"/>
    </row>
    <row r="298" spans="1:1" x14ac:dyDescent="0.25">
      <c r="A298" s="135"/>
    </row>
    <row r="299" spans="1:1" x14ac:dyDescent="0.25">
      <c r="A299" s="135"/>
    </row>
    <row r="300" spans="1:1" x14ac:dyDescent="0.25">
      <c r="A300" s="135"/>
    </row>
    <row r="301" spans="1:1" x14ac:dyDescent="0.25">
      <c r="A301" s="135"/>
    </row>
    <row r="302" spans="1:1" x14ac:dyDescent="0.25">
      <c r="A302" s="135"/>
    </row>
    <row r="303" spans="1:1" x14ac:dyDescent="0.25">
      <c r="A303" s="135"/>
    </row>
    <row r="304" spans="1:1" x14ac:dyDescent="0.25">
      <c r="A304" s="135"/>
    </row>
    <row r="305" spans="1:1" x14ac:dyDescent="0.25">
      <c r="A305" s="135"/>
    </row>
    <row r="306" spans="1:1" x14ac:dyDescent="0.25">
      <c r="A306" s="135"/>
    </row>
    <row r="307" spans="1:1" x14ac:dyDescent="0.25">
      <c r="A307" s="135"/>
    </row>
    <row r="308" spans="1:1" x14ac:dyDescent="0.25">
      <c r="A308" s="135"/>
    </row>
    <row r="309" spans="1:1" x14ac:dyDescent="0.25">
      <c r="A309" s="135"/>
    </row>
    <row r="310" spans="1:1" x14ac:dyDescent="0.25">
      <c r="A310" s="135"/>
    </row>
    <row r="311" spans="1:1" x14ac:dyDescent="0.25">
      <c r="A311" s="135"/>
    </row>
    <row r="312" spans="1:1" x14ac:dyDescent="0.25">
      <c r="A312" s="135"/>
    </row>
    <row r="313" spans="1:1" x14ac:dyDescent="0.25">
      <c r="A313" s="135"/>
    </row>
    <row r="314" spans="1:1" x14ac:dyDescent="0.25">
      <c r="A314" s="135"/>
    </row>
    <row r="315" spans="1:1" x14ac:dyDescent="0.25">
      <c r="A315" s="135"/>
    </row>
    <row r="316" spans="1:1" x14ac:dyDescent="0.25">
      <c r="A316" s="135"/>
    </row>
    <row r="317" spans="1:1" x14ac:dyDescent="0.25">
      <c r="A317" s="135"/>
    </row>
    <row r="318" spans="1:1" x14ac:dyDescent="0.25">
      <c r="A318" s="135"/>
    </row>
    <row r="319" spans="1:1" x14ac:dyDescent="0.25">
      <c r="A319" s="135"/>
    </row>
    <row r="320" spans="1:1" x14ac:dyDescent="0.25">
      <c r="A320" s="135"/>
    </row>
    <row r="321" spans="1:1" x14ac:dyDescent="0.25">
      <c r="A321" s="135"/>
    </row>
    <row r="322" spans="1:1" x14ac:dyDescent="0.25">
      <c r="A322" s="135"/>
    </row>
    <row r="323" spans="1:1" x14ac:dyDescent="0.25">
      <c r="A323" s="135"/>
    </row>
    <row r="324" spans="1:1" x14ac:dyDescent="0.25">
      <c r="A324" s="135"/>
    </row>
    <row r="325" spans="1:1" x14ac:dyDescent="0.25">
      <c r="A325" s="135"/>
    </row>
    <row r="326" spans="1:1" x14ac:dyDescent="0.25">
      <c r="A326" s="135"/>
    </row>
    <row r="327" spans="1:1" x14ac:dyDescent="0.25">
      <c r="A327" s="135"/>
    </row>
    <row r="328" spans="1:1" x14ac:dyDescent="0.25">
      <c r="A328" s="135"/>
    </row>
    <row r="329" spans="1:1" x14ac:dyDescent="0.25">
      <c r="A329" s="135"/>
    </row>
    <row r="330" spans="1:1" x14ac:dyDescent="0.25">
      <c r="A330" s="135"/>
    </row>
    <row r="331" spans="1:1" x14ac:dyDescent="0.25">
      <c r="A331" s="135"/>
    </row>
    <row r="332" spans="1:1" x14ac:dyDescent="0.25">
      <c r="A332" s="135"/>
    </row>
    <row r="333" spans="1:1" x14ac:dyDescent="0.25">
      <c r="A333" s="135"/>
    </row>
    <row r="334" spans="1:1" x14ac:dyDescent="0.25">
      <c r="A334" s="135"/>
    </row>
    <row r="335" spans="1:1" x14ac:dyDescent="0.25">
      <c r="A335" s="135"/>
    </row>
    <row r="336" spans="1:1" x14ac:dyDescent="0.25">
      <c r="A336" s="135"/>
    </row>
    <row r="337" spans="1:1" x14ac:dyDescent="0.25">
      <c r="A337" s="135"/>
    </row>
    <row r="338" spans="1:1" x14ac:dyDescent="0.25">
      <c r="A338" s="135"/>
    </row>
    <row r="339" spans="1:1" x14ac:dyDescent="0.25">
      <c r="A339" s="135"/>
    </row>
    <row r="340" spans="1:1" x14ac:dyDescent="0.25">
      <c r="A340" s="135"/>
    </row>
    <row r="341" spans="1:1" x14ac:dyDescent="0.25">
      <c r="A341" s="135"/>
    </row>
    <row r="342" spans="1:1" x14ac:dyDescent="0.25">
      <c r="A342" s="135"/>
    </row>
    <row r="343" spans="1:1" x14ac:dyDescent="0.25">
      <c r="A343" s="135"/>
    </row>
    <row r="344" spans="1:1" x14ac:dyDescent="0.25">
      <c r="A344" s="135"/>
    </row>
    <row r="345" spans="1:1" x14ac:dyDescent="0.25">
      <c r="A345" s="135"/>
    </row>
    <row r="346" spans="1:1" x14ac:dyDescent="0.25">
      <c r="A346" s="135"/>
    </row>
    <row r="347" spans="1:1" x14ac:dyDescent="0.25">
      <c r="A347" s="135"/>
    </row>
    <row r="348" spans="1:1" x14ac:dyDescent="0.25">
      <c r="A348" s="135"/>
    </row>
    <row r="349" spans="1:1" x14ac:dyDescent="0.25">
      <c r="A349" s="135"/>
    </row>
    <row r="350" spans="1:1" x14ac:dyDescent="0.25">
      <c r="A350" s="135"/>
    </row>
    <row r="351" spans="1:1" x14ac:dyDescent="0.25">
      <c r="A351" s="135"/>
    </row>
    <row r="352" spans="1:1" x14ac:dyDescent="0.25">
      <c r="A352" s="135"/>
    </row>
    <row r="353" spans="1:1" x14ac:dyDescent="0.25">
      <c r="A353" s="135"/>
    </row>
    <row r="354" spans="1:1" x14ac:dyDescent="0.25">
      <c r="A354" s="135"/>
    </row>
    <row r="355" spans="1:1" x14ac:dyDescent="0.25">
      <c r="A355" s="135"/>
    </row>
    <row r="356" spans="1:1" x14ac:dyDescent="0.25">
      <c r="A356" s="135"/>
    </row>
    <row r="357" spans="1:1" x14ac:dyDescent="0.25">
      <c r="A357" s="135"/>
    </row>
    <row r="358" spans="1:1" x14ac:dyDescent="0.25">
      <c r="A358" s="135"/>
    </row>
    <row r="359" spans="1:1" x14ac:dyDescent="0.25">
      <c r="A359" s="135"/>
    </row>
    <row r="360" spans="1:1" x14ac:dyDescent="0.25">
      <c r="A360" s="135"/>
    </row>
    <row r="361" spans="1:1" x14ac:dyDescent="0.25">
      <c r="A361" s="135"/>
    </row>
    <row r="362" spans="1:1" x14ac:dyDescent="0.25">
      <c r="A362" s="135"/>
    </row>
    <row r="363" spans="1:1" x14ac:dyDescent="0.25">
      <c r="A363" s="135"/>
    </row>
    <row r="364" spans="1:1" x14ac:dyDescent="0.25">
      <c r="A364" s="135"/>
    </row>
    <row r="365" spans="1:1" x14ac:dyDescent="0.25">
      <c r="A365" s="135"/>
    </row>
    <row r="366" spans="1:1" x14ac:dyDescent="0.25">
      <c r="A366" s="135"/>
    </row>
    <row r="367" spans="1:1" x14ac:dyDescent="0.25">
      <c r="A367" s="135"/>
    </row>
    <row r="368" spans="1:1" x14ac:dyDescent="0.25">
      <c r="A368" s="135"/>
    </row>
    <row r="369" spans="1:1" x14ac:dyDescent="0.25">
      <c r="A369" s="135"/>
    </row>
    <row r="370" spans="1:1" x14ac:dyDescent="0.25">
      <c r="A370" s="135"/>
    </row>
    <row r="371" spans="1:1" x14ac:dyDescent="0.25">
      <c r="A371" s="135"/>
    </row>
    <row r="372" spans="1:1" x14ac:dyDescent="0.25">
      <c r="A372" s="135"/>
    </row>
    <row r="373" spans="1:1" x14ac:dyDescent="0.25">
      <c r="A373" s="135"/>
    </row>
    <row r="374" spans="1:1" x14ac:dyDescent="0.25">
      <c r="A374" s="135"/>
    </row>
    <row r="375" spans="1:1" x14ac:dyDescent="0.25">
      <c r="A375" s="135"/>
    </row>
    <row r="376" spans="1:1" x14ac:dyDescent="0.25">
      <c r="A376" s="135"/>
    </row>
    <row r="377" spans="1:1" x14ac:dyDescent="0.25">
      <c r="A377" s="135"/>
    </row>
    <row r="378" spans="1:1" x14ac:dyDescent="0.25">
      <c r="A378" s="135"/>
    </row>
    <row r="379" spans="1:1" x14ac:dyDescent="0.25">
      <c r="A379" s="135"/>
    </row>
    <row r="380" spans="1:1" x14ac:dyDescent="0.25">
      <c r="A380" s="135"/>
    </row>
    <row r="381" spans="1:1" x14ac:dyDescent="0.25">
      <c r="A381" s="135"/>
    </row>
    <row r="382" spans="1:1" x14ac:dyDescent="0.25">
      <c r="A382" s="135"/>
    </row>
    <row r="383" spans="1:1" x14ac:dyDescent="0.25">
      <c r="A383" s="135"/>
    </row>
    <row r="384" spans="1:1" x14ac:dyDescent="0.25">
      <c r="A384" s="135"/>
    </row>
    <row r="385" spans="1:1" x14ac:dyDescent="0.25">
      <c r="A385" s="135"/>
    </row>
    <row r="386" spans="1:1" x14ac:dyDescent="0.25">
      <c r="A386" s="135"/>
    </row>
    <row r="387" spans="1:1" x14ac:dyDescent="0.25">
      <c r="A387" s="135"/>
    </row>
    <row r="388" spans="1:1" x14ac:dyDescent="0.25">
      <c r="A388" s="135"/>
    </row>
    <row r="389" spans="1:1" x14ac:dyDescent="0.25">
      <c r="A389" s="135"/>
    </row>
    <row r="390" spans="1:1" x14ac:dyDescent="0.25">
      <c r="A390" s="135"/>
    </row>
    <row r="391" spans="1:1" x14ac:dyDescent="0.25">
      <c r="A391" s="135"/>
    </row>
    <row r="392" spans="1:1" x14ac:dyDescent="0.25">
      <c r="A392" s="135"/>
    </row>
    <row r="393" spans="1:1" x14ac:dyDescent="0.25">
      <c r="A393" s="135"/>
    </row>
    <row r="394" spans="1:1" x14ac:dyDescent="0.25">
      <c r="A394" s="135"/>
    </row>
    <row r="395" spans="1:1" x14ac:dyDescent="0.25">
      <c r="A395" s="135"/>
    </row>
    <row r="396" spans="1:1" x14ac:dyDescent="0.25">
      <c r="A396" s="135"/>
    </row>
    <row r="397" spans="1:1" x14ac:dyDescent="0.25">
      <c r="A397" s="135"/>
    </row>
    <row r="398" spans="1:1" x14ac:dyDescent="0.25">
      <c r="A398" s="135"/>
    </row>
    <row r="399" spans="1:1" x14ac:dyDescent="0.25">
      <c r="A399" s="135"/>
    </row>
    <row r="400" spans="1:1" x14ac:dyDescent="0.25">
      <c r="A400" s="135"/>
    </row>
    <row r="401" spans="1:1" x14ac:dyDescent="0.25">
      <c r="A401" s="135"/>
    </row>
    <row r="402" spans="1:1" x14ac:dyDescent="0.25">
      <c r="A402" s="135"/>
    </row>
    <row r="403" spans="1:1" x14ac:dyDescent="0.25">
      <c r="A403" s="135"/>
    </row>
    <row r="404" spans="1:1" x14ac:dyDescent="0.25">
      <c r="A404" s="135"/>
    </row>
    <row r="405" spans="1:1" x14ac:dyDescent="0.25">
      <c r="A405" s="135"/>
    </row>
    <row r="406" spans="1:1" x14ac:dyDescent="0.25">
      <c r="A406" s="135"/>
    </row>
    <row r="407" spans="1:1" x14ac:dyDescent="0.25">
      <c r="A407" s="135"/>
    </row>
    <row r="408" spans="1:1" x14ac:dyDescent="0.25">
      <c r="A408" s="135"/>
    </row>
    <row r="409" spans="1:1" x14ac:dyDescent="0.25">
      <c r="A409" s="135"/>
    </row>
    <row r="410" spans="1:1" x14ac:dyDescent="0.25">
      <c r="A410" s="135"/>
    </row>
    <row r="411" spans="1:1" x14ac:dyDescent="0.25">
      <c r="A411" s="135"/>
    </row>
    <row r="412" spans="1:1" x14ac:dyDescent="0.25">
      <c r="A412" s="135"/>
    </row>
    <row r="413" spans="1:1" x14ac:dyDescent="0.25">
      <c r="A413" s="135"/>
    </row>
    <row r="414" spans="1:1" x14ac:dyDescent="0.25">
      <c r="A414" s="135"/>
    </row>
    <row r="415" spans="1:1" x14ac:dyDescent="0.25">
      <c r="A415" s="135"/>
    </row>
    <row r="416" spans="1:1" x14ac:dyDescent="0.25">
      <c r="A416" s="135"/>
    </row>
    <row r="417" spans="1:1" x14ac:dyDescent="0.25">
      <c r="A417" s="135"/>
    </row>
    <row r="418" spans="1:1" x14ac:dyDescent="0.25">
      <c r="A418" s="135"/>
    </row>
    <row r="419" spans="1:1" x14ac:dyDescent="0.25">
      <c r="A419" s="135"/>
    </row>
    <row r="420" spans="1:1" x14ac:dyDescent="0.25">
      <c r="A420" s="135"/>
    </row>
    <row r="421" spans="1:1" x14ac:dyDescent="0.25">
      <c r="A421" s="135"/>
    </row>
    <row r="422" spans="1:1" x14ac:dyDescent="0.25">
      <c r="A422" s="135"/>
    </row>
    <row r="423" spans="1:1" x14ac:dyDescent="0.25">
      <c r="A423" s="135"/>
    </row>
    <row r="424" spans="1:1" x14ac:dyDescent="0.25">
      <c r="A424" s="135"/>
    </row>
    <row r="425" spans="1:1" x14ac:dyDescent="0.25">
      <c r="A425" s="135"/>
    </row>
    <row r="426" spans="1:1" x14ac:dyDescent="0.25">
      <c r="A426" s="135"/>
    </row>
    <row r="427" spans="1:1" x14ac:dyDescent="0.25">
      <c r="A427" s="135"/>
    </row>
    <row r="428" spans="1:1" x14ac:dyDescent="0.25">
      <c r="A428" s="135"/>
    </row>
    <row r="429" spans="1:1" x14ac:dyDescent="0.25">
      <c r="A429" s="135"/>
    </row>
    <row r="430" spans="1:1" x14ac:dyDescent="0.25">
      <c r="A430" s="135"/>
    </row>
    <row r="431" spans="1:1" x14ac:dyDescent="0.25">
      <c r="A431" s="135"/>
    </row>
    <row r="432" spans="1:1" x14ac:dyDescent="0.25">
      <c r="A432" s="135"/>
    </row>
    <row r="433" spans="1:1" x14ac:dyDescent="0.25">
      <c r="A433" s="135"/>
    </row>
    <row r="434" spans="1:1" x14ac:dyDescent="0.25">
      <c r="A434" s="135"/>
    </row>
    <row r="435" spans="1:1" x14ac:dyDescent="0.25">
      <c r="A435" s="135"/>
    </row>
    <row r="436" spans="1:1" x14ac:dyDescent="0.25">
      <c r="A436" s="135"/>
    </row>
    <row r="437" spans="1:1" x14ac:dyDescent="0.25">
      <c r="A437" s="135"/>
    </row>
    <row r="438" spans="1:1" x14ac:dyDescent="0.25">
      <c r="A438" s="135"/>
    </row>
    <row r="439" spans="1:1" x14ac:dyDescent="0.25">
      <c r="A439" s="135"/>
    </row>
    <row r="440" spans="1:1" x14ac:dyDescent="0.25">
      <c r="A440" s="135"/>
    </row>
    <row r="441" spans="1:1" x14ac:dyDescent="0.25">
      <c r="A441" s="135"/>
    </row>
    <row r="442" spans="1:1" x14ac:dyDescent="0.25">
      <c r="A442" s="135"/>
    </row>
    <row r="443" spans="1:1" x14ac:dyDescent="0.25">
      <c r="A443" s="135"/>
    </row>
    <row r="444" spans="1:1" x14ac:dyDescent="0.25">
      <c r="A444" s="135"/>
    </row>
    <row r="445" spans="1:1" x14ac:dyDescent="0.25">
      <c r="A445" s="135"/>
    </row>
    <row r="446" spans="1:1" x14ac:dyDescent="0.25">
      <c r="A446" s="135"/>
    </row>
    <row r="447" spans="1:1" x14ac:dyDescent="0.25">
      <c r="A447" s="135"/>
    </row>
    <row r="448" spans="1:1" x14ac:dyDescent="0.25">
      <c r="A448" s="135"/>
    </row>
    <row r="449" spans="1:1" x14ac:dyDescent="0.25">
      <c r="A449" s="135"/>
    </row>
    <row r="450" spans="1:1" x14ac:dyDescent="0.25">
      <c r="A450" s="135"/>
    </row>
    <row r="451" spans="1:1" x14ac:dyDescent="0.25">
      <c r="A451" s="135"/>
    </row>
    <row r="452" spans="1:1" x14ac:dyDescent="0.25">
      <c r="A452" s="135"/>
    </row>
    <row r="453" spans="1:1" x14ac:dyDescent="0.25">
      <c r="A453" s="135"/>
    </row>
    <row r="454" spans="1:1" x14ac:dyDescent="0.25">
      <c r="A454" s="135"/>
    </row>
    <row r="455" spans="1:1" x14ac:dyDescent="0.25">
      <c r="A455" s="135"/>
    </row>
    <row r="456" spans="1:1" x14ac:dyDescent="0.25">
      <c r="A456" s="135"/>
    </row>
    <row r="457" spans="1:1" x14ac:dyDescent="0.25">
      <c r="A457" s="135"/>
    </row>
    <row r="458" spans="1:1" x14ac:dyDescent="0.25">
      <c r="A458" s="135"/>
    </row>
    <row r="459" spans="1:1" x14ac:dyDescent="0.25">
      <c r="A459" s="135"/>
    </row>
    <row r="460" spans="1:1" x14ac:dyDescent="0.25">
      <c r="A460" s="135"/>
    </row>
    <row r="461" spans="1:1" x14ac:dyDescent="0.25">
      <c r="A461" s="135"/>
    </row>
    <row r="462" spans="1:1" x14ac:dyDescent="0.25">
      <c r="A462" s="135"/>
    </row>
    <row r="463" spans="1:1" x14ac:dyDescent="0.25">
      <c r="A463" s="135"/>
    </row>
    <row r="464" spans="1:1" x14ac:dyDescent="0.25">
      <c r="A464" s="135"/>
    </row>
    <row r="465" spans="1:1" x14ac:dyDescent="0.25">
      <c r="A465" s="135"/>
    </row>
    <row r="466" spans="1:1" x14ac:dyDescent="0.25">
      <c r="A466" s="135"/>
    </row>
    <row r="467" spans="1:1" x14ac:dyDescent="0.25">
      <c r="A467" s="135"/>
    </row>
    <row r="468" spans="1:1" x14ac:dyDescent="0.25">
      <c r="A468" s="135"/>
    </row>
    <row r="469" spans="1:1" x14ac:dyDescent="0.25">
      <c r="A469" s="135"/>
    </row>
    <row r="470" spans="1:1" x14ac:dyDescent="0.25">
      <c r="A470" s="135"/>
    </row>
    <row r="471" spans="1:1" x14ac:dyDescent="0.25">
      <c r="A471" s="135"/>
    </row>
    <row r="472" spans="1:1" x14ac:dyDescent="0.25">
      <c r="A472" s="135"/>
    </row>
    <row r="473" spans="1:1" x14ac:dyDescent="0.25">
      <c r="A473" s="135"/>
    </row>
    <row r="474" spans="1:1" x14ac:dyDescent="0.25">
      <c r="A474" s="135"/>
    </row>
    <row r="475" spans="1:1" x14ac:dyDescent="0.25">
      <c r="A475" s="135"/>
    </row>
    <row r="476" spans="1:1" x14ac:dyDescent="0.25">
      <c r="A476" s="135"/>
    </row>
    <row r="477" spans="1:1" x14ac:dyDescent="0.25">
      <c r="A477" s="135"/>
    </row>
    <row r="478" spans="1:1" x14ac:dyDescent="0.25">
      <c r="A478" s="135"/>
    </row>
    <row r="479" spans="1:1" x14ac:dyDescent="0.25">
      <c r="A479" s="135"/>
    </row>
    <row r="480" spans="1:1" x14ac:dyDescent="0.25">
      <c r="A480" s="135"/>
    </row>
    <row r="481" spans="1:1" x14ac:dyDescent="0.25">
      <c r="A481" s="135"/>
    </row>
    <row r="482" spans="1:1" x14ac:dyDescent="0.25">
      <c r="A482" s="135"/>
    </row>
    <row r="483" spans="1:1" x14ac:dyDescent="0.25">
      <c r="A483" s="135"/>
    </row>
    <row r="484" spans="1:1" x14ac:dyDescent="0.25">
      <c r="A484" s="135"/>
    </row>
    <row r="485" spans="1:1" x14ac:dyDescent="0.25">
      <c r="A485" s="135"/>
    </row>
    <row r="486" spans="1:1" x14ac:dyDescent="0.25">
      <c r="A486" s="135"/>
    </row>
    <row r="487" spans="1:1" x14ac:dyDescent="0.25">
      <c r="A487" s="135"/>
    </row>
    <row r="488" spans="1:1" x14ac:dyDescent="0.25">
      <c r="A488" s="135"/>
    </row>
    <row r="489" spans="1:1" x14ac:dyDescent="0.25">
      <c r="A489" s="135"/>
    </row>
    <row r="490" spans="1:1" x14ac:dyDescent="0.25">
      <c r="A490" s="135"/>
    </row>
    <row r="491" spans="1:1" x14ac:dyDescent="0.25">
      <c r="A491" s="135"/>
    </row>
    <row r="492" spans="1:1" x14ac:dyDescent="0.25">
      <c r="A492" s="135"/>
    </row>
    <row r="493" spans="1:1" x14ac:dyDescent="0.25">
      <c r="A493" s="135"/>
    </row>
    <row r="494" spans="1:1" x14ac:dyDescent="0.25">
      <c r="A494" s="135"/>
    </row>
    <row r="495" spans="1:1" x14ac:dyDescent="0.25">
      <c r="A495" s="135"/>
    </row>
    <row r="496" spans="1:1" x14ac:dyDescent="0.25">
      <c r="A496" s="135"/>
    </row>
    <row r="497" spans="1:1" x14ac:dyDescent="0.25">
      <c r="A497" s="135"/>
    </row>
    <row r="498" spans="1:1" x14ac:dyDescent="0.25">
      <c r="A498" s="135"/>
    </row>
    <row r="499" spans="1:1" x14ac:dyDescent="0.25">
      <c r="A499" s="135"/>
    </row>
    <row r="500" spans="1:1" x14ac:dyDescent="0.25">
      <c r="A500" s="135"/>
    </row>
    <row r="501" spans="1:1" x14ac:dyDescent="0.25">
      <c r="A501" s="135"/>
    </row>
    <row r="502" spans="1:1" x14ac:dyDescent="0.25">
      <c r="A502" s="135"/>
    </row>
    <row r="503" spans="1:1" x14ac:dyDescent="0.25">
      <c r="A503" s="135"/>
    </row>
    <row r="504" spans="1:1" x14ac:dyDescent="0.25">
      <c r="A504" s="135"/>
    </row>
    <row r="505" spans="1:1" x14ac:dyDescent="0.25">
      <c r="A505" s="135"/>
    </row>
    <row r="506" spans="1:1" x14ac:dyDescent="0.25">
      <c r="A506" s="135"/>
    </row>
    <row r="507" spans="1:1" x14ac:dyDescent="0.25">
      <c r="A507" s="135"/>
    </row>
    <row r="508" spans="1:1" x14ac:dyDescent="0.25">
      <c r="A508" s="135"/>
    </row>
    <row r="509" spans="1:1" x14ac:dyDescent="0.25">
      <c r="A509" s="135"/>
    </row>
    <row r="510" spans="1:1" x14ac:dyDescent="0.25">
      <c r="A510" s="135"/>
    </row>
    <row r="511" spans="1:1" x14ac:dyDescent="0.25">
      <c r="A511" s="135"/>
    </row>
    <row r="512" spans="1:1" x14ac:dyDescent="0.25">
      <c r="A512" s="135"/>
    </row>
    <row r="513" spans="1:1" x14ac:dyDescent="0.25">
      <c r="A513" s="135"/>
    </row>
    <row r="514" spans="1:1" x14ac:dyDescent="0.25">
      <c r="A514" s="135"/>
    </row>
    <row r="515" spans="1:1" x14ac:dyDescent="0.25">
      <c r="A515" s="135"/>
    </row>
    <row r="516" spans="1:1" x14ac:dyDescent="0.25">
      <c r="A516" s="135"/>
    </row>
    <row r="517" spans="1:1" x14ac:dyDescent="0.25">
      <c r="A517" s="135"/>
    </row>
    <row r="518" spans="1:1" x14ac:dyDescent="0.25">
      <c r="A518" s="135"/>
    </row>
    <row r="519" spans="1:1" x14ac:dyDescent="0.25">
      <c r="A519" s="135"/>
    </row>
    <row r="520" spans="1:1" x14ac:dyDescent="0.25">
      <c r="A520" s="135"/>
    </row>
    <row r="521" spans="1:1" x14ac:dyDescent="0.25">
      <c r="A521" s="135"/>
    </row>
    <row r="522" spans="1:1" x14ac:dyDescent="0.25">
      <c r="A522" s="135"/>
    </row>
    <row r="523" spans="1:1" x14ac:dyDescent="0.25">
      <c r="A523" s="135"/>
    </row>
    <row r="524" spans="1:1" x14ac:dyDescent="0.25">
      <c r="A524" s="135"/>
    </row>
    <row r="525" spans="1:1" x14ac:dyDescent="0.25">
      <c r="A525" s="135"/>
    </row>
    <row r="526" spans="1:1" x14ac:dyDescent="0.25">
      <c r="A526" s="135"/>
    </row>
    <row r="527" spans="1:1" x14ac:dyDescent="0.25">
      <c r="A527" s="135"/>
    </row>
    <row r="528" spans="1:1" x14ac:dyDescent="0.25">
      <c r="A528" s="135"/>
    </row>
    <row r="529" spans="1:1" x14ac:dyDescent="0.25">
      <c r="A529" s="135"/>
    </row>
    <row r="530" spans="1:1" x14ac:dyDescent="0.25">
      <c r="A530" s="135"/>
    </row>
    <row r="531" spans="1:1" x14ac:dyDescent="0.25">
      <c r="A531" s="135"/>
    </row>
    <row r="532" spans="1:1" x14ac:dyDescent="0.25">
      <c r="A532" s="135"/>
    </row>
    <row r="533" spans="1:1" x14ac:dyDescent="0.25">
      <c r="A533" s="135"/>
    </row>
    <row r="534" spans="1:1" x14ac:dyDescent="0.25">
      <c r="A534" s="135"/>
    </row>
    <row r="535" spans="1:1" x14ac:dyDescent="0.25">
      <c r="A535" s="135"/>
    </row>
    <row r="536" spans="1:1" x14ac:dyDescent="0.25">
      <c r="A536" s="135"/>
    </row>
    <row r="537" spans="1:1" x14ac:dyDescent="0.25">
      <c r="A537" s="135"/>
    </row>
    <row r="538" spans="1:1" x14ac:dyDescent="0.25">
      <c r="A538" s="135"/>
    </row>
    <row r="539" spans="1:1" x14ac:dyDescent="0.25">
      <c r="A539" s="135"/>
    </row>
    <row r="540" spans="1:1" x14ac:dyDescent="0.25">
      <c r="A540" s="135"/>
    </row>
    <row r="541" spans="1:1" x14ac:dyDescent="0.25">
      <c r="A541" s="135"/>
    </row>
    <row r="542" spans="1:1" x14ac:dyDescent="0.25">
      <c r="A542" s="135"/>
    </row>
    <row r="543" spans="1:1" x14ac:dyDescent="0.25">
      <c r="A543" s="135"/>
    </row>
    <row r="544" spans="1:1" x14ac:dyDescent="0.25">
      <c r="A544" s="135"/>
    </row>
    <row r="545" spans="1:1" x14ac:dyDescent="0.25">
      <c r="A545" s="135"/>
    </row>
    <row r="546" spans="1:1" x14ac:dyDescent="0.25">
      <c r="A546" s="135"/>
    </row>
    <row r="547" spans="1:1" x14ac:dyDescent="0.25">
      <c r="A547" s="135"/>
    </row>
    <row r="548" spans="1:1" x14ac:dyDescent="0.25">
      <c r="A548" s="135"/>
    </row>
    <row r="549" spans="1:1" x14ac:dyDescent="0.25">
      <c r="A549" s="135"/>
    </row>
    <row r="550" spans="1:1" x14ac:dyDescent="0.25">
      <c r="A550" s="135"/>
    </row>
    <row r="551" spans="1:1" x14ac:dyDescent="0.25">
      <c r="A551" s="135"/>
    </row>
    <row r="552" spans="1:1" x14ac:dyDescent="0.25">
      <c r="A552" s="135"/>
    </row>
    <row r="553" spans="1:1" x14ac:dyDescent="0.25">
      <c r="A553" s="135"/>
    </row>
    <row r="554" spans="1:1" x14ac:dyDescent="0.25">
      <c r="A554" s="135"/>
    </row>
    <row r="555" spans="1:1" x14ac:dyDescent="0.25">
      <c r="A555" s="135"/>
    </row>
    <row r="556" spans="1:1" x14ac:dyDescent="0.25">
      <c r="A556" s="135"/>
    </row>
    <row r="557" spans="1:1" x14ac:dyDescent="0.25">
      <c r="A557" s="135"/>
    </row>
    <row r="558" spans="1:1" x14ac:dyDescent="0.25">
      <c r="A558" s="135"/>
    </row>
    <row r="559" spans="1:1" x14ac:dyDescent="0.25">
      <c r="A559" s="135"/>
    </row>
    <row r="560" spans="1:1" x14ac:dyDescent="0.25">
      <c r="A560" s="135"/>
    </row>
    <row r="561" spans="1:1" x14ac:dyDescent="0.25">
      <c r="A561" s="135"/>
    </row>
    <row r="562" spans="1:1" x14ac:dyDescent="0.25">
      <c r="A562" s="135"/>
    </row>
    <row r="563" spans="1:1" x14ac:dyDescent="0.25">
      <c r="A563" s="135"/>
    </row>
    <row r="564" spans="1:1" x14ac:dyDescent="0.25">
      <c r="A564" s="135"/>
    </row>
    <row r="565" spans="1:1" x14ac:dyDescent="0.25">
      <c r="A565" s="135"/>
    </row>
    <row r="566" spans="1:1" x14ac:dyDescent="0.25">
      <c r="A566" s="135"/>
    </row>
    <row r="567" spans="1:1" x14ac:dyDescent="0.25">
      <c r="A567" s="135"/>
    </row>
    <row r="568" spans="1:1" x14ac:dyDescent="0.25">
      <c r="A568" s="135"/>
    </row>
    <row r="569" spans="1:1" x14ac:dyDescent="0.25">
      <c r="A569" s="135"/>
    </row>
    <row r="570" spans="1:1" x14ac:dyDescent="0.25">
      <c r="A570" s="135"/>
    </row>
    <row r="571" spans="1:1" x14ac:dyDescent="0.25">
      <c r="A571" s="135"/>
    </row>
    <row r="572" spans="1:1" x14ac:dyDescent="0.25">
      <c r="A572" s="135"/>
    </row>
    <row r="573" spans="1:1" x14ac:dyDescent="0.25">
      <c r="A573" s="135"/>
    </row>
    <row r="574" spans="1:1" x14ac:dyDescent="0.25">
      <c r="A574" s="135"/>
    </row>
    <row r="575" spans="1:1" x14ac:dyDescent="0.25">
      <c r="A575" s="135"/>
    </row>
    <row r="576" spans="1:1" x14ac:dyDescent="0.25">
      <c r="A576" s="135"/>
    </row>
    <row r="577" spans="1:1" x14ac:dyDescent="0.25">
      <c r="A577" s="135"/>
    </row>
    <row r="578" spans="1:1" x14ac:dyDescent="0.25">
      <c r="A578" s="135"/>
    </row>
    <row r="579" spans="1:1" x14ac:dyDescent="0.25">
      <c r="A579" s="135"/>
    </row>
    <row r="580" spans="1:1" x14ac:dyDescent="0.25">
      <c r="A580" s="135"/>
    </row>
    <row r="581" spans="1:1" x14ac:dyDescent="0.25">
      <c r="A581" s="135"/>
    </row>
    <row r="582" spans="1:1" x14ac:dyDescent="0.25">
      <c r="A582" s="135"/>
    </row>
    <row r="583" spans="1:1" x14ac:dyDescent="0.25">
      <c r="A583" s="135"/>
    </row>
    <row r="584" spans="1:1" x14ac:dyDescent="0.25">
      <c r="A584" s="135"/>
    </row>
    <row r="585" spans="1:1" x14ac:dyDescent="0.25">
      <c r="A585" s="135"/>
    </row>
    <row r="586" spans="1:1" x14ac:dyDescent="0.25">
      <c r="A586" s="134"/>
    </row>
    <row r="587" spans="1:1" x14ac:dyDescent="0.25">
      <c r="A587" s="135"/>
    </row>
    <row r="588" spans="1:1" x14ac:dyDescent="0.25">
      <c r="A588" s="135"/>
    </row>
    <row r="589" spans="1:1" x14ac:dyDescent="0.25">
      <c r="A589" s="135"/>
    </row>
    <row r="590" spans="1:1" x14ac:dyDescent="0.25">
      <c r="A590" s="135"/>
    </row>
    <row r="591" spans="1:1" x14ac:dyDescent="0.25">
      <c r="A591" s="135"/>
    </row>
    <row r="592" spans="1:1" x14ac:dyDescent="0.25">
      <c r="A592" s="135"/>
    </row>
    <row r="593" spans="1:1" x14ac:dyDescent="0.25">
      <c r="A593" s="135"/>
    </row>
    <row r="594" spans="1:1" x14ac:dyDescent="0.25">
      <c r="A594" s="135"/>
    </row>
    <row r="595" spans="1:1" x14ac:dyDescent="0.25">
      <c r="A595" s="135"/>
    </row>
    <row r="596" spans="1:1" x14ac:dyDescent="0.25">
      <c r="A596" s="134"/>
    </row>
    <row r="597" spans="1:1" x14ac:dyDescent="0.25">
      <c r="A597" s="135"/>
    </row>
    <row r="598" spans="1:1" x14ac:dyDescent="0.25">
      <c r="A598" s="134"/>
    </row>
    <row r="599" spans="1:1" x14ac:dyDescent="0.25">
      <c r="A599" s="134"/>
    </row>
    <row r="600" spans="1:1" x14ac:dyDescent="0.25">
      <c r="A600" s="134"/>
    </row>
  </sheetData>
  <mergeCells count="4">
    <mergeCell ref="A1:E1"/>
    <mergeCell ref="A2:B2"/>
    <mergeCell ref="B7:E7"/>
    <mergeCell ref="B8:E8"/>
  </mergeCells>
  <pageMargins left="0.75" right="0.75" top="1" bottom="1" header="0.5" footer="0.5"/>
  <pageSetup paperSize="9"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2"/>
  <sheetViews>
    <sheetView zoomScaleNormal="100" workbookViewId="0">
      <selection activeCell="A18" sqref="A18"/>
    </sheetView>
  </sheetViews>
  <sheetFormatPr defaultRowHeight="15" x14ac:dyDescent="0.25"/>
  <cols>
    <col min="1" max="1" width="16.6328125" style="131" customWidth="1"/>
    <col min="2" max="2" width="8.90625" style="131"/>
    <col min="3" max="3" width="10" style="131" customWidth="1"/>
    <col min="4" max="5" width="10" style="6" customWidth="1"/>
    <col min="6" max="6" width="9" style="6" customWidth="1"/>
    <col min="7" max="8" width="10.08984375" style="6" customWidth="1"/>
    <col min="9" max="9" width="8.6328125" style="6" customWidth="1"/>
    <col min="10" max="10" width="8.6328125" style="202" customWidth="1"/>
    <col min="11" max="11" width="8.90625" style="202" customWidth="1"/>
    <col min="12" max="12" width="8.54296875" style="203" customWidth="1"/>
    <col min="13" max="13" width="17.81640625" style="204" customWidth="1"/>
    <col min="14" max="46" width="8.90625" style="6" customWidth="1"/>
    <col min="47" max="48" width="6.90625" style="141" customWidth="1"/>
    <col min="49" max="49" width="10.81640625" style="66" customWidth="1"/>
    <col min="50" max="256" width="8.90625" style="66"/>
    <col min="257" max="257" width="16.6328125" style="66" customWidth="1"/>
    <col min="258" max="258" width="8.90625" style="66"/>
    <col min="259" max="261" width="10" style="66" customWidth="1"/>
    <col min="262" max="262" width="9" style="66" customWidth="1"/>
    <col min="263" max="264" width="10.08984375" style="66" customWidth="1"/>
    <col min="265" max="266" width="8.6328125" style="66" customWidth="1"/>
    <col min="267" max="267" width="8.90625" style="66" customWidth="1"/>
    <col min="268" max="268" width="8.54296875" style="66" customWidth="1"/>
    <col min="269" max="269" width="17.81640625" style="66" customWidth="1"/>
    <col min="270" max="302" width="8.90625" style="66" customWidth="1"/>
    <col min="303" max="304" width="6.90625" style="66" customWidth="1"/>
    <col min="305" max="305" width="10.81640625" style="66" customWidth="1"/>
    <col min="306" max="512" width="8.90625" style="66"/>
    <col min="513" max="513" width="16.6328125" style="66" customWidth="1"/>
    <col min="514" max="514" width="8.90625" style="66"/>
    <col min="515" max="517" width="10" style="66" customWidth="1"/>
    <col min="518" max="518" width="9" style="66" customWidth="1"/>
    <col min="519" max="520" width="10.08984375" style="66" customWidth="1"/>
    <col min="521" max="522" width="8.6328125" style="66" customWidth="1"/>
    <col min="523" max="523" width="8.90625" style="66" customWidth="1"/>
    <col min="524" max="524" width="8.54296875" style="66" customWidth="1"/>
    <col min="525" max="525" width="17.81640625" style="66" customWidth="1"/>
    <col min="526" max="558" width="8.90625" style="66" customWidth="1"/>
    <col min="559" max="560" width="6.90625" style="66" customWidth="1"/>
    <col min="561" max="561" width="10.81640625" style="66" customWidth="1"/>
    <col min="562" max="768" width="8.90625" style="66"/>
    <col min="769" max="769" width="16.6328125" style="66" customWidth="1"/>
    <col min="770" max="770" width="8.90625" style="66"/>
    <col min="771" max="773" width="10" style="66" customWidth="1"/>
    <col min="774" max="774" width="9" style="66" customWidth="1"/>
    <col min="775" max="776" width="10.08984375" style="66" customWidth="1"/>
    <col min="777" max="778" width="8.6328125" style="66" customWidth="1"/>
    <col min="779" max="779" width="8.90625" style="66" customWidth="1"/>
    <col min="780" max="780" width="8.54296875" style="66" customWidth="1"/>
    <col min="781" max="781" width="17.81640625" style="66" customWidth="1"/>
    <col min="782" max="814" width="8.90625" style="66" customWidth="1"/>
    <col min="815" max="816" width="6.90625" style="66" customWidth="1"/>
    <col min="817" max="817" width="10.81640625" style="66" customWidth="1"/>
    <col min="818" max="1024" width="8.90625" style="66"/>
    <col min="1025" max="1025" width="16.6328125" style="66" customWidth="1"/>
    <col min="1026" max="1026" width="8.90625" style="66"/>
    <col min="1027" max="1029" width="10" style="66" customWidth="1"/>
    <col min="1030" max="1030" width="9" style="66" customWidth="1"/>
    <col min="1031" max="1032" width="10.08984375" style="66" customWidth="1"/>
    <col min="1033" max="1034" width="8.6328125" style="66" customWidth="1"/>
    <col min="1035" max="1035" width="8.90625" style="66" customWidth="1"/>
    <col min="1036" max="1036" width="8.54296875" style="66" customWidth="1"/>
    <col min="1037" max="1037" width="17.81640625" style="66" customWidth="1"/>
    <col min="1038" max="1070" width="8.90625" style="66" customWidth="1"/>
    <col min="1071" max="1072" width="6.90625" style="66" customWidth="1"/>
    <col min="1073" max="1073" width="10.81640625" style="66" customWidth="1"/>
    <col min="1074" max="1280" width="8.90625" style="66"/>
    <col min="1281" max="1281" width="16.6328125" style="66" customWidth="1"/>
    <col min="1282" max="1282" width="8.90625" style="66"/>
    <col min="1283" max="1285" width="10" style="66" customWidth="1"/>
    <col min="1286" max="1286" width="9" style="66" customWidth="1"/>
    <col min="1287" max="1288" width="10.08984375" style="66" customWidth="1"/>
    <col min="1289" max="1290" width="8.6328125" style="66" customWidth="1"/>
    <col min="1291" max="1291" width="8.90625" style="66" customWidth="1"/>
    <col min="1292" max="1292" width="8.54296875" style="66" customWidth="1"/>
    <col min="1293" max="1293" width="17.81640625" style="66" customWidth="1"/>
    <col min="1294" max="1326" width="8.90625" style="66" customWidth="1"/>
    <col min="1327" max="1328" width="6.90625" style="66" customWidth="1"/>
    <col min="1329" max="1329" width="10.81640625" style="66" customWidth="1"/>
    <col min="1330" max="1536" width="8.90625" style="66"/>
    <col min="1537" max="1537" width="16.6328125" style="66" customWidth="1"/>
    <col min="1538" max="1538" width="8.90625" style="66"/>
    <col min="1539" max="1541" width="10" style="66" customWidth="1"/>
    <col min="1542" max="1542" width="9" style="66" customWidth="1"/>
    <col min="1543" max="1544" width="10.08984375" style="66" customWidth="1"/>
    <col min="1545" max="1546" width="8.6328125" style="66" customWidth="1"/>
    <col min="1547" max="1547" width="8.90625" style="66" customWidth="1"/>
    <col min="1548" max="1548" width="8.54296875" style="66" customWidth="1"/>
    <col min="1549" max="1549" width="17.81640625" style="66" customWidth="1"/>
    <col min="1550" max="1582" width="8.90625" style="66" customWidth="1"/>
    <col min="1583" max="1584" width="6.90625" style="66" customWidth="1"/>
    <col min="1585" max="1585" width="10.81640625" style="66" customWidth="1"/>
    <col min="1586" max="1792" width="8.90625" style="66"/>
    <col min="1793" max="1793" width="16.6328125" style="66" customWidth="1"/>
    <col min="1794" max="1794" width="8.90625" style="66"/>
    <col min="1795" max="1797" width="10" style="66" customWidth="1"/>
    <col min="1798" max="1798" width="9" style="66" customWidth="1"/>
    <col min="1799" max="1800" width="10.08984375" style="66" customWidth="1"/>
    <col min="1801" max="1802" width="8.6328125" style="66" customWidth="1"/>
    <col min="1803" max="1803" width="8.90625" style="66" customWidth="1"/>
    <col min="1804" max="1804" width="8.54296875" style="66" customWidth="1"/>
    <col min="1805" max="1805" width="17.81640625" style="66" customWidth="1"/>
    <col min="1806" max="1838" width="8.90625" style="66" customWidth="1"/>
    <col min="1839" max="1840" width="6.90625" style="66" customWidth="1"/>
    <col min="1841" max="1841" width="10.81640625" style="66" customWidth="1"/>
    <col min="1842" max="2048" width="8.90625" style="66"/>
    <col min="2049" max="2049" width="16.6328125" style="66" customWidth="1"/>
    <col min="2050" max="2050" width="8.90625" style="66"/>
    <col min="2051" max="2053" width="10" style="66" customWidth="1"/>
    <col min="2054" max="2054" width="9" style="66" customWidth="1"/>
    <col min="2055" max="2056" width="10.08984375" style="66" customWidth="1"/>
    <col min="2057" max="2058" width="8.6328125" style="66" customWidth="1"/>
    <col min="2059" max="2059" width="8.90625" style="66" customWidth="1"/>
    <col min="2060" max="2060" width="8.54296875" style="66" customWidth="1"/>
    <col min="2061" max="2061" width="17.81640625" style="66" customWidth="1"/>
    <col min="2062" max="2094" width="8.90625" style="66" customWidth="1"/>
    <col min="2095" max="2096" width="6.90625" style="66" customWidth="1"/>
    <col min="2097" max="2097" width="10.81640625" style="66" customWidth="1"/>
    <col min="2098" max="2304" width="8.90625" style="66"/>
    <col min="2305" max="2305" width="16.6328125" style="66" customWidth="1"/>
    <col min="2306" max="2306" width="8.90625" style="66"/>
    <col min="2307" max="2309" width="10" style="66" customWidth="1"/>
    <col min="2310" max="2310" width="9" style="66" customWidth="1"/>
    <col min="2311" max="2312" width="10.08984375" style="66" customWidth="1"/>
    <col min="2313" max="2314" width="8.6328125" style="66" customWidth="1"/>
    <col min="2315" max="2315" width="8.90625" style="66" customWidth="1"/>
    <col min="2316" max="2316" width="8.54296875" style="66" customWidth="1"/>
    <col min="2317" max="2317" width="17.81640625" style="66" customWidth="1"/>
    <col min="2318" max="2350" width="8.90625" style="66" customWidth="1"/>
    <col min="2351" max="2352" width="6.90625" style="66" customWidth="1"/>
    <col min="2353" max="2353" width="10.81640625" style="66" customWidth="1"/>
    <col min="2354" max="2560" width="8.90625" style="66"/>
    <col min="2561" max="2561" width="16.6328125" style="66" customWidth="1"/>
    <col min="2562" max="2562" width="8.90625" style="66"/>
    <col min="2563" max="2565" width="10" style="66" customWidth="1"/>
    <col min="2566" max="2566" width="9" style="66" customWidth="1"/>
    <col min="2567" max="2568" width="10.08984375" style="66" customWidth="1"/>
    <col min="2569" max="2570" width="8.6328125" style="66" customWidth="1"/>
    <col min="2571" max="2571" width="8.90625" style="66" customWidth="1"/>
    <col min="2572" max="2572" width="8.54296875" style="66" customWidth="1"/>
    <col min="2573" max="2573" width="17.81640625" style="66" customWidth="1"/>
    <col min="2574" max="2606" width="8.90625" style="66" customWidth="1"/>
    <col min="2607" max="2608" width="6.90625" style="66" customWidth="1"/>
    <col min="2609" max="2609" width="10.81640625" style="66" customWidth="1"/>
    <col min="2610" max="2816" width="8.90625" style="66"/>
    <col min="2817" max="2817" width="16.6328125" style="66" customWidth="1"/>
    <col min="2818" max="2818" width="8.90625" style="66"/>
    <col min="2819" max="2821" width="10" style="66" customWidth="1"/>
    <col min="2822" max="2822" width="9" style="66" customWidth="1"/>
    <col min="2823" max="2824" width="10.08984375" style="66" customWidth="1"/>
    <col min="2825" max="2826" width="8.6328125" style="66" customWidth="1"/>
    <col min="2827" max="2827" width="8.90625" style="66" customWidth="1"/>
    <col min="2828" max="2828" width="8.54296875" style="66" customWidth="1"/>
    <col min="2829" max="2829" width="17.81640625" style="66" customWidth="1"/>
    <col min="2830" max="2862" width="8.90625" style="66" customWidth="1"/>
    <col min="2863" max="2864" width="6.90625" style="66" customWidth="1"/>
    <col min="2865" max="2865" width="10.81640625" style="66" customWidth="1"/>
    <col min="2866" max="3072" width="8.90625" style="66"/>
    <col min="3073" max="3073" width="16.6328125" style="66" customWidth="1"/>
    <col min="3074" max="3074" width="8.90625" style="66"/>
    <col min="3075" max="3077" width="10" style="66" customWidth="1"/>
    <col min="3078" max="3078" width="9" style="66" customWidth="1"/>
    <col min="3079" max="3080" width="10.08984375" style="66" customWidth="1"/>
    <col min="3081" max="3082" width="8.6328125" style="66" customWidth="1"/>
    <col min="3083" max="3083" width="8.90625" style="66" customWidth="1"/>
    <col min="3084" max="3084" width="8.54296875" style="66" customWidth="1"/>
    <col min="3085" max="3085" width="17.81640625" style="66" customWidth="1"/>
    <col min="3086" max="3118" width="8.90625" style="66" customWidth="1"/>
    <col min="3119" max="3120" width="6.90625" style="66" customWidth="1"/>
    <col min="3121" max="3121" width="10.81640625" style="66" customWidth="1"/>
    <col min="3122" max="3328" width="8.90625" style="66"/>
    <col min="3329" max="3329" width="16.6328125" style="66" customWidth="1"/>
    <col min="3330" max="3330" width="8.90625" style="66"/>
    <col min="3331" max="3333" width="10" style="66" customWidth="1"/>
    <col min="3334" max="3334" width="9" style="66" customWidth="1"/>
    <col min="3335" max="3336" width="10.08984375" style="66" customWidth="1"/>
    <col min="3337" max="3338" width="8.6328125" style="66" customWidth="1"/>
    <col min="3339" max="3339" width="8.90625" style="66" customWidth="1"/>
    <col min="3340" max="3340" width="8.54296875" style="66" customWidth="1"/>
    <col min="3341" max="3341" width="17.81640625" style="66" customWidth="1"/>
    <col min="3342" max="3374" width="8.90625" style="66" customWidth="1"/>
    <col min="3375" max="3376" width="6.90625" style="66" customWidth="1"/>
    <col min="3377" max="3377" width="10.81640625" style="66" customWidth="1"/>
    <col min="3378" max="3584" width="8.90625" style="66"/>
    <col min="3585" max="3585" width="16.6328125" style="66" customWidth="1"/>
    <col min="3586" max="3586" width="8.90625" style="66"/>
    <col min="3587" max="3589" width="10" style="66" customWidth="1"/>
    <col min="3590" max="3590" width="9" style="66" customWidth="1"/>
    <col min="3591" max="3592" width="10.08984375" style="66" customWidth="1"/>
    <col min="3593" max="3594" width="8.6328125" style="66" customWidth="1"/>
    <col min="3595" max="3595" width="8.90625" style="66" customWidth="1"/>
    <col min="3596" max="3596" width="8.54296875" style="66" customWidth="1"/>
    <col min="3597" max="3597" width="17.81640625" style="66" customWidth="1"/>
    <col min="3598" max="3630" width="8.90625" style="66" customWidth="1"/>
    <col min="3631" max="3632" width="6.90625" style="66" customWidth="1"/>
    <col min="3633" max="3633" width="10.81640625" style="66" customWidth="1"/>
    <col min="3634" max="3840" width="8.90625" style="66"/>
    <col min="3841" max="3841" width="16.6328125" style="66" customWidth="1"/>
    <col min="3842" max="3842" width="8.90625" style="66"/>
    <col min="3843" max="3845" width="10" style="66" customWidth="1"/>
    <col min="3846" max="3846" width="9" style="66" customWidth="1"/>
    <col min="3847" max="3848" width="10.08984375" style="66" customWidth="1"/>
    <col min="3849" max="3850" width="8.6328125" style="66" customWidth="1"/>
    <col min="3851" max="3851" width="8.90625" style="66" customWidth="1"/>
    <col min="3852" max="3852" width="8.54296875" style="66" customWidth="1"/>
    <col min="3853" max="3853" width="17.81640625" style="66" customWidth="1"/>
    <col min="3854" max="3886" width="8.90625" style="66" customWidth="1"/>
    <col min="3887" max="3888" width="6.90625" style="66" customWidth="1"/>
    <col min="3889" max="3889" width="10.81640625" style="66" customWidth="1"/>
    <col min="3890" max="4096" width="8.90625" style="66"/>
    <col min="4097" max="4097" width="16.6328125" style="66" customWidth="1"/>
    <col min="4098" max="4098" width="8.90625" style="66"/>
    <col min="4099" max="4101" width="10" style="66" customWidth="1"/>
    <col min="4102" max="4102" width="9" style="66" customWidth="1"/>
    <col min="4103" max="4104" width="10.08984375" style="66" customWidth="1"/>
    <col min="4105" max="4106" width="8.6328125" style="66" customWidth="1"/>
    <col min="4107" max="4107" width="8.90625" style="66" customWidth="1"/>
    <col min="4108" max="4108" width="8.54296875" style="66" customWidth="1"/>
    <col min="4109" max="4109" width="17.81640625" style="66" customWidth="1"/>
    <col min="4110" max="4142" width="8.90625" style="66" customWidth="1"/>
    <col min="4143" max="4144" width="6.90625" style="66" customWidth="1"/>
    <col min="4145" max="4145" width="10.81640625" style="66" customWidth="1"/>
    <col min="4146" max="4352" width="8.90625" style="66"/>
    <col min="4353" max="4353" width="16.6328125" style="66" customWidth="1"/>
    <col min="4354" max="4354" width="8.90625" style="66"/>
    <col min="4355" max="4357" width="10" style="66" customWidth="1"/>
    <col min="4358" max="4358" width="9" style="66" customWidth="1"/>
    <col min="4359" max="4360" width="10.08984375" style="66" customWidth="1"/>
    <col min="4361" max="4362" width="8.6328125" style="66" customWidth="1"/>
    <col min="4363" max="4363" width="8.90625" style="66" customWidth="1"/>
    <col min="4364" max="4364" width="8.54296875" style="66" customWidth="1"/>
    <col min="4365" max="4365" width="17.81640625" style="66" customWidth="1"/>
    <col min="4366" max="4398" width="8.90625" style="66" customWidth="1"/>
    <col min="4399" max="4400" width="6.90625" style="66" customWidth="1"/>
    <col min="4401" max="4401" width="10.81640625" style="66" customWidth="1"/>
    <col min="4402" max="4608" width="8.90625" style="66"/>
    <col min="4609" max="4609" width="16.6328125" style="66" customWidth="1"/>
    <col min="4610" max="4610" width="8.90625" style="66"/>
    <col min="4611" max="4613" width="10" style="66" customWidth="1"/>
    <col min="4614" max="4614" width="9" style="66" customWidth="1"/>
    <col min="4615" max="4616" width="10.08984375" style="66" customWidth="1"/>
    <col min="4617" max="4618" width="8.6328125" style="66" customWidth="1"/>
    <col min="4619" max="4619" width="8.90625" style="66" customWidth="1"/>
    <col min="4620" max="4620" width="8.54296875" style="66" customWidth="1"/>
    <col min="4621" max="4621" width="17.81640625" style="66" customWidth="1"/>
    <col min="4622" max="4654" width="8.90625" style="66" customWidth="1"/>
    <col min="4655" max="4656" width="6.90625" style="66" customWidth="1"/>
    <col min="4657" max="4657" width="10.81640625" style="66" customWidth="1"/>
    <col min="4658" max="4864" width="8.90625" style="66"/>
    <col min="4865" max="4865" width="16.6328125" style="66" customWidth="1"/>
    <col min="4866" max="4866" width="8.90625" style="66"/>
    <col min="4867" max="4869" width="10" style="66" customWidth="1"/>
    <col min="4870" max="4870" width="9" style="66" customWidth="1"/>
    <col min="4871" max="4872" width="10.08984375" style="66" customWidth="1"/>
    <col min="4873" max="4874" width="8.6328125" style="66" customWidth="1"/>
    <col min="4875" max="4875" width="8.90625" style="66" customWidth="1"/>
    <col min="4876" max="4876" width="8.54296875" style="66" customWidth="1"/>
    <col min="4877" max="4877" width="17.81640625" style="66" customWidth="1"/>
    <col min="4878" max="4910" width="8.90625" style="66" customWidth="1"/>
    <col min="4911" max="4912" width="6.90625" style="66" customWidth="1"/>
    <col min="4913" max="4913" width="10.81640625" style="66" customWidth="1"/>
    <col min="4914" max="5120" width="8.90625" style="66"/>
    <col min="5121" max="5121" width="16.6328125" style="66" customWidth="1"/>
    <col min="5122" max="5122" width="8.90625" style="66"/>
    <col min="5123" max="5125" width="10" style="66" customWidth="1"/>
    <col min="5126" max="5126" width="9" style="66" customWidth="1"/>
    <col min="5127" max="5128" width="10.08984375" style="66" customWidth="1"/>
    <col min="5129" max="5130" width="8.6328125" style="66" customWidth="1"/>
    <col min="5131" max="5131" width="8.90625" style="66" customWidth="1"/>
    <col min="5132" max="5132" width="8.54296875" style="66" customWidth="1"/>
    <col min="5133" max="5133" width="17.81640625" style="66" customWidth="1"/>
    <col min="5134" max="5166" width="8.90625" style="66" customWidth="1"/>
    <col min="5167" max="5168" width="6.90625" style="66" customWidth="1"/>
    <col min="5169" max="5169" width="10.81640625" style="66" customWidth="1"/>
    <col min="5170" max="5376" width="8.90625" style="66"/>
    <col min="5377" max="5377" width="16.6328125" style="66" customWidth="1"/>
    <col min="5378" max="5378" width="8.90625" style="66"/>
    <col min="5379" max="5381" width="10" style="66" customWidth="1"/>
    <col min="5382" max="5382" width="9" style="66" customWidth="1"/>
    <col min="5383" max="5384" width="10.08984375" style="66" customWidth="1"/>
    <col min="5385" max="5386" width="8.6328125" style="66" customWidth="1"/>
    <col min="5387" max="5387" width="8.90625" style="66" customWidth="1"/>
    <col min="5388" max="5388" width="8.54296875" style="66" customWidth="1"/>
    <col min="5389" max="5389" width="17.81640625" style="66" customWidth="1"/>
    <col min="5390" max="5422" width="8.90625" style="66" customWidth="1"/>
    <col min="5423" max="5424" width="6.90625" style="66" customWidth="1"/>
    <col min="5425" max="5425" width="10.81640625" style="66" customWidth="1"/>
    <col min="5426" max="5632" width="8.90625" style="66"/>
    <col min="5633" max="5633" width="16.6328125" style="66" customWidth="1"/>
    <col min="5634" max="5634" width="8.90625" style="66"/>
    <col min="5635" max="5637" width="10" style="66" customWidth="1"/>
    <col min="5638" max="5638" width="9" style="66" customWidth="1"/>
    <col min="5639" max="5640" width="10.08984375" style="66" customWidth="1"/>
    <col min="5641" max="5642" width="8.6328125" style="66" customWidth="1"/>
    <col min="5643" max="5643" width="8.90625" style="66" customWidth="1"/>
    <col min="5644" max="5644" width="8.54296875" style="66" customWidth="1"/>
    <col min="5645" max="5645" width="17.81640625" style="66" customWidth="1"/>
    <col min="5646" max="5678" width="8.90625" style="66" customWidth="1"/>
    <col min="5679" max="5680" width="6.90625" style="66" customWidth="1"/>
    <col min="5681" max="5681" width="10.81640625" style="66" customWidth="1"/>
    <col min="5682" max="5888" width="8.90625" style="66"/>
    <col min="5889" max="5889" width="16.6328125" style="66" customWidth="1"/>
    <col min="5890" max="5890" width="8.90625" style="66"/>
    <col min="5891" max="5893" width="10" style="66" customWidth="1"/>
    <col min="5894" max="5894" width="9" style="66" customWidth="1"/>
    <col min="5895" max="5896" width="10.08984375" style="66" customWidth="1"/>
    <col min="5897" max="5898" width="8.6328125" style="66" customWidth="1"/>
    <col min="5899" max="5899" width="8.90625" style="66" customWidth="1"/>
    <col min="5900" max="5900" width="8.54296875" style="66" customWidth="1"/>
    <col min="5901" max="5901" width="17.81640625" style="66" customWidth="1"/>
    <col min="5902" max="5934" width="8.90625" style="66" customWidth="1"/>
    <col min="5935" max="5936" width="6.90625" style="66" customWidth="1"/>
    <col min="5937" max="5937" width="10.81640625" style="66" customWidth="1"/>
    <col min="5938" max="6144" width="8.90625" style="66"/>
    <col min="6145" max="6145" width="16.6328125" style="66" customWidth="1"/>
    <col min="6146" max="6146" width="8.90625" style="66"/>
    <col min="6147" max="6149" width="10" style="66" customWidth="1"/>
    <col min="6150" max="6150" width="9" style="66" customWidth="1"/>
    <col min="6151" max="6152" width="10.08984375" style="66" customWidth="1"/>
    <col min="6153" max="6154" width="8.6328125" style="66" customWidth="1"/>
    <col min="6155" max="6155" width="8.90625" style="66" customWidth="1"/>
    <col min="6156" max="6156" width="8.54296875" style="66" customWidth="1"/>
    <col min="6157" max="6157" width="17.81640625" style="66" customWidth="1"/>
    <col min="6158" max="6190" width="8.90625" style="66" customWidth="1"/>
    <col min="6191" max="6192" width="6.90625" style="66" customWidth="1"/>
    <col min="6193" max="6193" width="10.81640625" style="66" customWidth="1"/>
    <col min="6194" max="6400" width="8.90625" style="66"/>
    <col min="6401" max="6401" width="16.6328125" style="66" customWidth="1"/>
    <col min="6402" max="6402" width="8.90625" style="66"/>
    <col min="6403" max="6405" width="10" style="66" customWidth="1"/>
    <col min="6406" max="6406" width="9" style="66" customWidth="1"/>
    <col min="6407" max="6408" width="10.08984375" style="66" customWidth="1"/>
    <col min="6409" max="6410" width="8.6328125" style="66" customWidth="1"/>
    <col min="6411" max="6411" width="8.90625" style="66" customWidth="1"/>
    <col min="6412" max="6412" width="8.54296875" style="66" customWidth="1"/>
    <col min="6413" max="6413" width="17.81640625" style="66" customWidth="1"/>
    <col min="6414" max="6446" width="8.90625" style="66" customWidth="1"/>
    <col min="6447" max="6448" width="6.90625" style="66" customWidth="1"/>
    <col min="6449" max="6449" width="10.81640625" style="66" customWidth="1"/>
    <col min="6450" max="6656" width="8.90625" style="66"/>
    <col min="6657" max="6657" width="16.6328125" style="66" customWidth="1"/>
    <col min="6658" max="6658" width="8.90625" style="66"/>
    <col min="6659" max="6661" width="10" style="66" customWidth="1"/>
    <col min="6662" max="6662" width="9" style="66" customWidth="1"/>
    <col min="6663" max="6664" width="10.08984375" style="66" customWidth="1"/>
    <col min="6665" max="6666" width="8.6328125" style="66" customWidth="1"/>
    <col min="6667" max="6667" width="8.90625" style="66" customWidth="1"/>
    <col min="6668" max="6668" width="8.54296875" style="66" customWidth="1"/>
    <col min="6669" max="6669" width="17.81640625" style="66" customWidth="1"/>
    <col min="6670" max="6702" width="8.90625" style="66" customWidth="1"/>
    <col min="6703" max="6704" width="6.90625" style="66" customWidth="1"/>
    <col min="6705" max="6705" width="10.81640625" style="66" customWidth="1"/>
    <col min="6706" max="6912" width="8.90625" style="66"/>
    <col min="6913" max="6913" width="16.6328125" style="66" customWidth="1"/>
    <col min="6914" max="6914" width="8.90625" style="66"/>
    <col min="6915" max="6917" width="10" style="66" customWidth="1"/>
    <col min="6918" max="6918" width="9" style="66" customWidth="1"/>
    <col min="6919" max="6920" width="10.08984375" style="66" customWidth="1"/>
    <col min="6921" max="6922" width="8.6328125" style="66" customWidth="1"/>
    <col min="6923" max="6923" width="8.90625" style="66" customWidth="1"/>
    <col min="6924" max="6924" width="8.54296875" style="66" customWidth="1"/>
    <col min="6925" max="6925" width="17.81640625" style="66" customWidth="1"/>
    <col min="6926" max="6958" width="8.90625" style="66" customWidth="1"/>
    <col min="6959" max="6960" width="6.90625" style="66" customWidth="1"/>
    <col min="6961" max="6961" width="10.81640625" style="66" customWidth="1"/>
    <col min="6962" max="7168" width="8.90625" style="66"/>
    <col min="7169" max="7169" width="16.6328125" style="66" customWidth="1"/>
    <col min="7170" max="7170" width="8.90625" style="66"/>
    <col min="7171" max="7173" width="10" style="66" customWidth="1"/>
    <col min="7174" max="7174" width="9" style="66" customWidth="1"/>
    <col min="7175" max="7176" width="10.08984375" style="66" customWidth="1"/>
    <col min="7177" max="7178" width="8.6328125" style="66" customWidth="1"/>
    <col min="7179" max="7179" width="8.90625" style="66" customWidth="1"/>
    <col min="7180" max="7180" width="8.54296875" style="66" customWidth="1"/>
    <col min="7181" max="7181" width="17.81640625" style="66" customWidth="1"/>
    <col min="7182" max="7214" width="8.90625" style="66" customWidth="1"/>
    <col min="7215" max="7216" width="6.90625" style="66" customWidth="1"/>
    <col min="7217" max="7217" width="10.81640625" style="66" customWidth="1"/>
    <col min="7218" max="7424" width="8.90625" style="66"/>
    <col min="7425" max="7425" width="16.6328125" style="66" customWidth="1"/>
    <col min="7426" max="7426" width="8.90625" style="66"/>
    <col min="7427" max="7429" width="10" style="66" customWidth="1"/>
    <col min="7430" max="7430" width="9" style="66" customWidth="1"/>
    <col min="7431" max="7432" width="10.08984375" style="66" customWidth="1"/>
    <col min="7433" max="7434" width="8.6328125" style="66" customWidth="1"/>
    <col min="7435" max="7435" width="8.90625" style="66" customWidth="1"/>
    <col min="7436" max="7436" width="8.54296875" style="66" customWidth="1"/>
    <col min="7437" max="7437" width="17.81640625" style="66" customWidth="1"/>
    <col min="7438" max="7470" width="8.90625" style="66" customWidth="1"/>
    <col min="7471" max="7472" width="6.90625" style="66" customWidth="1"/>
    <col min="7473" max="7473" width="10.81640625" style="66" customWidth="1"/>
    <col min="7474" max="7680" width="8.90625" style="66"/>
    <col min="7681" max="7681" width="16.6328125" style="66" customWidth="1"/>
    <col min="7682" max="7682" width="8.90625" style="66"/>
    <col min="7683" max="7685" width="10" style="66" customWidth="1"/>
    <col min="7686" max="7686" width="9" style="66" customWidth="1"/>
    <col min="7687" max="7688" width="10.08984375" style="66" customWidth="1"/>
    <col min="7689" max="7690" width="8.6328125" style="66" customWidth="1"/>
    <col min="7691" max="7691" width="8.90625" style="66" customWidth="1"/>
    <col min="7692" max="7692" width="8.54296875" style="66" customWidth="1"/>
    <col min="7693" max="7693" width="17.81640625" style="66" customWidth="1"/>
    <col min="7694" max="7726" width="8.90625" style="66" customWidth="1"/>
    <col min="7727" max="7728" width="6.90625" style="66" customWidth="1"/>
    <col min="7729" max="7729" width="10.81640625" style="66" customWidth="1"/>
    <col min="7730" max="7936" width="8.90625" style="66"/>
    <col min="7937" max="7937" width="16.6328125" style="66" customWidth="1"/>
    <col min="7938" max="7938" width="8.90625" style="66"/>
    <col min="7939" max="7941" width="10" style="66" customWidth="1"/>
    <col min="7942" max="7942" width="9" style="66" customWidth="1"/>
    <col min="7943" max="7944" width="10.08984375" style="66" customWidth="1"/>
    <col min="7945" max="7946" width="8.6328125" style="66" customWidth="1"/>
    <col min="7947" max="7947" width="8.90625" style="66" customWidth="1"/>
    <col min="7948" max="7948" width="8.54296875" style="66" customWidth="1"/>
    <col min="7949" max="7949" width="17.81640625" style="66" customWidth="1"/>
    <col min="7950" max="7982" width="8.90625" style="66" customWidth="1"/>
    <col min="7983" max="7984" width="6.90625" style="66" customWidth="1"/>
    <col min="7985" max="7985" width="10.81640625" style="66" customWidth="1"/>
    <col min="7986" max="8192" width="8.90625" style="66"/>
    <col min="8193" max="8193" width="16.6328125" style="66" customWidth="1"/>
    <col min="8194" max="8194" width="8.90625" style="66"/>
    <col min="8195" max="8197" width="10" style="66" customWidth="1"/>
    <col min="8198" max="8198" width="9" style="66" customWidth="1"/>
    <col min="8199" max="8200" width="10.08984375" style="66" customWidth="1"/>
    <col min="8201" max="8202" width="8.6328125" style="66" customWidth="1"/>
    <col min="8203" max="8203" width="8.90625" style="66" customWidth="1"/>
    <col min="8204" max="8204" width="8.54296875" style="66" customWidth="1"/>
    <col min="8205" max="8205" width="17.81640625" style="66" customWidth="1"/>
    <col min="8206" max="8238" width="8.90625" style="66" customWidth="1"/>
    <col min="8239" max="8240" width="6.90625" style="66" customWidth="1"/>
    <col min="8241" max="8241" width="10.81640625" style="66" customWidth="1"/>
    <col min="8242" max="8448" width="8.90625" style="66"/>
    <col min="8449" max="8449" width="16.6328125" style="66" customWidth="1"/>
    <col min="8450" max="8450" width="8.90625" style="66"/>
    <col min="8451" max="8453" width="10" style="66" customWidth="1"/>
    <col min="8454" max="8454" width="9" style="66" customWidth="1"/>
    <col min="8455" max="8456" width="10.08984375" style="66" customWidth="1"/>
    <col min="8457" max="8458" width="8.6328125" style="66" customWidth="1"/>
    <col min="8459" max="8459" width="8.90625" style="66" customWidth="1"/>
    <col min="8460" max="8460" width="8.54296875" style="66" customWidth="1"/>
    <col min="8461" max="8461" width="17.81640625" style="66" customWidth="1"/>
    <col min="8462" max="8494" width="8.90625" style="66" customWidth="1"/>
    <col min="8495" max="8496" width="6.90625" style="66" customWidth="1"/>
    <col min="8497" max="8497" width="10.81640625" style="66" customWidth="1"/>
    <col min="8498" max="8704" width="8.90625" style="66"/>
    <col min="8705" max="8705" width="16.6328125" style="66" customWidth="1"/>
    <col min="8706" max="8706" width="8.90625" style="66"/>
    <col min="8707" max="8709" width="10" style="66" customWidth="1"/>
    <col min="8710" max="8710" width="9" style="66" customWidth="1"/>
    <col min="8711" max="8712" width="10.08984375" style="66" customWidth="1"/>
    <col min="8713" max="8714" width="8.6328125" style="66" customWidth="1"/>
    <col min="8715" max="8715" width="8.90625" style="66" customWidth="1"/>
    <col min="8716" max="8716" width="8.54296875" style="66" customWidth="1"/>
    <col min="8717" max="8717" width="17.81640625" style="66" customWidth="1"/>
    <col min="8718" max="8750" width="8.90625" style="66" customWidth="1"/>
    <col min="8751" max="8752" width="6.90625" style="66" customWidth="1"/>
    <col min="8753" max="8753" width="10.81640625" style="66" customWidth="1"/>
    <col min="8754" max="8960" width="8.90625" style="66"/>
    <col min="8961" max="8961" width="16.6328125" style="66" customWidth="1"/>
    <col min="8962" max="8962" width="8.90625" style="66"/>
    <col min="8963" max="8965" width="10" style="66" customWidth="1"/>
    <col min="8966" max="8966" width="9" style="66" customWidth="1"/>
    <col min="8967" max="8968" width="10.08984375" style="66" customWidth="1"/>
    <col min="8969" max="8970" width="8.6328125" style="66" customWidth="1"/>
    <col min="8971" max="8971" width="8.90625" style="66" customWidth="1"/>
    <col min="8972" max="8972" width="8.54296875" style="66" customWidth="1"/>
    <col min="8973" max="8973" width="17.81640625" style="66" customWidth="1"/>
    <col min="8974" max="9006" width="8.90625" style="66" customWidth="1"/>
    <col min="9007" max="9008" width="6.90625" style="66" customWidth="1"/>
    <col min="9009" max="9009" width="10.81640625" style="66" customWidth="1"/>
    <col min="9010" max="9216" width="8.90625" style="66"/>
    <col min="9217" max="9217" width="16.6328125" style="66" customWidth="1"/>
    <col min="9218" max="9218" width="8.90625" style="66"/>
    <col min="9219" max="9221" width="10" style="66" customWidth="1"/>
    <col min="9222" max="9222" width="9" style="66" customWidth="1"/>
    <col min="9223" max="9224" width="10.08984375" style="66" customWidth="1"/>
    <col min="9225" max="9226" width="8.6328125" style="66" customWidth="1"/>
    <col min="9227" max="9227" width="8.90625" style="66" customWidth="1"/>
    <col min="9228" max="9228" width="8.54296875" style="66" customWidth="1"/>
    <col min="9229" max="9229" width="17.81640625" style="66" customWidth="1"/>
    <col min="9230" max="9262" width="8.90625" style="66" customWidth="1"/>
    <col min="9263" max="9264" width="6.90625" style="66" customWidth="1"/>
    <col min="9265" max="9265" width="10.81640625" style="66" customWidth="1"/>
    <col min="9266" max="9472" width="8.90625" style="66"/>
    <col min="9473" max="9473" width="16.6328125" style="66" customWidth="1"/>
    <col min="9474" max="9474" width="8.90625" style="66"/>
    <col min="9475" max="9477" width="10" style="66" customWidth="1"/>
    <col min="9478" max="9478" width="9" style="66" customWidth="1"/>
    <col min="9479" max="9480" width="10.08984375" style="66" customWidth="1"/>
    <col min="9481" max="9482" width="8.6328125" style="66" customWidth="1"/>
    <col min="9483" max="9483" width="8.90625" style="66" customWidth="1"/>
    <col min="9484" max="9484" width="8.54296875" style="66" customWidth="1"/>
    <col min="9485" max="9485" width="17.81640625" style="66" customWidth="1"/>
    <col min="9486" max="9518" width="8.90625" style="66" customWidth="1"/>
    <col min="9519" max="9520" width="6.90625" style="66" customWidth="1"/>
    <col min="9521" max="9521" width="10.81640625" style="66" customWidth="1"/>
    <col min="9522" max="9728" width="8.90625" style="66"/>
    <col min="9729" max="9729" width="16.6328125" style="66" customWidth="1"/>
    <col min="9730" max="9730" width="8.90625" style="66"/>
    <col min="9731" max="9733" width="10" style="66" customWidth="1"/>
    <col min="9734" max="9734" width="9" style="66" customWidth="1"/>
    <col min="9735" max="9736" width="10.08984375" style="66" customWidth="1"/>
    <col min="9737" max="9738" width="8.6328125" style="66" customWidth="1"/>
    <col min="9739" max="9739" width="8.90625" style="66" customWidth="1"/>
    <col min="9740" max="9740" width="8.54296875" style="66" customWidth="1"/>
    <col min="9741" max="9741" width="17.81640625" style="66" customWidth="1"/>
    <col min="9742" max="9774" width="8.90625" style="66" customWidth="1"/>
    <col min="9775" max="9776" width="6.90625" style="66" customWidth="1"/>
    <col min="9777" max="9777" width="10.81640625" style="66" customWidth="1"/>
    <col min="9778" max="9984" width="8.90625" style="66"/>
    <col min="9985" max="9985" width="16.6328125" style="66" customWidth="1"/>
    <col min="9986" max="9986" width="8.90625" style="66"/>
    <col min="9987" max="9989" width="10" style="66" customWidth="1"/>
    <col min="9990" max="9990" width="9" style="66" customWidth="1"/>
    <col min="9991" max="9992" width="10.08984375" style="66" customWidth="1"/>
    <col min="9993" max="9994" width="8.6328125" style="66" customWidth="1"/>
    <col min="9995" max="9995" width="8.90625" style="66" customWidth="1"/>
    <col min="9996" max="9996" width="8.54296875" style="66" customWidth="1"/>
    <col min="9997" max="9997" width="17.81640625" style="66" customWidth="1"/>
    <col min="9998" max="10030" width="8.90625" style="66" customWidth="1"/>
    <col min="10031" max="10032" width="6.90625" style="66" customWidth="1"/>
    <col min="10033" max="10033" width="10.81640625" style="66" customWidth="1"/>
    <col min="10034" max="10240" width="8.90625" style="66"/>
    <col min="10241" max="10241" width="16.6328125" style="66" customWidth="1"/>
    <col min="10242" max="10242" width="8.90625" style="66"/>
    <col min="10243" max="10245" width="10" style="66" customWidth="1"/>
    <col min="10246" max="10246" width="9" style="66" customWidth="1"/>
    <col min="10247" max="10248" width="10.08984375" style="66" customWidth="1"/>
    <col min="10249" max="10250" width="8.6328125" style="66" customWidth="1"/>
    <col min="10251" max="10251" width="8.90625" style="66" customWidth="1"/>
    <col min="10252" max="10252" width="8.54296875" style="66" customWidth="1"/>
    <col min="10253" max="10253" width="17.81640625" style="66" customWidth="1"/>
    <col min="10254" max="10286" width="8.90625" style="66" customWidth="1"/>
    <col min="10287" max="10288" width="6.90625" style="66" customWidth="1"/>
    <col min="10289" max="10289" width="10.81640625" style="66" customWidth="1"/>
    <col min="10290" max="10496" width="8.90625" style="66"/>
    <col min="10497" max="10497" width="16.6328125" style="66" customWidth="1"/>
    <col min="10498" max="10498" width="8.90625" style="66"/>
    <col min="10499" max="10501" width="10" style="66" customWidth="1"/>
    <col min="10502" max="10502" width="9" style="66" customWidth="1"/>
    <col min="10503" max="10504" width="10.08984375" style="66" customWidth="1"/>
    <col min="10505" max="10506" width="8.6328125" style="66" customWidth="1"/>
    <col min="10507" max="10507" width="8.90625" style="66" customWidth="1"/>
    <col min="10508" max="10508" width="8.54296875" style="66" customWidth="1"/>
    <col min="10509" max="10509" width="17.81640625" style="66" customWidth="1"/>
    <col min="10510" max="10542" width="8.90625" style="66" customWidth="1"/>
    <col min="10543" max="10544" width="6.90625" style="66" customWidth="1"/>
    <col min="10545" max="10545" width="10.81640625" style="66" customWidth="1"/>
    <col min="10546" max="10752" width="8.90625" style="66"/>
    <col min="10753" max="10753" width="16.6328125" style="66" customWidth="1"/>
    <col min="10754" max="10754" width="8.90625" style="66"/>
    <col min="10755" max="10757" width="10" style="66" customWidth="1"/>
    <col min="10758" max="10758" width="9" style="66" customWidth="1"/>
    <col min="10759" max="10760" width="10.08984375" style="66" customWidth="1"/>
    <col min="10761" max="10762" width="8.6328125" style="66" customWidth="1"/>
    <col min="10763" max="10763" width="8.90625" style="66" customWidth="1"/>
    <col min="10764" max="10764" width="8.54296875" style="66" customWidth="1"/>
    <col min="10765" max="10765" width="17.81640625" style="66" customWidth="1"/>
    <col min="10766" max="10798" width="8.90625" style="66" customWidth="1"/>
    <col min="10799" max="10800" width="6.90625" style="66" customWidth="1"/>
    <col min="10801" max="10801" width="10.81640625" style="66" customWidth="1"/>
    <col min="10802" max="11008" width="8.90625" style="66"/>
    <col min="11009" max="11009" width="16.6328125" style="66" customWidth="1"/>
    <col min="11010" max="11010" width="8.90625" style="66"/>
    <col min="11011" max="11013" width="10" style="66" customWidth="1"/>
    <col min="11014" max="11014" width="9" style="66" customWidth="1"/>
    <col min="11015" max="11016" width="10.08984375" style="66" customWidth="1"/>
    <col min="11017" max="11018" width="8.6328125" style="66" customWidth="1"/>
    <col min="11019" max="11019" width="8.90625" style="66" customWidth="1"/>
    <col min="11020" max="11020" width="8.54296875" style="66" customWidth="1"/>
    <col min="11021" max="11021" width="17.81640625" style="66" customWidth="1"/>
    <col min="11022" max="11054" width="8.90625" style="66" customWidth="1"/>
    <col min="11055" max="11056" width="6.90625" style="66" customWidth="1"/>
    <col min="11057" max="11057" width="10.81640625" style="66" customWidth="1"/>
    <col min="11058" max="11264" width="8.90625" style="66"/>
    <col min="11265" max="11265" width="16.6328125" style="66" customWidth="1"/>
    <col min="11266" max="11266" width="8.90625" style="66"/>
    <col min="11267" max="11269" width="10" style="66" customWidth="1"/>
    <col min="11270" max="11270" width="9" style="66" customWidth="1"/>
    <col min="11271" max="11272" width="10.08984375" style="66" customWidth="1"/>
    <col min="11273" max="11274" width="8.6328125" style="66" customWidth="1"/>
    <col min="11275" max="11275" width="8.90625" style="66" customWidth="1"/>
    <col min="11276" max="11276" width="8.54296875" style="66" customWidth="1"/>
    <col min="11277" max="11277" width="17.81640625" style="66" customWidth="1"/>
    <col min="11278" max="11310" width="8.90625" style="66" customWidth="1"/>
    <col min="11311" max="11312" width="6.90625" style="66" customWidth="1"/>
    <col min="11313" max="11313" width="10.81640625" style="66" customWidth="1"/>
    <col min="11314" max="11520" width="8.90625" style="66"/>
    <col min="11521" max="11521" width="16.6328125" style="66" customWidth="1"/>
    <col min="11522" max="11522" width="8.90625" style="66"/>
    <col min="11523" max="11525" width="10" style="66" customWidth="1"/>
    <col min="11526" max="11526" width="9" style="66" customWidth="1"/>
    <col min="11527" max="11528" width="10.08984375" style="66" customWidth="1"/>
    <col min="11529" max="11530" width="8.6328125" style="66" customWidth="1"/>
    <col min="11531" max="11531" width="8.90625" style="66" customWidth="1"/>
    <col min="11532" max="11532" width="8.54296875" style="66" customWidth="1"/>
    <col min="11533" max="11533" width="17.81640625" style="66" customWidth="1"/>
    <col min="11534" max="11566" width="8.90625" style="66" customWidth="1"/>
    <col min="11567" max="11568" width="6.90625" style="66" customWidth="1"/>
    <col min="11569" max="11569" width="10.81640625" style="66" customWidth="1"/>
    <col min="11570" max="11776" width="8.90625" style="66"/>
    <col min="11777" max="11777" width="16.6328125" style="66" customWidth="1"/>
    <col min="11778" max="11778" width="8.90625" style="66"/>
    <col min="11779" max="11781" width="10" style="66" customWidth="1"/>
    <col min="11782" max="11782" width="9" style="66" customWidth="1"/>
    <col min="11783" max="11784" width="10.08984375" style="66" customWidth="1"/>
    <col min="11785" max="11786" width="8.6328125" style="66" customWidth="1"/>
    <col min="11787" max="11787" width="8.90625" style="66" customWidth="1"/>
    <col min="11788" max="11788" width="8.54296875" style="66" customWidth="1"/>
    <col min="11789" max="11789" width="17.81640625" style="66" customWidth="1"/>
    <col min="11790" max="11822" width="8.90625" style="66" customWidth="1"/>
    <col min="11823" max="11824" width="6.90625" style="66" customWidth="1"/>
    <col min="11825" max="11825" width="10.81640625" style="66" customWidth="1"/>
    <col min="11826" max="12032" width="8.90625" style="66"/>
    <col min="12033" max="12033" width="16.6328125" style="66" customWidth="1"/>
    <col min="12034" max="12034" width="8.90625" style="66"/>
    <col min="12035" max="12037" width="10" style="66" customWidth="1"/>
    <col min="12038" max="12038" width="9" style="66" customWidth="1"/>
    <col min="12039" max="12040" width="10.08984375" style="66" customWidth="1"/>
    <col min="12041" max="12042" width="8.6328125" style="66" customWidth="1"/>
    <col min="12043" max="12043" width="8.90625" style="66" customWidth="1"/>
    <col min="12044" max="12044" width="8.54296875" style="66" customWidth="1"/>
    <col min="12045" max="12045" width="17.81640625" style="66" customWidth="1"/>
    <col min="12046" max="12078" width="8.90625" style="66" customWidth="1"/>
    <col min="12079" max="12080" width="6.90625" style="66" customWidth="1"/>
    <col min="12081" max="12081" width="10.81640625" style="66" customWidth="1"/>
    <col min="12082" max="12288" width="8.90625" style="66"/>
    <col min="12289" max="12289" width="16.6328125" style="66" customWidth="1"/>
    <col min="12290" max="12290" width="8.90625" style="66"/>
    <col min="12291" max="12293" width="10" style="66" customWidth="1"/>
    <col min="12294" max="12294" width="9" style="66" customWidth="1"/>
    <col min="12295" max="12296" width="10.08984375" style="66" customWidth="1"/>
    <col min="12297" max="12298" width="8.6328125" style="66" customWidth="1"/>
    <col min="12299" max="12299" width="8.90625" style="66" customWidth="1"/>
    <col min="12300" max="12300" width="8.54296875" style="66" customWidth="1"/>
    <col min="12301" max="12301" width="17.81640625" style="66" customWidth="1"/>
    <col min="12302" max="12334" width="8.90625" style="66" customWidth="1"/>
    <col min="12335" max="12336" width="6.90625" style="66" customWidth="1"/>
    <col min="12337" max="12337" width="10.81640625" style="66" customWidth="1"/>
    <col min="12338" max="12544" width="8.90625" style="66"/>
    <col min="12545" max="12545" width="16.6328125" style="66" customWidth="1"/>
    <col min="12546" max="12546" width="8.90625" style="66"/>
    <col min="12547" max="12549" width="10" style="66" customWidth="1"/>
    <col min="12550" max="12550" width="9" style="66" customWidth="1"/>
    <col min="12551" max="12552" width="10.08984375" style="66" customWidth="1"/>
    <col min="12553" max="12554" width="8.6328125" style="66" customWidth="1"/>
    <col min="12555" max="12555" width="8.90625" style="66" customWidth="1"/>
    <col min="12556" max="12556" width="8.54296875" style="66" customWidth="1"/>
    <col min="12557" max="12557" width="17.81640625" style="66" customWidth="1"/>
    <col min="12558" max="12590" width="8.90625" style="66" customWidth="1"/>
    <col min="12591" max="12592" width="6.90625" style="66" customWidth="1"/>
    <col min="12593" max="12593" width="10.81640625" style="66" customWidth="1"/>
    <col min="12594" max="12800" width="8.90625" style="66"/>
    <col min="12801" max="12801" width="16.6328125" style="66" customWidth="1"/>
    <col min="12802" max="12802" width="8.90625" style="66"/>
    <col min="12803" max="12805" width="10" style="66" customWidth="1"/>
    <col min="12806" max="12806" width="9" style="66" customWidth="1"/>
    <col min="12807" max="12808" width="10.08984375" style="66" customWidth="1"/>
    <col min="12809" max="12810" width="8.6328125" style="66" customWidth="1"/>
    <col min="12811" max="12811" width="8.90625" style="66" customWidth="1"/>
    <col min="12812" max="12812" width="8.54296875" style="66" customWidth="1"/>
    <col min="12813" max="12813" width="17.81640625" style="66" customWidth="1"/>
    <col min="12814" max="12846" width="8.90625" style="66" customWidth="1"/>
    <col min="12847" max="12848" width="6.90625" style="66" customWidth="1"/>
    <col min="12849" max="12849" width="10.81640625" style="66" customWidth="1"/>
    <col min="12850" max="13056" width="8.90625" style="66"/>
    <col min="13057" max="13057" width="16.6328125" style="66" customWidth="1"/>
    <col min="13058" max="13058" width="8.90625" style="66"/>
    <col min="13059" max="13061" width="10" style="66" customWidth="1"/>
    <col min="13062" max="13062" width="9" style="66" customWidth="1"/>
    <col min="13063" max="13064" width="10.08984375" style="66" customWidth="1"/>
    <col min="13065" max="13066" width="8.6328125" style="66" customWidth="1"/>
    <col min="13067" max="13067" width="8.90625" style="66" customWidth="1"/>
    <col min="13068" max="13068" width="8.54296875" style="66" customWidth="1"/>
    <col min="13069" max="13069" width="17.81640625" style="66" customWidth="1"/>
    <col min="13070" max="13102" width="8.90625" style="66" customWidth="1"/>
    <col min="13103" max="13104" width="6.90625" style="66" customWidth="1"/>
    <col min="13105" max="13105" width="10.81640625" style="66" customWidth="1"/>
    <col min="13106" max="13312" width="8.90625" style="66"/>
    <col min="13313" max="13313" width="16.6328125" style="66" customWidth="1"/>
    <col min="13314" max="13314" width="8.90625" style="66"/>
    <col min="13315" max="13317" width="10" style="66" customWidth="1"/>
    <col min="13318" max="13318" width="9" style="66" customWidth="1"/>
    <col min="13319" max="13320" width="10.08984375" style="66" customWidth="1"/>
    <col min="13321" max="13322" width="8.6328125" style="66" customWidth="1"/>
    <col min="13323" max="13323" width="8.90625" style="66" customWidth="1"/>
    <col min="13324" max="13324" width="8.54296875" style="66" customWidth="1"/>
    <col min="13325" max="13325" width="17.81640625" style="66" customWidth="1"/>
    <col min="13326" max="13358" width="8.90625" style="66" customWidth="1"/>
    <col min="13359" max="13360" width="6.90625" style="66" customWidth="1"/>
    <col min="13361" max="13361" width="10.81640625" style="66" customWidth="1"/>
    <col min="13362" max="13568" width="8.90625" style="66"/>
    <col min="13569" max="13569" width="16.6328125" style="66" customWidth="1"/>
    <col min="13570" max="13570" width="8.90625" style="66"/>
    <col min="13571" max="13573" width="10" style="66" customWidth="1"/>
    <col min="13574" max="13574" width="9" style="66" customWidth="1"/>
    <col min="13575" max="13576" width="10.08984375" style="66" customWidth="1"/>
    <col min="13577" max="13578" width="8.6328125" style="66" customWidth="1"/>
    <col min="13579" max="13579" width="8.90625" style="66" customWidth="1"/>
    <col min="13580" max="13580" width="8.54296875" style="66" customWidth="1"/>
    <col min="13581" max="13581" width="17.81640625" style="66" customWidth="1"/>
    <col min="13582" max="13614" width="8.90625" style="66" customWidth="1"/>
    <col min="13615" max="13616" width="6.90625" style="66" customWidth="1"/>
    <col min="13617" max="13617" width="10.81640625" style="66" customWidth="1"/>
    <col min="13618" max="13824" width="8.90625" style="66"/>
    <col min="13825" max="13825" width="16.6328125" style="66" customWidth="1"/>
    <col min="13826" max="13826" width="8.90625" style="66"/>
    <col min="13827" max="13829" width="10" style="66" customWidth="1"/>
    <col min="13830" max="13830" width="9" style="66" customWidth="1"/>
    <col min="13831" max="13832" width="10.08984375" style="66" customWidth="1"/>
    <col min="13833" max="13834" width="8.6328125" style="66" customWidth="1"/>
    <col min="13835" max="13835" width="8.90625" style="66" customWidth="1"/>
    <col min="13836" max="13836" width="8.54296875" style="66" customWidth="1"/>
    <col min="13837" max="13837" width="17.81640625" style="66" customWidth="1"/>
    <col min="13838" max="13870" width="8.90625" style="66" customWidth="1"/>
    <col min="13871" max="13872" width="6.90625" style="66" customWidth="1"/>
    <col min="13873" max="13873" width="10.81640625" style="66" customWidth="1"/>
    <col min="13874" max="14080" width="8.90625" style="66"/>
    <col min="14081" max="14081" width="16.6328125" style="66" customWidth="1"/>
    <col min="14082" max="14082" width="8.90625" style="66"/>
    <col min="14083" max="14085" width="10" style="66" customWidth="1"/>
    <col min="14086" max="14086" width="9" style="66" customWidth="1"/>
    <col min="14087" max="14088" width="10.08984375" style="66" customWidth="1"/>
    <col min="14089" max="14090" width="8.6328125" style="66" customWidth="1"/>
    <col min="14091" max="14091" width="8.90625" style="66" customWidth="1"/>
    <col min="14092" max="14092" width="8.54296875" style="66" customWidth="1"/>
    <col min="14093" max="14093" width="17.81640625" style="66" customWidth="1"/>
    <col min="14094" max="14126" width="8.90625" style="66" customWidth="1"/>
    <col min="14127" max="14128" width="6.90625" style="66" customWidth="1"/>
    <col min="14129" max="14129" width="10.81640625" style="66" customWidth="1"/>
    <col min="14130" max="14336" width="8.90625" style="66"/>
    <col min="14337" max="14337" width="16.6328125" style="66" customWidth="1"/>
    <col min="14338" max="14338" width="8.90625" style="66"/>
    <col min="14339" max="14341" width="10" style="66" customWidth="1"/>
    <col min="14342" max="14342" width="9" style="66" customWidth="1"/>
    <col min="14343" max="14344" width="10.08984375" style="66" customWidth="1"/>
    <col min="14345" max="14346" width="8.6328125" style="66" customWidth="1"/>
    <col min="14347" max="14347" width="8.90625" style="66" customWidth="1"/>
    <col min="14348" max="14348" width="8.54296875" style="66" customWidth="1"/>
    <col min="14349" max="14349" width="17.81640625" style="66" customWidth="1"/>
    <col min="14350" max="14382" width="8.90625" style="66" customWidth="1"/>
    <col min="14383" max="14384" width="6.90625" style="66" customWidth="1"/>
    <col min="14385" max="14385" width="10.81640625" style="66" customWidth="1"/>
    <col min="14386" max="14592" width="8.90625" style="66"/>
    <col min="14593" max="14593" width="16.6328125" style="66" customWidth="1"/>
    <col min="14594" max="14594" width="8.90625" style="66"/>
    <col min="14595" max="14597" width="10" style="66" customWidth="1"/>
    <col min="14598" max="14598" width="9" style="66" customWidth="1"/>
    <col min="14599" max="14600" width="10.08984375" style="66" customWidth="1"/>
    <col min="14601" max="14602" width="8.6328125" style="66" customWidth="1"/>
    <col min="14603" max="14603" width="8.90625" style="66" customWidth="1"/>
    <col min="14604" max="14604" width="8.54296875" style="66" customWidth="1"/>
    <col min="14605" max="14605" width="17.81640625" style="66" customWidth="1"/>
    <col min="14606" max="14638" width="8.90625" style="66" customWidth="1"/>
    <col min="14639" max="14640" width="6.90625" style="66" customWidth="1"/>
    <col min="14641" max="14641" width="10.81640625" style="66" customWidth="1"/>
    <col min="14642" max="14848" width="8.90625" style="66"/>
    <col min="14849" max="14849" width="16.6328125" style="66" customWidth="1"/>
    <col min="14850" max="14850" width="8.90625" style="66"/>
    <col min="14851" max="14853" width="10" style="66" customWidth="1"/>
    <col min="14854" max="14854" width="9" style="66" customWidth="1"/>
    <col min="14855" max="14856" width="10.08984375" style="66" customWidth="1"/>
    <col min="14857" max="14858" width="8.6328125" style="66" customWidth="1"/>
    <col min="14859" max="14859" width="8.90625" style="66" customWidth="1"/>
    <col min="14860" max="14860" width="8.54296875" style="66" customWidth="1"/>
    <col min="14861" max="14861" width="17.81640625" style="66" customWidth="1"/>
    <col min="14862" max="14894" width="8.90625" style="66" customWidth="1"/>
    <col min="14895" max="14896" width="6.90625" style="66" customWidth="1"/>
    <col min="14897" max="14897" width="10.81640625" style="66" customWidth="1"/>
    <col min="14898" max="15104" width="8.90625" style="66"/>
    <col min="15105" max="15105" width="16.6328125" style="66" customWidth="1"/>
    <col min="15106" max="15106" width="8.90625" style="66"/>
    <col min="15107" max="15109" width="10" style="66" customWidth="1"/>
    <col min="15110" max="15110" width="9" style="66" customWidth="1"/>
    <col min="15111" max="15112" width="10.08984375" style="66" customWidth="1"/>
    <col min="15113" max="15114" width="8.6328125" style="66" customWidth="1"/>
    <col min="15115" max="15115" width="8.90625" style="66" customWidth="1"/>
    <col min="15116" max="15116" width="8.54296875" style="66" customWidth="1"/>
    <col min="15117" max="15117" width="17.81640625" style="66" customWidth="1"/>
    <col min="15118" max="15150" width="8.90625" style="66" customWidth="1"/>
    <col min="15151" max="15152" width="6.90625" style="66" customWidth="1"/>
    <col min="15153" max="15153" width="10.81640625" style="66" customWidth="1"/>
    <col min="15154" max="15360" width="8.90625" style="66"/>
    <col min="15361" max="15361" width="16.6328125" style="66" customWidth="1"/>
    <col min="15362" max="15362" width="8.90625" style="66"/>
    <col min="15363" max="15365" width="10" style="66" customWidth="1"/>
    <col min="15366" max="15366" width="9" style="66" customWidth="1"/>
    <col min="15367" max="15368" width="10.08984375" style="66" customWidth="1"/>
    <col min="15369" max="15370" width="8.6328125" style="66" customWidth="1"/>
    <col min="15371" max="15371" width="8.90625" style="66" customWidth="1"/>
    <col min="15372" max="15372" width="8.54296875" style="66" customWidth="1"/>
    <col min="15373" max="15373" width="17.81640625" style="66" customWidth="1"/>
    <col min="15374" max="15406" width="8.90625" style="66" customWidth="1"/>
    <col min="15407" max="15408" width="6.90625" style="66" customWidth="1"/>
    <col min="15409" max="15409" width="10.81640625" style="66" customWidth="1"/>
    <col min="15410" max="15616" width="8.90625" style="66"/>
    <col min="15617" max="15617" width="16.6328125" style="66" customWidth="1"/>
    <col min="15618" max="15618" width="8.90625" style="66"/>
    <col min="15619" max="15621" width="10" style="66" customWidth="1"/>
    <col min="15622" max="15622" width="9" style="66" customWidth="1"/>
    <col min="15623" max="15624" width="10.08984375" style="66" customWidth="1"/>
    <col min="15625" max="15626" width="8.6328125" style="66" customWidth="1"/>
    <col min="15627" max="15627" width="8.90625" style="66" customWidth="1"/>
    <col min="15628" max="15628" width="8.54296875" style="66" customWidth="1"/>
    <col min="15629" max="15629" width="17.81640625" style="66" customWidth="1"/>
    <col min="15630" max="15662" width="8.90625" style="66" customWidth="1"/>
    <col min="15663" max="15664" width="6.90625" style="66" customWidth="1"/>
    <col min="15665" max="15665" width="10.81640625" style="66" customWidth="1"/>
    <col min="15666" max="15872" width="8.90625" style="66"/>
    <col min="15873" max="15873" width="16.6328125" style="66" customWidth="1"/>
    <col min="15874" max="15874" width="8.90625" style="66"/>
    <col min="15875" max="15877" width="10" style="66" customWidth="1"/>
    <col min="15878" max="15878" width="9" style="66" customWidth="1"/>
    <col min="15879" max="15880" width="10.08984375" style="66" customWidth="1"/>
    <col min="15881" max="15882" width="8.6328125" style="66" customWidth="1"/>
    <col min="15883" max="15883" width="8.90625" style="66" customWidth="1"/>
    <col min="15884" max="15884" width="8.54296875" style="66" customWidth="1"/>
    <col min="15885" max="15885" width="17.81640625" style="66" customWidth="1"/>
    <col min="15886" max="15918" width="8.90625" style="66" customWidth="1"/>
    <col min="15919" max="15920" width="6.90625" style="66" customWidth="1"/>
    <col min="15921" max="15921" width="10.81640625" style="66" customWidth="1"/>
    <col min="15922" max="16128" width="8.90625" style="66"/>
    <col min="16129" max="16129" width="16.6328125" style="66" customWidth="1"/>
    <col min="16130" max="16130" width="8.90625" style="66"/>
    <col min="16131" max="16133" width="10" style="66" customWidth="1"/>
    <col min="16134" max="16134" width="9" style="66" customWidth="1"/>
    <col min="16135" max="16136" width="10.08984375" style="66" customWidth="1"/>
    <col min="16137" max="16138" width="8.6328125" style="66" customWidth="1"/>
    <col min="16139" max="16139" width="8.90625" style="66" customWidth="1"/>
    <col min="16140" max="16140" width="8.54296875" style="66" customWidth="1"/>
    <col min="16141" max="16141" width="17.81640625" style="66" customWidth="1"/>
    <col min="16142" max="16174" width="8.90625" style="66" customWidth="1"/>
    <col min="16175" max="16176" width="6.90625" style="66" customWidth="1"/>
    <col min="16177" max="16177" width="10.81640625" style="66" customWidth="1"/>
    <col min="16178" max="16384" width="8.90625" style="66"/>
  </cols>
  <sheetData>
    <row r="1" spans="1:46" ht="18.75" customHeight="1" x14ac:dyDescent="0.2">
      <c r="A1" s="261" t="s">
        <v>1035</v>
      </c>
      <c r="B1" s="262"/>
      <c r="C1" s="262"/>
      <c r="D1" s="262"/>
      <c r="E1" s="262"/>
      <c r="F1" s="262"/>
      <c r="G1" s="262"/>
      <c r="H1" s="140"/>
    </row>
    <row r="2" spans="1:46" ht="52.8" x14ac:dyDescent="0.25">
      <c r="A2" s="159" t="s">
        <v>1018</v>
      </c>
      <c r="B2" s="87" t="s">
        <v>1019</v>
      </c>
      <c r="C2" s="87" t="s">
        <v>1020</v>
      </c>
      <c r="D2" s="87" t="s">
        <v>1036</v>
      </c>
      <c r="E2" s="87" t="s">
        <v>1010</v>
      </c>
      <c r="F2" s="87" t="s">
        <v>1021</v>
      </c>
      <c r="G2" s="87" t="s">
        <v>1022</v>
      </c>
      <c r="H2" s="88" t="s">
        <v>1023</v>
      </c>
      <c r="I2" s="89"/>
      <c r="L2" s="205" t="s">
        <v>1024</v>
      </c>
      <c r="M2" s="206"/>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row>
    <row r="3" spans="1:46" x14ac:dyDescent="0.2">
      <c r="A3" s="160" t="s">
        <v>891</v>
      </c>
      <c r="B3" s="94">
        <f>VLOOKUP("ENGLAND",'QRO LA level data Q3'!B449:BK458,53,0)/1000</f>
        <v>27761.773781315278</v>
      </c>
      <c r="C3" s="94">
        <f>SUM('SR Table 1'!C37:E37)</f>
        <v>83036.766839533724</v>
      </c>
      <c r="D3" s="94">
        <f>VLOOKUP("ENGLAND",'QRO LA level data Q3'!B449:BL458,55,0)/1000</f>
        <v>112823.20491842461</v>
      </c>
      <c r="E3" s="94">
        <f>'SR Table 1'!F37</f>
        <v>113088.55100000001</v>
      </c>
      <c r="F3" s="161">
        <f>(B3/D3)</f>
        <v>0.24606439607337938</v>
      </c>
      <c r="G3" s="161">
        <f>(D3/E3)</f>
        <v>0.99765364328016382</v>
      </c>
      <c r="H3" s="162">
        <f>C3/D3</f>
        <v>0.73599014404503404</v>
      </c>
      <c r="I3" s="37"/>
      <c r="L3" s="207">
        <f>B3/E3</f>
        <v>0.24548704122414017</v>
      </c>
      <c r="M3" s="208">
        <f>E3/4</f>
        <v>28272.137750000002</v>
      </c>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row>
    <row r="4" spans="1:46" ht="12" customHeight="1" x14ac:dyDescent="0.2">
      <c r="A4" s="160"/>
      <c r="B4" s="94"/>
      <c r="C4" s="163"/>
      <c r="D4" s="94"/>
      <c r="E4" s="94"/>
      <c r="F4" s="164"/>
      <c r="G4" s="164"/>
      <c r="H4" s="162"/>
      <c r="I4" s="37"/>
      <c r="L4" s="207"/>
      <c r="M4" s="209">
        <f>(M3-B3)/M3</f>
        <v>1.8051835103439381E-2</v>
      </c>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ht="4.5" customHeight="1" x14ac:dyDescent="0.2">
      <c r="A5" s="160"/>
      <c r="B5" s="94"/>
      <c r="C5" s="163"/>
      <c r="D5" s="94"/>
      <c r="E5" s="94"/>
      <c r="F5" s="164"/>
      <c r="G5" s="164"/>
      <c r="H5" s="162"/>
      <c r="J5" s="210"/>
      <c r="L5" s="207"/>
      <c r="M5" s="202"/>
    </row>
    <row r="6" spans="1:46" x14ac:dyDescent="0.2">
      <c r="A6" s="165" t="s">
        <v>1025</v>
      </c>
      <c r="B6" s="94"/>
      <c r="C6" s="163"/>
      <c r="D6" s="94"/>
      <c r="E6" s="94"/>
      <c r="F6" s="164"/>
      <c r="G6" s="164"/>
      <c r="H6" s="162"/>
      <c r="J6" s="210"/>
      <c r="L6" s="207"/>
      <c r="M6" s="202"/>
    </row>
    <row r="7" spans="1:46" ht="13.5" customHeight="1" x14ac:dyDescent="0.2">
      <c r="A7" s="160" t="s">
        <v>1026</v>
      </c>
      <c r="B7" s="94">
        <f>VLOOKUP("LONDON BOROUGHS",'QRO LA level data Q3'!$B$450:$BK$458,53,0)/1000</f>
        <v>5010.7188484391263</v>
      </c>
      <c r="C7" s="94">
        <f>((VLOOKUP("London Boroughs",'QRO LA level data Q1'!$B$450:$BK$458,53,0))+(VLOOKUP("London Boroughs",'QRO LA level data Q2'!$B$450:$BK$458,53,0))+VLOOKUP("London Boroughs",'QRO LA level data Q3'!$B$449:$BK$457,53,0))/1000</f>
        <v>14972.093655833512</v>
      </c>
      <c r="D7" s="94">
        <f>VLOOKUP("LONDON BOROUGHS",'QRO LA level data Q3'!$B$450:$BK$458,55,0)/1000</f>
        <v>20230.939916192659</v>
      </c>
      <c r="E7" s="94">
        <v>20200.100999999999</v>
      </c>
      <c r="F7" s="161">
        <f t="shared" ref="F7:F15" si="0">(B7/D7)</f>
        <v>0.24767602836033301</v>
      </c>
      <c r="G7" s="161">
        <f>(D7/E7)</f>
        <v>1.0015266713860818</v>
      </c>
      <c r="H7" s="162">
        <f>C7/D7</f>
        <v>0.74005922205571806</v>
      </c>
      <c r="J7" s="210" t="s">
        <v>974</v>
      </c>
      <c r="L7" s="207">
        <f t="shared" ref="L7:L15" si="1">B7/E7</f>
        <v>0.24805414826584909</v>
      </c>
      <c r="M7" s="202"/>
    </row>
    <row r="8" spans="1:46" ht="13.5" customHeight="1" x14ac:dyDescent="0.2">
      <c r="A8" s="160" t="s">
        <v>799</v>
      </c>
      <c r="B8" s="94">
        <f>VLOOKUP("Greater London Authority",'QRO LA level data Q3'!$B$450:$BK$458,53,0)/1000</f>
        <v>1152.0733936537017</v>
      </c>
      <c r="C8" s="94">
        <f>((VLOOKUP("Greater London Authority",'QRO LA level data Q1'!$B$450:$BK$458,53,0))+(VLOOKUP("Greater London Authority",'QRO LA level data Q2'!$B$450:$BK$458,53,0))+VLOOKUP("Greater London Authority",'QRO LA level data Q3'!$B$449:$BK$457,53,0))/1000</f>
        <v>3547.7820400528626</v>
      </c>
      <c r="D8" s="94">
        <f>VLOOKUP("Greater London Authority",'QRO LA level data Q3'!$B$450:$BK$458,55,0)/1000</f>
        <v>5190.552646737151</v>
      </c>
      <c r="E8" s="94">
        <v>5082</v>
      </c>
      <c r="F8" s="161">
        <f t="shared" si="0"/>
        <v>0.22195582475748707</v>
      </c>
      <c r="G8" s="161">
        <f t="shared" ref="G8:G15" si="2">(D8/E8)</f>
        <v>1.0213602217113638</v>
      </c>
      <c r="H8" s="162">
        <f t="shared" ref="H8:H15" si="3">C8/E8</f>
        <v>0.69810744589784779</v>
      </c>
      <c r="J8" s="210" t="s">
        <v>975</v>
      </c>
      <c r="L8" s="207">
        <f t="shared" si="1"/>
        <v>0.2266968503844356</v>
      </c>
      <c r="M8" s="202"/>
    </row>
    <row r="9" spans="1:46" ht="13.5" customHeight="1" x14ac:dyDescent="0.2">
      <c r="A9" s="160" t="s">
        <v>1027</v>
      </c>
      <c r="B9" s="94">
        <f>VLOOKUP("Metropolitan Districts",'QRO LA level data Q3'!$B$450:$BK$458,53,0)/1000</f>
        <v>5645.9853890005134</v>
      </c>
      <c r="C9" s="94">
        <f>((VLOOKUP("Metropolitan Districts",'QRO LA level data Q1'!$B$450:$BK$458,53,0))+(VLOOKUP("Metropolitan Districts",'QRO LA level data Q2'!$B$450:$BK$458,53,0))+VLOOKUP("Metropolitan Districts",'QRO LA level data Q3'!$B$449:$BK$457,53,0))/1000</f>
        <v>17154.56566908583</v>
      </c>
      <c r="D9" s="94">
        <f>VLOOKUP("Metropolitan Districts",'QRO LA level data Q3'!$B$450:$BK$458,55,0)/1000</f>
        <v>22855.011195110877</v>
      </c>
      <c r="E9" s="94">
        <v>22845</v>
      </c>
      <c r="F9" s="161">
        <f t="shared" si="0"/>
        <v>0.24703489929632139</v>
      </c>
      <c r="G9" s="161">
        <f t="shared" si="2"/>
        <v>1.0004382225918529</v>
      </c>
      <c r="H9" s="162">
        <f t="shared" si="3"/>
        <v>0.75091116958134518</v>
      </c>
      <c r="J9" s="210" t="s">
        <v>973</v>
      </c>
      <c r="L9" s="207">
        <f t="shared" si="1"/>
        <v>0.24714315557016911</v>
      </c>
      <c r="M9" s="202"/>
    </row>
    <row r="10" spans="1:46" ht="13.5" customHeight="1" x14ac:dyDescent="0.2">
      <c r="A10" s="160" t="s">
        <v>1028</v>
      </c>
      <c r="B10" s="94">
        <f>VLOOKUP("Unitary Authorities",'QRO LA level data Q3'!$B$450:$BK$458,53,0)/1000</f>
        <v>5280.833500716114</v>
      </c>
      <c r="C10" s="94">
        <f>((VLOOKUP("Unitary Authorities",'QRO LA level data Q1'!$B$450:$BK$458,53,0))+(VLOOKUP("Unitary Authorities",'QRO LA level data Q2'!$B$450:$BK$458,53,0))+VLOOKUP("Unitary Authorities",'QRO LA level data Q3'!$B$449:$BK$457,53,0))/1000</f>
        <v>15466.428461160694</v>
      </c>
      <c r="D10" s="94">
        <f>VLOOKUP("Unitary Authorities",'QRO LA level data Q3'!$B$450:$BK$458,55,0)/1000</f>
        <v>21153.265961847526</v>
      </c>
      <c r="E10" s="94">
        <v>21315</v>
      </c>
      <c r="F10" s="161">
        <f t="shared" si="0"/>
        <v>0.24964624896414275</v>
      </c>
      <c r="G10" s="161">
        <f t="shared" si="2"/>
        <v>0.99241219619270593</v>
      </c>
      <c r="H10" s="162">
        <f t="shared" si="3"/>
        <v>0.72561240727941334</v>
      </c>
      <c r="J10" s="210" t="s">
        <v>970</v>
      </c>
      <c r="L10" s="207">
        <f t="shared" si="1"/>
        <v>0.24775198220577593</v>
      </c>
      <c r="M10" s="202"/>
    </row>
    <row r="11" spans="1:46" ht="12.75" customHeight="1" x14ac:dyDescent="0.2">
      <c r="A11" s="160" t="s">
        <v>1029</v>
      </c>
      <c r="B11" s="94">
        <f>VLOOKUP("Shire Counties",'QRO LA level data Q3'!$B$450:$BK$458,53,0)/1000</f>
        <v>6194.8586340140364</v>
      </c>
      <c r="C11" s="94">
        <f>((VLOOKUP("Shire Counties",'QRO LA level data Q1'!$B$450:$BK$458,53,0))+(VLOOKUP("Shire Counties",'QRO LA level data Q2'!$B$450:$BK$458,53,0))+VLOOKUP("Shire Counties",'QRO LA level data Q3'!$B$449:$BK$457,53,0))/1000</f>
        <v>18451.115758210301</v>
      </c>
      <c r="D11" s="94">
        <f>VLOOKUP("Shire Counties",'QRO LA level data Q3'!$B$450:$BK$458,55,0)/1000</f>
        <v>25127.399455544924</v>
      </c>
      <c r="E11" s="94">
        <v>25113</v>
      </c>
      <c r="F11" s="161">
        <f t="shared" si="0"/>
        <v>0.24653799311679275</v>
      </c>
      <c r="G11" s="161">
        <f t="shared" si="2"/>
        <v>1.0005733865147504</v>
      </c>
      <c r="H11" s="162">
        <f t="shared" si="3"/>
        <v>0.7347236792979851</v>
      </c>
      <c r="J11" s="210" t="s">
        <v>971</v>
      </c>
      <c r="L11" s="207">
        <f t="shared" si="1"/>
        <v>0.24667935467741953</v>
      </c>
      <c r="M11" s="202"/>
    </row>
    <row r="12" spans="1:46" ht="13.5" customHeight="1" x14ac:dyDescent="0.2">
      <c r="A12" s="160" t="s">
        <v>1030</v>
      </c>
      <c r="B12" s="94">
        <f>VLOOKUP("Shire Districts",'QRO LA level data Q3'!$B$450:$BK$458,53,0)/1000</f>
        <v>2165.3814763370679</v>
      </c>
      <c r="C12" s="94">
        <f>((VLOOKUP("Shire Districts",'QRO LA level data Q1'!$B$450:$BK$458,53,0))+(VLOOKUP("Shire Districts",'QRO LA level data Q2'!$B$450:$BK$458,53,0))+VLOOKUP("Shire Districts",'QRO LA level data Q3'!$B$449:$BK$457,53,0))/1000</f>
        <v>6518.5642537223921</v>
      </c>
      <c r="D12" s="94">
        <f>VLOOKUP("Shire Districts",'QRO LA level data Q3'!$B$450:$BK$458,55,0)/1000</f>
        <v>8758.2887429914626</v>
      </c>
      <c r="E12" s="94">
        <v>8862</v>
      </c>
      <c r="F12" s="161">
        <f t="shared" si="0"/>
        <v>0.247237963931007</v>
      </c>
      <c r="G12" s="161">
        <f t="shared" si="2"/>
        <v>0.98829708226037716</v>
      </c>
      <c r="H12" s="162">
        <f t="shared" si="3"/>
        <v>0.73556355830764975</v>
      </c>
      <c r="J12" s="210" t="s">
        <v>972</v>
      </c>
      <c r="L12" s="207">
        <f t="shared" si="1"/>
        <v>0.24434455837701058</v>
      </c>
      <c r="M12" s="202"/>
    </row>
    <row r="13" spans="1:46" ht="12.75" customHeight="1" x14ac:dyDescent="0.2">
      <c r="A13" s="160" t="s">
        <v>1031</v>
      </c>
      <c r="B13" s="94">
        <f>VLOOKUP("Police Authorities",'QRO LA level data Q3'!$B$450:$BK$458,53,0)/1000</f>
        <v>1975.3690099200001</v>
      </c>
      <c r="C13" s="94">
        <f>((VLOOKUP("Police Authorities",'QRO LA level data Q1'!$B$450:$BK$458,53,0))+(VLOOKUP("Police Authorities",'QRO LA level data Q2'!$B$450:$BK$458,53,0))+VLOOKUP("Police Authorities",'QRO LA level data Q3'!$B$449:$BK$457,53,0))/1000</f>
        <v>5923.3746801880006</v>
      </c>
      <c r="D13" s="94">
        <f>VLOOKUP("Police Authorities",'QRO LA level data Q3'!$B$450:$BK$458,55,0)/1000</f>
        <v>7997.366</v>
      </c>
      <c r="E13" s="94">
        <v>8145.6319999999996</v>
      </c>
      <c r="F13" s="161">
        <f t="shared" si="0"/>
        <v>0.24700245179725425</v>
      </c>
      <c r="G13" s="161">
        <f t="shared" si="2"/>
        <v>0.98179809743430591</v>
      </c>
      <c r="H13" s="162">
        <f t="shared" si="3"/>
        <v>0.72718417431428295</v>
      </c>
      <c r="J13" s="210" t="s">
        <v>978</v>
      </c>
      <c r="L13" s="207">
        <f t="shared" si="1"/>
        <v>0.24250653723615309</v>
      </c>
      <c r="M13" s="202"/>
    </row>
    <row r="14" spans="1:46" ht="12.75" customHeight="1" x14ac:dyDescent="0.2">
      <c r="A14" s="160" t="s">
        <v>1032</v>
      </c>
      <c r="B14" s="94">
        <f>VLOOKUP("Fire Authorities",'QRO LA level data Q3'!$B$450:$BK$458,53,0)/1000</f>
        <v>312.45999999999998</v>
      </c>
      <c r="C14" s="94">
        <f>((VLOOKUP("Fire Authorities",'QRO LA level data Q1'!$B$450:$BK$458,53,0))+(VLOOKUP("Fire Authorities",'QRO LA level data Q2'!$B$450:$BK$458,53,0))+VLOOKUP("Fire Authorities",'QRO LA level data Q3'!$B$449:$BK$457,53,0))/1000</f>
        <v>950.98299999999995</v>
      </c>
      <c r="D14" s="94">
        <f>VLOOKUP("Fire Authorities",'QRO LA level data Q3'!$B$450:$BK$458,55,0)/1000</f>
        <v>1350.693</v>
      </c>
      <c r="E14" s="94">
        <v>1384.268</v>
      </c>
      <c r="F14" s="161">
        <f t="shared" si="0"/>
        <v>0.231333100860077</v>
      </c>
      <c r="G14" s="161">
        <f t="shared" si="2"/>
        <v>0.9757453036550725</v>
      </c>
      <c r="H14" s="162">
        <f t="shared" si="3"/>
        <v>0.68699341457001095</v>
      </c>
      <c r="J14" s="210" t="s">
        <v>976</v>
      </c>
      <c r="L14" s="207">
        <f t="shared" si="1"/>
        <v>0.22572218674418534</v>
      </c>
      <c r="M14" s="202"/>
    </row>
    <row r="15" spans="1:46" ht="14.25" customHeight="1" thickBot="1" x14ac:dyDescent="0.25">
      <c r="A15" s="160" t="s">
        <v>1033</v>
      </c>
      <c r="B15" s="94">
        <f>VLOOKUP("Other Authorities",'QRO LA level data Q3'!$B$450:$BK$458,53,0)/1000</f>
        <v>24.093529234700803</v>
      </c>
      <c r="C15" s="94">
        <f>((VLOOKUP("OTHER AUTHORITIES",'QRO LA level data Q1'!$B$450:$BK$459,53,0))+(VLOOKUP("OTHER AUTHORITIES",'QRO LA level data Q2'!$B$450:$BK$459,53,0))+VLOOKUP("OTHER AUTHORITIES",'QRO LA level data Q3'!$B$449:$BK$458,53,0))/1000</f>
        <v>51.859321280106364</v>
      </c>
      <c r="D15" s="94">
        <f>VLOOKUP("Other Authorities",'QRO LA level data Q3'!$B$450:$BK$458,55,0)/1000</f>
        <v>159.68799999999999</v>
      </c>
      <c r="E15" s="94">
        <v>142</v>
      </c>
      <c r="F15" s="161">
        <f t="shared" si="0"/>
        <v>0.1508787713209559</v>
      </c>
      <c r="G15" s="161">
        <f t="shared" si="2"/>
        <v>1.1245633802816901</v>
      </c>
      <c r="H15" s="162">
        <f t="shared" si="3"/>
        <v>0.36520648788807297</v>
      </c>
      <c r="J15" s="210" t="s">
        <v>977</v>
      </c>
      <c r="L15" s="207">
        <f t="shared" si="1"/>
        <v>0.16967274108944227</v>
      </c>
      <c r="M15" s="202"/>
    </row>
    <row r="16" spans="1:46" ht="26.25" customHeight="1" thickBot="1" x14ac:dyDescent="0.25">
      <c r="A16" s="264" t="s">
        <v>1034</v>
      </c>
      <c r="B16" s="265"/>
      <c r="C16" s="265"/>
      <c r="D16" s="265"/>
      <c r="E16" s="265"/>
      <c r="F16" s="265"/>
      <c r="G16" s="265"/>
      <c r="H16" s="266"/>
      <c r="L16" s="211"/>
      <c r="M16" s="202"/>
    </row>
    <row r="17" spans="11:13" x14ac:dyDescent="0.2">
      <c r="L17" s="211"/>
      <c r="M17" s="202"/>
    </row>
    <row r="18" spans="11:13" x14ac:dyDescent="0.2">
      <c r="L18" s="211"/>
      <c r="M18" s="202"/>
    </row>
    <row r="19" spans="11:13" x14ac:dyDescent="0.2">
      <c r="L19" s="211"/>
      <c r="M19" s="202"/>
    </row>
    <row r="20" spans="11:13" x14ac:dyDescent="0.2">
      <c r="K20" s="212"/>
      <c r="L20" s="211"/>
      <c r="M20" s="202"/>
    </row>
    <row r="21" spans="11:13" x14ac:dyDescent="0.2">
      <c r="K21" s="212"/>
      <c r="L21" s="211"/>
      <c r="M21" s="202"/>
    </row>
    <row r="22" spans="11:13" x14ac:dyDescent="0.2">
      <c r="K22" s="212"/>
      <c r="L22" s="211"/>
      <c r="M22" s="202"/>
    </row>
    <row r="23" spans="11:13" x14ac:dyDescent="0.2">
      <c r="K23" s="212"/>
      <c r="L23" s="211"/>
      <c r="M23" s="202"/>
    </row>
    <row r="24" spans="11:13" x14ac:dyDescent="0.2">
      <c r="K24" s="212"/>
      <c r="L24" s="211"/>
      <c r="M24" s="202"/>
    </row>
    <row r="25" spans="11:13" x14ac:dyDescent="0.2">
      <c r="K25" s="212"/>
      <c r="L25" s="211"/>
      <c r="M25" s="202"/>
    </row>
    <row r="26" spans="11:13" x14ac:dyDescent="0.2">
      <c r="K26" s="212"/>
      <c r="L26" s="211"/>
      <c r="M26" s="202"/>
    </row>
    <row r="27" spans="11:13" x14ac:dyDescent="0.2">
      <c r="K27" s="212"/>
      <c r="L27" s="211"/>
      <c r="M27" s="202"/>
    </row>
    <row r="28" spans="11:13" x14ac:dyDescent="0.2">
      <c r="K28" s="212"/>
      <c r="L28" s="211"/>
      <c r="M28" s="202"/>
    </row>
    <row r="29" spans="11:13" x14ac:dyDescent="0.2">
      <c r="L29" s="211"/>
      <c r="M29" s="202"/>
    </row>
    <row r="30" spans="11:13" x14ac:dyDescent="0.25">
      <c r="L30" s="211"/>
      <c r="M30" s="202"/>
    </row>
    <row r="31" spans="11:13" x14ac:dyDescent="0.25">
      <c r="L31" s="211"/>
      <c r="M31" s="202"/>
    </row>
    <row r="32" spans="11:13" x14ac:dyDescent="0.25">
      <c r="L32" s="211"/>
      <c r="M32" s="202"/>
    </row>
    <row r="33" spans="12:13" x14ac:dyDescent="0.25">
      <c r="L33" s="211"/>
      <c r="M33" s="202"/>
    </row>
    <row r="34" spans="12:13" x14ac:dyDescent="0.25">
      <c r="L34" s="211"/>
      <c r="M34" s="202"/>
    </row>
    <row r="35" spans="12:13" x14ac:dyDescent="0.25">
      <c r="L35" s="211"/>
      <c r="M35" s="202"/>
    </row>
    <row r="36" spans="12:13" x14ac:dyDescent="0.25">
      <c r="L36" s="211"/>
      <c r="M36" s="202"/>
    </row>
    <row r="37" spans="12:13" x14ac:dyDescent="0.25">
      <c r="L37" s="211"/>
      <c r="M37" s="202"/>
    </row>
    <row r="38" spans="12:13" x14ac:dyDescent="0.25">
      <c r="L38" s="211"/>
      <c r="M38" s="202"/>
    </row>
    <row r="39" spans="12:13" x14ac:dyDescent="0.25">
      <c r="L39" s="211"/>
      <c r="M39" s="202"/>
    </row>
    <row r="40" spans="12:13" x14ac:dyDescent="0.25">
      <c r="L40" s="211"/>
      <c r="M40" s="202"/>
    </row>
    <row r="41" spans="12:13" x14ac:dyDescent="0.25">
      <c r="L41" s="211"/>
      <c r="M41" s="202"/>
    </row>
    <row r="42" spans="12:13" x14ac:dyDescent="0.25">
      <c r="L42" s="211"/>
      <c r="M42" s="202"/>
    </row>
    <row r="43" spans="12:13" x14ac:dyDescent="0.25">
      <c r="L43" s="211"/>
      <c r="M43" s="202"/>
    </row>
    <row r="44" spans="12:13" x14ac:dyDescent="0.25">
      <c r="L44" s="211"/>
      <c r="M44" s="202"/>
    </row>
    <row r="45" spans="12:13" x14ac:dyDescent="0.25">
      <c r="L45" s="211"/>
      <c r="M45" s="202"/>
    </row>
    <row r="46" spans="12:13" x14ac:dyDescent="0.25">
      <c r="L46" s="211"/>
      <c r="M46" s="202"/>
    </row>
    <row r="47" spans="12:13" x14ac:dyDescent="0.25">
      <c r="L47" s="211"/>
      <c r="M47" s="202"/>
    </row>
    <row r="48" spans="12:13" x14ac:dyDescent="0.25">
      <c r="L48" s="211"/>
      <c r="M48" s="202"/>
    </row>
    <row r="49" spans="12:13" x14ac:dyDescent="0.25">
      <c r="L49" s="211"/>
      <c r="M49" s="202"/>
    </row>
    <row r="50" spans="12:13" x14ac:dyDescent="0.25">
      <c r="L50" s="211"/>
      <c r="M50" s="202"/>
    </row>
    <row r="51" spans="12:13" x14ac:dyDescent="0.25">
      <c r="L51" s="211"/>
      <c r="M51" s="202"/>
    </row>
    <row r="52" spans="12:13" x14ac:dyDescent="0.25">
      <c r="L52" s="211"/>
      <c r="M52" s="202"/>
    </row>
    <row r="53" spans="12:13" x14ac:dyDescent="0.25">
      <c r="L53" s="211"/>
      <c r="M53" s="202"/>
    </row>
    <row r="54" spans="12:13" x14ac:dyDescent="0.25">
      <c r="L54" s="211"/>
      <c r="M54" s="202"/>
    </row>
    <row r="55" spans="12:13" x14ac:dyDescent="0.25">
      <c r="L55" s="211"/>
      <c r="M55" s="202"/>
    </row>
    <row r="56" spans="12:13" x14ac:dyDescent="0.25">
      <c r="L56" s="211"/>
      <c r="M56" s="202"/>
    </row>
    <row r="57" spans="12:13" x14ac:dyDescent="0.25">
      <c r="L57" s="211"/>
      <c r="M57" s="202"/>
    </row>
    <row r="58" spans="12:13" x14ac:dyDescent="0.25">
      <c r="L58" s="211"/>
      <c r="M58" s="202"/>
    </row>
    <row r="59" spans="12:13" x14ac:dyDescent="0.25">
      <c r="L59" s="211"/>
      <c r="M59" s="202"/>
    </row>
    <row r="60" spans="12:13" x14ac:dyDescent="0.25">
      <c r="L60" s="211"/>
      <c r="M60" s="202"/>
    </row>
    <row r="61" spans="12:13" x14ac:dyDescent="0.25">
      <c r="L61" s="211"/>
      <c r="M61" s="202"/>
    </row>
    <row r="62" spans="12:13" x14ac:dyDescent="0.25">
      <c r="L62" s="211"/>
      <c r="M62" s="202"/>
    </row>
    <row r="63" spans="12:13" x14ac:dyDescent="0.25">
      <c r="L63" s="211"/>
      <c r="M63" s="202"/>
    </row>
    <row r="64" spans="12:13" x14ac:dyDescent="0.25">
      <c r="L64" s="211"/>
      <c r="M64" s="202"/>
    </row>
    <row r="65" spans="12:13" x14ac:dyDescent="0.25">
      <c r="L65" s="211"/>
      <c r="M65" s="202"/>
    </row>
    <row r="66" spans="12:13" x14ac:dyDescent="0.25">
      <c r="L66" s="211"/>
      <c r="M66" s="202"/>
    </row>
    <row r="67" spans="12:13" x14ac:dyDescent="0.25">
      <c r="L67" s="211"/>
      <c r="M67" s="202"/>
    </row>
    <row r="68" spans="12:13" x14ac:dyDescent="0.25">
      <c r="L68" s="211"/>
      <c r="M68" s="202"/>
    </row>
    <row r="69" spans="12:13" x14ac:dyDescent="0.25">
      <c r="L69" s="211"/>
      <c r="M69" s="202"/>
    </row>
    <row r="70" spans="12:13" x14ac:dyDescent="0.25">
      <c r="L70" s="211"/>
      <c r="M70" s="202"/>
    </row>
    <row r="71" spans="12:13" x14ac:dyDescent="0.25">
      <c r="L71" s="211"/>
      <c r="M71" s="202"/>
    </row>
    <row r="72" spans="12:13" x14ac:dyDescent="0.25">
      <c r="L72" s="211"/>
      <c r="M72" s="202"/>
    </row>
    <row r="73" spans="12:13" x14ac:dyDescent="0.25">
      <c r="L73" s="211"/>
      <c r="M73" s="202"/>
    </row>
    <row r="74" spans="12:13" x14ac:dyDescent="0.25">
      <c r="L74" s="211"/>
      <c r="M74" s="202"/>
    </row>
    <row r="75" spans="12:13" x14ac:dyDescent="0.25">
      <c r="L75" s="211"/>
      <c r="M75" s="202"/>
    </row>
    <row r="76" spans="12:13" x14ac:dyDescent="0.25">
      <c r="L76" s="211"/>
      <c r="M76" s="202"/>
    </row>
    <row r="77" spans="12:13" x14ac:dyDescent="0.25">
      <c r="L77" s="211"/>
      <c r="M77" s="202"/>
    </row>
    <row r="78" spans="12:13" x14ac:dyDescent="0.25">
      <c r="L78" s="211"/>
      <c r="M78" s="202"/>
    </row>
    <row r="79" spans="12:13" x14ac:dyDescent="0.25">
      <c r="L79" s="211"/>
      <c r="M79" s="202"/>
    </row>
    <row r="80" spans="12:13" x14ac:dyDescent="0.25">
      <c r="L80" s="211"/>
      <c r="M80" s="202"/>
    </row>
    <row r="81" spans="12:13" x14ac:dyDescent="0.25">
      <c r="L81" s="211"/>
      <c r="M81" s="202"/>
    </row>
    <row r="82" spans="12:13" x14ac:dyDescent="0.25">
      <c r="L82" s="211"/>
      <c r="M82" s="202"/>
    </row>
    <row r="83" spans="12:13" x14ac:dyDescent="0.25">
      <c r="L83" s="211"/>
      <c r="M83" s="202"/>
    </row>
    <row r="84" spans="12:13" x14ac:dyDescent="0.25">
      <c r="L84" s="211"/>
      <c r="M84" s="202"/>
    </row>
    <row r="85" spans="12:13" x14ac:dyDescent="0.25">
      <c r="L85" s="211"/>
      <c r="M85" s="202"/>
    </row>
    <row r="86" spans="12:13" x14ac:dyDescent="0.25">
      <c r="L86" s="211"/>
      <c r="M86" s="202"/>
    </row>
    <row r="87" spans="12:13" x14ac:dyDescent="0.25">
      <c r="L87" s="211"/>
      <c r="M87" s="202"/>
    </row>
    <row r="88" spans="12:13" x14ac:dyDescent="0.25">
      <c r="L88" s="211"/>
      <c r="M88" s="202"/>
    </row>
    <row r="89" spans="12:13" x14ac:dyDescent="0.25">
      <c r="L89" s="211"/>
      <c r="M89" s="202"/>
    </row>
    <row r="90" spans="12:13" x14ac:dyDescent="0.25">
      <c r="L90" s="211"/>
      <c r="M90" s="202"/>
    </row>
    <row r="91" spans="12:13" x14ac:dyDescent="0.25">
      <c r="L91" s="211"/>
      <c r="M91" s="202"/>
    </row>
    <row r="92" spans="12:13" x14ac:dyDescent="0.25">
      <c r="L92" s="211"/>
      <c r="M92" s="202"/>
    </row>
    <row r="93" spans="12:13" x14ac:dyDescent="0.25">
      <c r="L93" s="211"/>
      <c r="M93" s="202"/>
    </row>
    <row r="94" spans="12:13" x14ac:dyDescent="0.25">
      <c r="L94" s="211"/>
      <c r="M94" s="202"/>
    </row>
    <row r="95" spans="12:13" x14ac:dyDescent="0.25">
      <c r="L95" s="211"/>
      <c r="M95" s="202"/>
    </row>
    <row r="96" spans="12:13" x14ac:dyDescent="0.25">
      <c r="L96" s="211"/>
      <c r="M96" s="202"/>
    </row>
    <row r="97" spans="12:13" x14ac:dyDescent="0.25">
      <c r="L97" s="211"/>
      <c r="M97" s="202"/>
    </row>
    <row r="98" spans="12:13" x14ac:dyDescent="0.25">
      <c r="L98" s="211"/>
      <c r="M98" s="202"/>
    </row>
    <row r="99" spans="12:13" x14ac:dyDescent="0.25">
      <c r="L99" s="211"/>
      <c r="M99" s="202"/>
    </row>
    <row r="100" spans="12:13" x14ac:dyDescent="0.25">
      <c r="L100" s="211"/>
      <c r="M100" s="202"/>
    </row>
    <row r="101" spans="12:13" x14ac:dyDescent="0.25">
      <c r="L101" s="211"/>
      <c r="M101" s="202"/>
    </row>
    <row r="102" spans="12:13" x14ac:dyDescent="0.25">
      <c r="L102" s="211"/>
      <c r="M102" s="202"/>
    </row>
    <row r="103" spans="12:13" x14ac:dyDescent="0.25">
      <c r="L103" s="211"/>
      <c r="M103" s="202"/>
    </row>
    <row r="104" spans="12:13" x14ac:dyDescent="0.25">
      <c r="L104" s="211"/>
      <c r="M104" s="202"/>
    </row>
    <row r="105" spans="12:13" x14ac:dyDescent="0.25">
      <c r="L105" s="211"/>
      <c r="M105" s="202"/>
    </row>
    <row r="106" spans="12:13" x14ac:dyDescent="0.25">
      <c r="L106" s="211"/>
      <c r="M106" s="202"/>
    </row>
    <row r="107" spans="12:13" x14ac:dyDescent="0.25">
      <c r="L107" s="211"/>
      <c r="M107" s="202"/>
    </row>
    <row r="108" spans="12:13" x14ac:dyDescent="0.25">
      <c r="L108" s="211"/>
      <c r="M108" s="202"/>
    </row>
    <row r="109" spans="12:13" x14ac:dyDescent="0.25">
      <c r="L109" s="211"/>
      <c r="M109" s="202"/>
    </row>
    <row r="110" spans="12:13" x14ac:dyDescent="0.25">
      <c r="L110" s="211"/>
      <c r="M110" s="202"/>
    </row>
    <row r="111" spans="12:13" x14ac:dyDescent="0.25">
      <c r="L111" s="211"/>
      <c r="M111" s="202"/>
    </row>
    <row r="112" spans="12:13" x14ac:dyDescent="0.25">
      <c r="L112" s="211"/>
      <c r="M112" s="202"/>
    </row>
    <row r="113" spans="12:13" x14ac:dyDescent="0.25">
      <c r="L113" s="211"/>
      <c r="M113" s="202"/>
    </row>
    <row r="114" spans="12:13" x14ac:dyDescent="0.25">
      <c r="L114" s="211"/>
      <c r="M114" s="202"/>
    </row>
    <row r="115" spans="12:13" x14ac:dyDescent="0.25">
      <c r="L115" s="211"/>
      <c r="M115" s="202"/>
    </row>
    <row r="116" spans="12:13" x14ac:dyDescent="0.25">
      <c r="L116" s="211"/>
      <c r="M116" s="202"/>
    </row>
    <row r="117" spans="12:13" x14ac:dyDescent="0.25">
      <c r="L117" s="211"/>
      <c r="M117" s="202"/>
    </row>
    <row r="118" spans="12:13" x14ac:dyDescent="0.25">
      <c r="L118" s="211"/>
      <c r="M118" s="202"/>
    </row>
    <row r="119" spans="12:13" x14ac:dyDescent="0.25">
      <c r="L119" s="211"/>
      <c r="M119" s="202"/>
    </row>
    <row r="120" spans="12:13" x14ac:dyDescent="0.25">
      <c r="L120" s="211"/>
      <c r="M120" s="202"/>
    </row>
    <row r="121" spans="12:13" x14ac:dyDescent="0.25">
      <c r="L121" s="211"/>
      <c r="M121" s="202"/>
    </row>
    <row r="122" spans="12:13" x14ac:dyDescent="0.25">
      <c r="L122" s="211"/>
      <c r="M122" s="202"/>
    </row>
    <row r="123" spans="12:13" x14ac:dyDescent="0.25">
      <c r="L123" s="211"/>
      <c r="M123" s="202"/>
    </row>
    <row r="124" spans="12:13" x14ac:dyDescent="0.25">
      <c r="L124" s="211"/>
      <c r="M124" s="202"/>
    </row>
    <row r="125" spans="12:13" x14ac:dyDescent="0.25">
      <c r="L125" s="211"/>
      <c r="M125" s="202"/>
    </row>
    <row r="126" spans="12:13" x14ac:dyDescent="0.25">
      <c r="L126" s="211"/>
      <c r="M126" s="202"/>
    </row>
    <row r="127" spans="12:13" x14ac:dyDescent="0.25">
      <c r="L127" s="211"/>
      <c r="M127" s="202"/>
    </row>
    <row r="128" spans="12:13" x14ac:dyDescent="0.25">
      <c r="L128" s="211"/>
      <c r="M128" s="202"/>
    </row>
    <row r="129" spans="12:13" x14ac:dyDescent="0.25">
      <c r="L129" s="211"/>
      <c r="M129" s="202"/>
    </row>
    <row r="130" spans="12:13" x14ac:dyDescent="0.25">
      <c r="L130" s="211"/>
      <c r="M130" s="202"/>
    </row>
    <row r="131" spans="12:13" x14ac:dyDescent="0.25">
      <c r="L131" s="211"/>
      <c r="M131" s="202"/>
    </row>
    <row r="132" spans="12:13" x14ac:dyDescent="0.25">
      <c r="L132" s="211"/>
      <c r="M132" s="202"/>
    </row>
    <row r="133" spans="12:13" x14ac:dyDescent="0.25">
      <c r="L133" s="211"/>
      <c r="M133" s="202"/>
    </row>
    <row r="134" spans="12:13" x14ac:dyDescent="0.25">
      <c r="L134" s="211"/>
      <c r="M134" s="202"/>
    </row>
    <row r="135" spans="12:13" x14ac:dyDescent="0.25">
      <c r="L135" s="211"/>
      <c r="M135" s="202"/>
    </row>
    <row r="136" spans="12:13" x14ac:dyDescent="0.25">
      <c r="L136" s="211"/>
      <c r="M136" s="202"/>
    </row>
    <row r="137" spans="12:13" x14ac:dyDescent="0.25">
      <c r="L137" s="211"/>
      <c r="M137" s="202"/>
    </row>
    <row r="138" spans="12:13" x14ac:dyDescent="0.25">
      <c r="L138" s="211"/>
      <c r="M138" s="202"/>
    </row>
    <row r="139" spans="12:13" x14ac:dyDescent="0.25">
      <c r="L139" s="211"/>
      <c r="M139" s="202"/>
    </row>
    <row r="140" spans="12:13" x14ac:dyDescent="0.25">
      <c r="L140" s="211"/>
      <c r="M140" s="202"/>
    </row>
    <row r="141" spans="12:13" x14ac:dyDescent="0.25">
      <c r="L141" s="211"/>
      <c r="M141" s="202"/>
    </row>
    <row r="142" spans="12:13" x14ac:dyDescent="0.25">
      <c r="L142" s="211"/>
      <c r="M142" s="202"/>
    </row>
    <row r="143" spans="12:13" x14ac:dyDescent="0.25">
      <c r="L143" s="211"/>
      <c r="M143" s="202"/>
    </row>
    <row r="144" spans="12:13" x14ac:dyDescent="0.25">
      <c r="L144" s="211"/>
      <c r="M144" s="202"/>
    </row>
    <row r="145" spans="12:13" x14ac:dyDescent="0.25">
      <c r="L145" s="211"/>
      <c r="M145" s="202"/>
    </row>
    <row r="146" spans="12:13" x14ac:dyDescent="0.25">
      <c r="L146" s="211"/>
      <c r="M146" s="202"/>
    </row>
    <row r="147" spans="12:13" x14ac:dyDescent="0.25">
      <c r="L147" s="211"/>
      <c r="M147" s="202"/>
    </row>
    <row r="148" spans="12:13" x14ac:dyDescent="0.25">
      <c r="L148" s="211"/>
      <c r="M148" s="202"/>
    </row>
    <row r="149" spans="12:13" x14ac:dyDescent="0.25">
      <c r="L149" s="211"/>
      <c r="M149" s="202"/>
    </row>
    <row r="150" spans="12:13" x14ac:dyDescent="0.25">
      <c r="L150" s="211"/>
      <c r="M150" s="202"/>
    </row>
    <row r="151" spans="12:13" x14ac:dyDescent="0.25">
      <c r="L151" s="211"/>
      <c r="M151" s="202"/>
    </row>
    <row r="152" spans="12:13" x14ac:dyDescent="0.25">
      <c r="L152" s="211"/>
      <c r="M152" s="202"/>
    </row>
    <row r="153" spans="12:13" x14ac:dyDescent="0.25">
      <c r="L153" s="211"/>
      <c r="M153" s="202"/>
    </row>
    <row r="154" spans="12:13" x14ac:dyDescent="0.25">
      <c r="L154" s="211"/>
      <c r="M154" s="202"/>
    </row>
    <row r="155" spans="12:13" x14ac:dyDescent="0.25">
      <c r="L155" s="211"/>
      <c r="M155" s="202"/>
    </row>
    <row r="156" spans="12:13" x14ac:dyDescent="0.25">
      <c r="L156" s="211"/>
      <c r="M156" s="202"/>
    </row>
    <row r="157" spans="12:13" x14ac:dyDescent="0.25">
      <c r="L157" s="211"/>
      <c r="M157" s="202"/>
    </row>
    <row r="158" spans="12:13" x14ac:dyDescent="0.25">
      <c r="L158" s="211"/>
      <c r="M158" s="202"/>
    </row>
    <row r="159" spans="12:13" x14ac:dyDescent="0.25">
      <c r="L159" s="211"/>
      <c r="M159" s="202"/>
    </row>
    <row r="160" spans="12:13" x14ac:dyDescent="0.25">
      <c r="L160" s="211"/>
      <c r="M160" s="202"/>
    </row>
    <row r="161" spans="12:13" x14ac:dyDescent="0.25">
      <c r="L161" s="211"/>
      <c r="M161" s="202"/>
    </row>
    <row r="162" spans="12:13" x14ac:dyDescent="0.25">
      <c r="L162" s="211"/>
      <c r="M162" s="202"/>
    </row>
    <row r="163" spans="12:13" x14ac:dyDescent="0.25">
      <c r="L163" s="211"/>
      <c r="M163" s="202"/>
    </row>
    <row r="164" spans="12:13" x14ac:dyDescent="0.25">
      <c r="L164" s="211"/>
      <c r="M164" s="202"/>
    </row>
    <row r="165" spans="12:13" x14ac:dyDescent="0.25">
      <c r="L165" s="211"/>
      <c r="M165" s="202"/>
    </row>
    <row r="166" spans="12:13" x14ac:dyDescent="0.25">
      <c r="L166" s="211"/>
      <c r="M166" s="202"/>
    </row>
    <row r="167" spans="12:13" x14ac:dyDescent="0.25">
      <c r="L167" s="211"/>
      <c r="M167" s="202"/>
    </row>
    <row r="168" spans="12:13" x14ac:dyDescent="0.25">
      <c r="L168" s="211"/>
      <c r="M168" s="202"/>
    </row>
    <row r="169" spans="12:13" x14ac:dyDescent="0.25">
      <c r="L169" s="211"/>
      <c r="M169" s="202"/>
    </row>
    <row r="170" spans="12:13" x14ac:dyDescent="0.25">
      <c r="L170" s="211"/>
      <c r="M170" s="202"/>
    </row>
    <row r="171" spans="12:13" x14ac:dyDescent="0.25">
      <c r="L171" s="211"/>
      <c r="M171" s="202"/>
    </row>
    <row r="172" spans="12:13" x14ac:dyDescent="0.25">
      <c r="L172" s="211"/>
      <c r="M172" s="202"/>
    </row>
  </sheetData>
  <mergeCells count="2">
    <mergeCell ref="A1:G1"/>
    <mergeCell ref="A16:H16"/>
  </mergeCells>
  <pageMargins left="0.75" right="0.75" top="1" bottom="1" header="0.5" footer="0.5"/>
  <pageSetup paperSize="9"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C2B9F93E-5796-4E35-AAF3-524B76317C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QRO LA level data Q1</vt:lpstr>
      <vt:lpstr>QRO LA level data Q2</vt:lpstr>
      <vt:lpstr>QRO LA level data Q3</vt:lpstr>
      <vt:lpstr>LA drop-down</vt:lpstr>
      <vt:lpstr>SR Table 1</vt:lpstr>
      <vt:lpstr>SR Table 2</vt:lpstr>
      <vt:lpstr>SR Table 3</vt:lpstr>
      <vt:lpstr>'LA drop-down'!Print_Area</vt:lpstr>
      <vt:lpstr>'SR Table 1'!Print_Area</vt:lpstr>
      <vt:lpstr>'SR Table 3'!Print_Area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Harpreet Deol</dc:creator>
  <cp:lastModifiedBy>Runa Chatterjee</cp:lastModifiedBy>
  <cp:lastPrinted>2016-03-03T14:38:52Z</cp:lastPrinted>
  <dcterms:created xsi:type="dcterms:W3CDTF">2016-01-28T16:16:46Z</dcterms:created>
  <dcterms:modified xsi:type="dcterms:W3CDTF">2016-03-08T10:16:09Z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a26aaeaa-51da-44a8-a0a1-f82a44330577</vt:lpwstr>
  </property>
  <property fmtid="{D5CDD505-2E9C-101B-9397-08002B2CF9AE}" pid="3" name="bjSaver">
    <vt:lpwstr>H8cMMc0UN1fH/QH38U7LQATjFmGZwOen</vt:lpwstr>
  </property>
  <property fmtid="{D5CDD505-2E9C-101B-9397-08002B2CF9AE}" pid="4" name="bjDocumentSecurityLabel">
    <vt:lpwstr>No Marking</vt:lpwstr>
  </property>
</Properties>
</file>