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920" activeTab="0"/>
  </bookViews>
  <sheets>
    <sheet name="Part 3 - Final Calculation" sheetId="1" r:id="rId1"/>
  </sheets>
  <definedNames>
    <definedName name="_xlnm.Print_Titles" localSheetId="0">'Part 3 - Final Calculation'!$A:$B,'Part 3 - Final Calculation'!$2:$7</definedName>
  </definedNames>
  <calcPr fullCalcOnLoad="1"/>
</workbook>
</file>

<file path=xl/comments1.xml><?xml version="1.0" encoding="utf-8"?>
<comments xmlns="http://schemas.openxmlformats.org/spreadsheetml/2006/main">
  <authors>
    <author>rbuchana</author>
  </authors>
  <commentList>
    <comment ref="F128" authorId="0">
      <text>
        <r>
          <rPr>
            <sz val="8"/>
            <rFont val="Tahoma"/>
            <family val="0"/>
          </rPr>
          <t xml:space="preserve">Forecast for this and future years reduced by factor of 0.119766775 to reflect reduction of Salford's housing stock from 10,462 on 31 March 2011 to 1,253 on 01 April 2015 after stock transfer
</t>
        </r>
      </text>
    </comment>
  </commentList>
</comments>
</file>

<file path=xl/sharedStrings.xml><?xml version="1.0" encoding="utf-8"?>
<sst xmlns="http://schemas.openxmlformats.org/spreadsheetml/2006/main" count="391" uniqueCount="205">
  <si>
    <t>Wolverhampton</t>
  </si>
  <si>
    <t>Wokingham</t>
  </si>
  <si>
    <t>Woking</t>
  </si>
  <si>
    <t>Winchester</t>
  </si>
  <si>
    <t>Wiltshire UA</t>
  </si>
  <si>
    <t>Wigan</t>
  </si>
  <si>
    <t>Westminster</t>
  </si>
  <si>
    <t>West Lancashire</t>
  </si>
  <si>
    <t>Welwyn Hatfield</t>
  </si>
  <si>
    <t>Wealden</t>
  </si>
  <si>
    <t>Waverley</t>
  </si>
  <si>
    <t>Waveney</t>
  </si>
  <si>
    <t>Warwick</t>
  </si>
  <si>
    <t>Wandsworth</t>
  </si>
  <si>
    <t>Waltham Forest</t>
  </si>
  <si>
    <t>Uttlesford</t>
  </si>
  <si>
    <t>Tower Hamlets</t>
  </si>
  <si>
    <t>Thurrock</t>
  </si>
  <si>
    <t>Thanet</t>
  </si>
  <si>
    <t>Tendring</t>
  </si>
  <si>
    <t>Taunton Deane</t>
  </si>
  <si>
    <t>Tandridge</t>
  </si>
  <si>
    <t>Tamworth</t>
  </si>
  <si>
    <t>Swindon</t>
  </si>
  <si>
    <t>Sutton</t>
  </si>
  <si>
    <t>Stroud</t>
  </si>
  <si>
    <t>Stoke-on-Trent</t>
  </si>
  <si>
    <t>Stockport</t>
  </si>
  <si>
    <t>Stevenage</t>
  </si>
  <si>
    <t>St Albans</t>
  </si>
  <si>
    <t>Southwark</t>
  </si>
  <si>
    <t>Southend-on-Sea</t>
  </si>
  <si>
    <t>Southampton</t>
  </si>
  <si>
    <t>South Tyneside</t>
  </si>
  <si>
    <t>South Kesteven</t>
  </si>
  <si>
    <t>South Holland</t>
  </si>
  <si>
    <t>South Derby</t>
  </si>
  <si>
    <t>South Cambridge</t>
  </si>
  <si>
    <t>Solihull</t>
  </si>
  <si>
    <t>Slough</t>
  </si>
  <si>
    <t>Shropshire UA</t>
  </si>
  <si>
    <t>Shepway</t>
  </si>
  <si>
    <t>Sheffield</t>
  </si>
  <si>
    <t>Selby</t>
  </si>
  <si>
    <t>Sedgemoor</t>
  </si>
  <si>
    <t>Sandwell</t>
  </si>
  <si>
    <t>Salford</t>
  </si>
  <si>
    <t>Runnymede</t>
  </si>
  <si>
    <t>Rugby</t>
  </si>
  <si>
    <t>Rotherham</t>
  </si>
  <si>
    <t>Richmondshire</t>
  </si>
  <si>
    <t>Redditch</t>
  </si>
  <si>
    <t>Redbridge</t>
  </si>
  <si>
    <t>Reading</t>
  </si>
  <si>
    <t>Portsmouth</t>
  </si>
  <si>
    <t>Poole</t>
  </si>
  <si>
    <t>Oxford City</t>
  </si>
  <si>
    <t>Oldham</t>
  </si>
  <si>
    <t>Oadby &amp; Wigston</t>
  </si>
  <si>
    <t>NW Leicester</t>
  </si>
  <si>
    <t>Nuneaton</t>
  </si>
  <si>
    <t>Nottingham</t>
  </si>
  <si>
    <t>Norwich</t>
  </si>
  <si>
    <t>Northumbrlnd UA</t>
  </si>
  <si>
    <t>Northampton</t>
  </si>
  <si>
    <t>North Warwick</t>
  </si>
  <si>
    <t>North Tyneside</t>
  </si>
  <si>
    <t>North Kesteven</t>
  </si>
  <si>
    <t>Newham</t>
  </si>
  <si>
    <t>Newcastle u Tyn</t>
  </si>
  <si>
    <t>Newark</t>
  </si>
  <si>
    <t>New Forest</t>
  </si>
  <si>
    <t>NE Derbyshire</t>
  </si>
  <si>
    <t>Milton Keynes</t>
  </si>
  <si>
    <t>Mid Suffolk</t>
  </si>
  <si>
    <t>Mid Devon</t>
  </si>
  <si>
    <t>Melton</t>
  </si>
  <si>
    <t>Medway Towns</t>
  </si>
  <si>
    <t>Mansfield</t>
  </si>
  <si>
    <t>Manchester</t>
  </si>
  <si>
    <t>Luton</t>
  </si>
  <si>
    <t>Lincoln</t>
  </si>
  <si>
    <t>Lewisham</t>
  </si>
  <si>
    <t>Lewes</t>
  </si>
  <si>
    <t>Leicester</t>
  </si>
  <si>
    <t>Leeds</t>
  </si>
  <si>
    <t>Lancaster</t>
  </si>
  <si>
    <t>Lambeth</t>
  </si>
  <si>
    <t>Kirklees</t>
  </si>
  <si>
    <t>Kingston u Tham</t>
  </si>
  <si>
    <t>Kingston U Hull</t>
  </si>
  <si>
    <t>Kettering</t>
  </si>
  <si>
    <t>Kensington</t>
  </si>
  <si>
    <t>Islington</t>
  </si>
  <si>
    <t>Ipswich</t>
  </si>
  <si>
    <t>Hounslow</t>
  </si>
  <si>
    <t>Hinckley</t>
  </si>
  <si>
    <t>Hillingdon</t>
  </si>
  <si>
    <t>High Peak</t>
  </si>
  <si>
    <t>Havering</t>
  </si>
  <si>
    <t>Harrow</t>
  </si>
  <si>
    <t>Harrogate</t>
  </si>
  <si>
    <t>Harlow</t>
  </si>
  <si>
    <t>Haringey</t>
  </si>
  <si>
    <t>Hammersmith</t>
  </si>
  <si>
    <t>Hackney</t>
  </si>
  <si>
    <t>Guildford</t>
  </si>
  <si>
    <t>Greenwich</t>
  </si>
  <si>
    <t>Great Yarmouth</t>
  </si>
  <si>
    <t>Gravesham</t>
  </si>
  <si>
    <t>Gosport</t>
  </si>
  <si>
    <t>Gloucester</t>
  </si>
  <si>
    <t>Gateshead</t>
  </si>
  <si>
    <t>Fareham</t>
  </si>
  <si>
    <t>Exeter</t>
  </si>
  <si>
    <t>Epping Forest</t>
  </si>
  <si>
    <t>Enfield</t>
  </si>
  <si>
    <t>Eastbourne</t>
  </si>
  <si>
    <t>East Riding</t>
  </si>
  <si>
    <t>East Devon</t>
  </si>
  <si>
    <t>Ealing</t>
  </si>
  <si>
    <t>Durham UA</t>
  </si>
  <si>
    <t>Dudley</t>
  </si>
  <si>
    <t>Dover</t>
  </si>
  <si>
    <t>Doncaster</t>
  </si>
  <si>
    <t>Derby</t>
  </si>
  <si>
    <t>Dartford</t>
  </si>
  <si>
    <t>Darlington</t>
  </si>
  <si>
    <t>Dacorum</t>
  </si>
  <si>
    <t>Croydon</t>
  </si>
  <si>
    <t>Crawley</t>
  </si>
  <si>
    <t>Cornwall UA</t>
  </si>
  <si>
    <t>Corby</t>
  </si>
  <si>
    <t>Colchester</t>
  </si>
  <si>
    <t>City of York</t>
  </si>
  <si>
    <t>City of London</t>
  </si>
  <si>
    <t>Chesterfield</t>
  </si>
  <si>
    <t>Cheltenham</t>
  </si>
  <si>
    <t>Charnwood</t>
  </si>
  <si>
    <t>Central Beds UA</t>
  </si>
  <si>
    <t>Castle Point</t>
  </si>
  <si>
    <t>Canterbury</t>
  </si>
  <si>
    <t>Cannock Chase</t>
  </si>
  <si>
    <t>Camden</t>
  </si>
  <si>
    <t>Cambridge</t>
  </si>
  <si>
    <t>Bury</t>
  </si>
  <si>
    <t>Broxtowe</t>
  </si>
  <si>
    <t>Bristol</t>
  </si>
  <si>
    <t>Brighton &amp; Hove</t>
  </si>
  <si>
    <t>Brentwood</t>
  </si>
  <si>
    <t>Brent</t>
  </si>
  <si>
    <t>Bournemouth</t>
  </si>
  <si>
    <t>Bolsover</t>
  </si>
  <si>
    <t>Blackpool</t>
  </si>
  <si>
    <t>Birmingham</t>
  </si>
  <si>
    <t>Bassetlaw</t>
  </si>
  <si>
    <t>Basildon</t>
  </si>
  <si>
    <t>Barrow</t>
  </si>
  <si>
    <t>Barnsley</t>
  </si>
  <si>
    <t>Barnet</t>
  </si>
  <si>
    <t>Barking</t>
  </si>
  <si>
    <t>Babergh</t>
  </si>
  <si>
    <t>Ashford</t>
  </si>
  <si>
    <t>Ashfield</t>
  </si>
  <si>
    <t>Arun</t>
  </si>
  <si>
    <t>Adur</t>
  </si>
  <si>
    <t>2014/15</t>
  </si>
  <si>
    <t>2013/14</t>
  </si>
  <si>
    <t>2012/13</t>
  </si>
  <si>
    <t>Local Authority</t>
  </si>
  <si>
    <t>2010/11</t>
  </si>
  <si>
    <t>2009/10</t>
  </si>
  <si>
    <t>2008/09</t>
  </si>
  <si>
    <t>Region</t>
  </si>
  <si>
    <t>SE</t>
  </si>
  <si>
    <t>EM</t>
  </si>
  <si>
    <t>E</t>
  </si>
  <si>
    <t>L</t>
  </si>
  <si>
    <t>Y&amp;H</t>
  </si>
  <si>
    <t>NW</t>
  </si>
  <si>
    <t>WM</t>
  </si>
  <si>
    <t>SW</t>
  </si>
  <si>
    <t>NE</t>
  </si>
  <si>
    <t>Cheshir West UA</t>
  </si>
  <si>
    <t>Total</t>
  </si>
  <si>
    <t>Regional</t>
  </si>
  <si>
    <t>Individual</t>
  </si>
  <si>
    <t>RTB Sales Forecast from the Self-Financing Model</t>
  </si>
  <si>
    <t>Average Capital Receipt
(£)</t>
  </si>
  <si>
    <t>Actual Capital Receipts (after discount)      (Pooling Audit Forms) (£)</t>
  </si>
  <si>
    <t>Actual RTB Sales           (Pooling Audit Forms)</t>
  </si>
  <si>
    <t>Average Improvement Cost
(£)</t>
  </si>
  <si>
    <t>Average Admin Cost
(£)</t>
  </si>
  <si>
    <t>Compensation - LA maximum retained receipt per RTB sale (£)</t>
  </si>
  <si>
    <t>2015/16</t>
  </si>
  <si>
    <t>2016/17</t>
  </si>
  <si>
    <t xml:space="preserve">Unadjusted Treasury share cap for each quarter in the year (£)  </t>
  </si>
  <si>
    <t>Unadjusted Local Authority share cap for each quarter in the year (£)</t>
  </si>
  <si>
    <t>2012/13 to 2016/17</t>
  </si>
  <si>
    <t>2017/18</t>
  </si>
  <si>
    <t>2018/19</t>
  </si>
  <si>
    <t>2019/20</t>
  </si>
  <si>
    <t>2020/21</t>
  </si>
  <si>
    <t>Total Annual Treasury Share Caps</t>
  </si>
  <si>
    <t>Default Share Ratio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</si>
</sst>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_ ;[Red]\-#,##0\ "/>
    <numFmt numFmtId="168" formatCode="0.000"/>
    <numFmt numFmtId="169" formatCode="#,##0.0"/>
    <numFmt numFmtId="170" formatCode="#,##0.000"/>
    <numFmt numFmtId="171" formatCode="#,##0.0000"/>
    <numFmt numFmtId="172" formatCode="#,##0.00000"/>
    <numFmt numFmtId="173" formatCode="0.0000000000"/>
    <numFmt numFmtId="174" formatCode="#,##0.000000000"/>
    <numFmt numFmtId="175" formatCode="#,##0.00000000"/>
    <numFmt numFmtId="176" formatCode="0.000000000"/>
    <numFmt numFmtId="177" formatCode="#,##0.0000000"/>
    <numFmt numFmtId="178" formatCode="&quot;Yes&quot;;&quot;Yes&quot;;&quot;No&quot;"/>
    <numFmt numFmtId="179" formatCode="&quot;True&quot;;&quot;True&quot;;&quot;False&quot;"/>
    <numFmt numFmtId="180" formatCode="&quot;On&quot;;&quot;On&quot;;&quot;Off&quot;"/>
    <numFmt numFmtId="181" formatCode="[$€-2]\ #,##0.00_);[Red]\([$€-2]\ #,##0.00\)"/>
    <numFmt numFmtId="182" formatCode="0.000000000000000000000000000000"/>
    <numFmt numFmtId="183" formatCode="0.000000000000000000"/>
  </numFmts>
  <fonts count="47">
    <font>
      <sz val="10"/>
      <name val="Arial"/>
      <family val="0"/>
    </font>
    <font>
      <b/>
      <sz val="10"/>
      <name val="Arial"/>
      <family val="2"/>
    </font>
    <font>
      <i/>
      <sz val="10"/>
      <name val="Arial"/>
      <family val="2"/>
    </font>
    <font>
      <sz val="2"/>
      <name val="Arial"/>
      <family val="2"/>
    </font>
    <font>
      <sz val="10"/>
      <color indexed="9"/>
      <name val="Arial"/>
      <family val="2"/>
    </font>
    <font>
      <sz val="8"/>
      <name val="Tahoma"/>
      <family val="0"/>
    </font>
    <font>
      <sz val="8"/>
      <name val="Arial"/>
      <family val="2"/>
    </font>
    <font>
      <sz val="8.5"/>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0"/>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0"/>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0"/>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medium"/>
      <bottom style="medium"/>
    </border>
    <border>
      <left style="medium"/>
      <right style="medium"/>
      <top style="medium"/>
      <bottom style="medium"/>
    </border>
    <border>
      <left style="thin"/>
      <right style="thin"/>
      <top style="medium"/>
      <bottom>
        <color indexed="63"/>
      </botto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style="medium"/>
      <right style="medium"/>
      <top style="medium"/>
      <bottom style="thin"/>
    </border>
    <border>
      <left style="medium"/>
      <right style="medium"/>
      <top style="thin"/>
      <bottom style="thin"/>
    </border>
    <border>
      <left>
        <color indexed="63"/>
      </left>
      <right style="thin"/>
      <top style="thin"/>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color indexed="63"/>
      </top>
      <bottom style="thin"/>
    </border>
    <border>
      <left>
        <color indexed="63"/>
      </left>
      <right style="thin"/>
      <top style="medium"/>
      <bottom style="medium"/>
    </border>
    <border>
      <left style="medium"/>
      <right style="medium"/>
      <top style="thin"/>
      <bottom>
        <color indexed="63"/>
      </bottom>
    </border>
    <border>
      <left style="medium"/>
      <right>
        <color indexed="63"/>
      </right>
      <top style="medium"/>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thin"/>
    </border>
    <border>
      <left style="thin"/>
      <right style="thick"/>
      <top style="medium"/>
      <bottom style="thin"/>
    </border>
    <border>
      <left style="thin"/>
      <right style="thick"/>
      <top>
        <color indexed="63"/>
      </top>
      <bottom style="thin"/>
    </border>
    <border>
      <left style="thin"/>
      <right style="thick"/>
      <top>
        <color indexed="63"/>
      </top>
      <bottom style="medium"/>
    </border>
    <border>
      <left>
        <color indexed="63"/>
      </left>
      <right>
        <color indexed="63"/>
      </right>
      <top style="medium"/>
      <bottom>
        <color indexed="63"/>
      </bottom>
    </border>
    <border>
      <left>
        <color indexed="63"/>
      </left>
      <right style="thick"/>
      <top style="medium"/>
      <bottom style="medium"/>
    </border>
    <border>
      <left>
        <color indexed="63"/>
      </left>
      <right style="thick"/>
      <top style="thin"/>
      <bottom style="thin"/>
    </border>
    <border>
      <left style="thin"/>
      <right style="thick"/>
      <top style="medium"/>
      <bottom style="medium"/>
    </border>
    <border>
      <left style="thin"/>
      <right style="thick"/>
      <top style="thin"/>
      <bottom style="thin"/>
    </border>
    <border>
      <left>
        <color indexed="63"/>
      </left>
      <right style="medium"/>
      <top>
        <color indexed="63"/>
      </top>
      <bottom style="medium"/>
    </border>
    <border>
      <left>
        <color indexed="63"/>
      </left>
      <right style="thick"/>
      <top>
        <color indexed="63"/>
      </top>
      <bottom>
        <color indexed="63"/>
      </bottom>
    </border>
    <border>
      <left style="medium"/>
      <right style="thick"/>
      <top style="medium"/>
      <bottom style="medium"/>
    </border>
    <border>
      <left style="thick"/>
      <right style="thick"/>
      <top>
        <color indexed="63"/>
      </top>
      <bottom>
        <color indexed="63"/>
      </bottom>
    </border>
    <border>
      <left style="thick"/>
      <right style="thick"/>
      <top style="medium"/>
      <bottom style="medium"/>
    </border>
    <border>
      <left>
        <color indexed="63"/>
      </left>
      <right style="thick"/>
      <top style="medium"/>
      <bottom>
        <color indexed="63"/>
      </bottom>
    </border>
    <border>
      <left style="thick"/>
      <right style="thick"/>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9">
    <xf numFmtId="0" fontId="0" fillId="0" borderId="0" xfId="0" applyAlignment="1">
      <alignment/>
    </xf>
    <xf numFmtId="0" fontId="0" fillId="0" borderId="10" xfId="0" applyBorder="1" applyAlignment="1">
      <alignment/>
    </xf>
    <xf numFmtId="3" fontId="0" fillId="0" borderId="0" xfId="0" applyNumberFormat="1" applyAlignment="1">
      <alignment/>
    </xf>
    <xf numFmtId="10" fontId="0" fillId="0" borderId="11" xfId="0" applyNumberFormat="1" applyBorder="1" applyAlignment="1">
      <alignment/>
    </xf>
    <xf numFmtId="0" fontId="0" fillId="33" borderId="12" xfId="0" applyFont="1" applyFill="1" applyBorder="1" applyAlignment="1">
      <alignment horizontal="center" vertical="center" wrapText="1"/>
    </xf>
    <xf numFmtId="3" fontId="0" fillId="0" borderId="13" xfId="0" applyNumberFormat="1" applyBorder="1" applyAlignment="1">
      <alignment horizontal="center"/>
    </xf>
    <xf numFmtId="3" fontId="1" fillId="0" borderId="14" xfId="0" applyNumberFormat="1" applyFont="1" applyBorder="1" applyAlignment="1">
      <alignment horizontal="center"/>
    </xf>
    <xf numFmtId="0" fontId="0" fillId="33" borderId="14" xfId="0" applyFont="1" applyFill="1" applyBorder="1" applyAlignment="1">
      <alignment horizontal="center" vertical="center" wrapText="1"/>
    </xf>
    <xf numFmtId="0" fontId="0" fillId="0" borderId="15" xfId="0" applyBorder="1" applyAlignment="1">
      <alignment/>
    </xf>
    <xf numFmtId="4" fontId="0" fillId="0" borderId="16" xfId="0" applyNumberFormat="1" applyBorder="1" applyAlignment="1">
      <alignment horizontal="right"/>
    </xf>
    <xf numFmtId="3" fontId="0" fillId="0" borderId="16" xfId="0" applyNumberFormat="1" applyBorder="1" applyAlignment="1">
      <alignment horizontal="right"/>
    </xf>
    <xf numFmtId="0" fontId="0" fillId="0" borderId="17" xfId="0" applyBorder="1" applyAlignment="1">
      <alignment/>
    </xf>
    <xf numFmtId="0" fontId="0" fillId="0" borderId="18" xfId="0" applyBorder="1" applyAlignment="1">
      <alignment/>
    </xf>
    <xf numFmtId="0" fontId="1" fillId="0" borderId="12" xfId="0" applyFont="1" applyBorder="1" applyAlignment="1">
      <alignment/>
    </xf>
    <xf numFmtId="4" fontId="0" fillId="0" borderId="19" xfId="0" applyNumberFormat="1" applyBorder="1" applyAlignment="1">
      <alignment horizontal="right"/>
    </xf>
    <xf numFmtId="0" fontId="0" fillId="0" borderId="20" xfId="0" applyBorder="1" applyAlignment="1">
      <alignment/>
    </xf>
    <xf numFmtId="4" fontId="0" fillId="0" borderId="21" xfId="0" applyNumberFormat="1" applyBorder="1" applyAlignment="1">
      <alignment horizontal="right"/>
    </xf>
    <xf numFmtId="4" fontId="0" fillId="0" borderId="22" xfId="0" applyNumberFormat="1" applyBorder="1" applyAlignment="1">
      <alignment horizontal="right"/>
    </xf>
    <xf numFmtId="3" fontId="0" fillId="0" borderId="22" xfId="0" applyNumberFormat="1" applyBorder="1" applyAlignment="1">
      <alignment horizontal="right"/>
    </xf>
    <xf numFmtId="3" fontId="0" fillId="0" borderId="19" xfId="0" applyNumberFormat="1" applyBorder="1" applyAlignment="1">
      <alignment horizontal="right"/>
    </xf>
    <xf numFmtId="4" fontId="0" fillId="0" borderId="23" xfId="0" applyNumberForma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3" fontId="0" fillId="0" borderId="23" xfId="0" applyNumberFormat="1" applyBorder="1" applyAlignment="1">
      <alignment horizontal="right"/>
    </xf>
    <xf numFmtId="3" fontId="1" fillId="0" borderId="25" xfId="0" applyNumberFormat="1" applyFont="1" applyBorder="1" applyAlignment="1">
      <alignment horizontal="right"/>
    </xf>
    <xf numFmtId="4" fontId="0" fillId="0" borderId="26" xfId="0" applyNumberFormat="1" applyBorder="1" applyAlignment="1">
      <alignment horizontal="right"/>
    </xf>
    <xf numFmtId="4" fontId="0" fillId="0" borderId="18" xfId="0" applyNumberFormat="1" applyBorder="1" applyAlignment="1">
      <alignment horizontal="right"/>
    </xf>
    <xf numFmtId="4" fontId="0" fillId="0" borderId="27" xfId="0" applyNumberFormat="1" applyBorder="1" applyAlignment="1">
      <alignment horizontal="right"/>
    </xf>
    <xf numFmtId="4" fontId="0" fillId="0" borderId="20" xfId="0" applyNumberFormat="1" applyBorder="1" applyAlignment="1">
      <alignment horizontal="right"/>
    </xf>
    <xf numFmtId="3" fontId="0" fillId="0" borderId="28" xfId="0" applyNumberFormat="1" applyBorder="1" applyAlignment="1">
      <alignment horizontal="center"/>
    </xf>
    <xf numFmtId="3" fontId="0" fillId="0" borderId="26" xfId="0" applyNumberFormat="1" applyBorder="1" applyAlignment="1">
      <alignment horizontal="right"/>
    </xf>
    <xf numFmtId="17" fontId="2" fillId="0" borderId="12" xfId="0" applyNumberFormat="1"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right"/>
    </xf>
    <xf numFmtId="17" fontId="2" fillId="0" borderId="28" xfId="0" applyNumberFormat="1" applyFont="1" applyBorder="1" applyAlignment="1">
      <alignment horizontal="right"/>
    </xf>
    <xf numFmtId="0" fontId="0" fillId="0" borderId="29" xfId="0" applyBorder="1" applyAlignment="1">
      <alignment/>
    </xf>
    <xf numFmtId="0" fontId="0" fillId="0" borderId="10" xfId="0" applyBorder="1" applyAlignment="1">
      <alignment horizontal="center" vertical="center" wrapText="1"/>
    </xf>
    <xf numFmtId="0" fontId="0" fillId="34" borderId="15"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0" xfId="0" applyFill="1" applyBorder="1" applyAlignment="1">
      <alignment/>
    </xf>
    <xf numFmtId="4" fontId="0" fillId="0" borderId="31" xfId="0" applyNumberFormat="1" applyBorder="1" applyAlignment="1">
      <alignment horizontal="right"/>
    </xf>
    <xf numFmtId="4" fontId="0" fillId="0" borderId="32" xfId="0" applyNumberFormat="1" applyBorder="1" applyAlignment="1">
      <alignment horizontal="right"/>
    </xf>
    <xf numFmtId="4" fontId="0" fillId="0" borderId="33" xfId="0" applyNumberFormat="1" applyBorder="1" applyAlignment="1">
      <alignment horizontal="right"/>
    </xf>
    <xf numFmtId="3" fontId="0" fillId="0" borderId="32" xfId="0" applyNumberFormat="1" applyBorder="1" applyAlignment="1">
      <alignment horizontal="right"/>
    </xf>
    <xf numFmtId="3" fontId="0" fillId="0" borderId="33" xfId="0" applyNumberFormat="1" applyBorder="1" applyAlignment="1">
      <alignment horizontal="right"/>
    </xf>
    <xf numFmtId="4" fontId="0" fillId="0" borderId="29" xfId="0" applyNumberFormat="1" applyBorder="1" applyAlignment="1">
      <alignment horizontal="right"/>
    </xf>
    <xf numFmtId="4" fontId="3" fillId="34" borderId="3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3" fontId="0" fillId="0" borderId="34" xfId="0" applyNumberFormat="1" applyBorder="1" applyAlignment="1">
      <alignment horizontal="center"/>
    </xf>
    <xf numFmtId="0" fontId="0" fillId="0" borderId="0" xfId="0" applyAlignment="1">
      <alignment/>
    </xf>
    <xf numFmtId="0" fontId="0" fillId="0" borderId="10" xfId="0" applyBorder="1" applyAlignment="1">
      <alignment/>
    </xf>
    <xf numFmtId="0" fontId="0" fillId="0" borderId="10" xfId="0" applyFont="1" applyBorder="1" applyAlignment="1">
      <alignment horizontal="center" vertical="center" wrapText="1"/>
    </xf>
    <xf numFmtId="4" fontId="0" fillId="35" borderId="26" xfId="0" applyNumberFormat="1" applyFill="1" applyBorder="1" applyAlignment="1">
      <alignment horizontal="right"/>
    </xf>
    <xf numFmtId="0" fontId="4" fillId="0" borderId="0" xfId="0" applyFont="1" applyAlignment="1">
      <alignment/>
    </xf>
    <xf numFmtId="0" fontId="2" fillId="35" borderId="12" xfId="0" applyFont="1" applyFill="1" applyBorder="1" applyAlignment="1">
      <alignment horizontal="right"/>
    </xf>
    <xf numFmtId="4" fontId="0" fillId="35" borderId="22" xfId="0" applyNumberFormat="1" applyFill="1" applyBorder="1" applyAlignment="1">
      <alignment horizontal="right"/>
    </xf>
    <xf numFmtId="4" fontId="0" fillId="35" borderId="16" xfId="0" applyNumberFormat="1" applyFill="1" applyBorder="1" applyAlignment="1">
      <alignment horizontal="right"/>
    </xf>
    <xf numFmtId="4" fontId="0" fillId="35" borderId="32" xfId="0" applyNumberFormat="1" applyFill="1" applyBorder="1" applyAlignment="1">
      <alignment horizontal="right"/>
    </xf>
    <xf numFmtId="4" fontId="1" fillId="35" borderId="11" xfId="0" applyNumberFormat="1" applyFont="1" applyFill="1" applyBorder="1" applyAlignment="1">
      <alignment horizontal="right"/>
    </xf>
    <xf numFmtId="0" fontId="2" fillId="35" borderId="11" xfId="0" applyFont="1" applyFill="1" applyBorder="1" applyAlignment="1">
      <alignment horizontal="right"/>
    </xf>
    <xf numFmtId="4" fontId="0" fillId="35" borderId="21" xfId="0" applyNumberFormat="1" applyFill="1" applyBorder="1" applyAlignment="1">
      <alignment horizontal="right"/>
    </xf>
    <xf numFmtId="0" fontId="2" fillId="35" borderId="14" xfId="0" applyFont="1" applyFill="1" applyBorder="1" applyAlignment="1">
      <alignment horizontal="right"/>
    </xf>
    <xf numFmtId="4" fontId="1" fillId="35" borderId="35" xfId="0" applyNumberFormat="1" applyFont="1" applyFill="1" applyBorder="1" applyAlignment="1">
      <alignment horizontal="right"/>
    </xf>
    <xf numFmtId="4" fontId="0" fillId="36" borderId="22" xfId="0" applyNumberFormat="1" applyFill="1" applyBorder="1" applyAlignment="1">
      <alignment horizontal="right"/>
    </xf>
    <xf numFmtId="0" fontId="0" fillId="35" borderId="18" xfId="0" applyFill="1" applyBorder="1" applyAlignment="1">
      <alignment/>
    </xf>
    <xf numFmtId="4" fontId="0" fillId="35" borderId="19" xfId="0" applyNumberFormat="1" applyFill="1" applyBorder="1" applyAlignment="1">
      <alignment horizontal="right"/>
    </xf>
    <xf numFmtId="3" fontId="0" fillId="35" borderId="16" xfId="0" applyNumberFormat="1" applyFill="1" applyBorder="1" applyAlignment="1">
      <alignment horizontal="right"/>
    </xf>
    <xf numFmtId="3" fontId="0" fillId="35" borderId="23" xfId="0" applyNumberFormat="1" applyFill="1" applyBorder="1" applyAlignment="1">
      <alignment horizontal="right"/>
    </xf>
    <xf numFmtId="4" fontId="0" fillId="35" borderId="23" xfId="0" applyNumberFormat="1" applyFill="1" applyBorder="1" applyAlignment="1">
      <alignment horizontal="right"/>
    </xf>
    <xf numFmtId="4" fontId="0" fillId="35" borderId="27" xfId="0" applyNumberFormat="1" applyFill="1" applyBorder="1" applyAlignment="1">
      <alignment horizontal="right"/>
    </xf>
    <xf numFmtId="4" fontId="0" fillId="35" borderId="18" xfId="0" applyNumberFormat="1" applyFill="1" applyBorder="1" applyAlignment="1">
      <alignment horizontal="right"/>
    </xf>
    <xf numFmtId="3" fontId="0" fillId="35" borderId="19" xfId="0" applyNumberFormat="1" applyFill="1" applyBorder="1" applyAlignment="1">
      <alignment horizontal="right"/>
    </xf>
    <xf numFmtId="4" fontId="0" fillId="37" borderId="22" xfId="0" applyNumberFormat="1" applyFill="1" applyBorder="1" applyAlignment="1">
      <alignment horizontal="right"/>
    </xf>
    <xf numFmtId="4" fontId="0" fillId="37" borderId="16" xfId="0" applyNumberFormat="1" applyFill="1" applyBorder="1" applyAlignment="1">
      <alignment horizontal="right"/>
    </xf>
    <xf numFmtId="4" fontId="0" fillId="37" borderId="19" xfId="57" applyNumberFormat="1" applyFill="1" applyBorder="1" applyAlignment="1">
      <alignment horizontal="right"/>
      <protection/>
    </xf>
    <xf numFmtId="4" fontId="0" fillId="37" borderId="22" xfId="57" applyNumberFormat="1" applyFill="1" applyBorder="1" applyAlignment="1">
      <alignment horizontal="right"/>
      <protection/>
    </xf>
    <xf numFmtId="4" fontId="0" fillId="37" borderId="26" xfId="57" applyNumberFormat="1" applyFill="1" applyBorder="1" applyAlignment="1">
      <alignment horizontal="right"/>
      <protection/>
    </xf>
    <xf numFmtId="4" fontId="0" fillId="37" borderId="23" xfId="0" applyNumberFormat="1" applyFill="1" applyBorder="1" applyAlignment="1">
      <alignment horizontal="right"/>
    </xf>
    <xf numFmtId="4" fontId="0" fillId="37" borderId="21" xfId="0" applyNumberFormat="1" applyFill="1" applyBorder="1" applyAlignment="1">
      <alignment horizontal="right"/>
    </xf>
    <xf numFmtId="4" fontId="0" fillId="37" borderId="19" xfId="0" applyNumberFormat="1" applyFill="1" applyBorder="1" applyAlignment="1">
      <alignment horizontal="right"/>
    </xf>
    <xf numFmtId="43" fontId="2" fillId="0" borderId="12" xfId="0" applyNumberFormat="1" applyFont="1" applyBorder="1" applyAlignment="1">
      <alignment horizontal="right" wrapText="1"/>
    </xf>
    <xf numFmtId="3" fontId="0" fillId="0" borderId="36" xfId="0" applyNumberFormat="1" applyBorder="1" applyAlignment="1">
      <alignment horizontal="right"/>
    </xf>
    <xf numFmtId="4" fontId="0" fillId="35" borderId="37" xfId="0" applyNumberFormat="1" applyFill="1" applyBorder="1" applyAlignment="1">
      <alignment horizontal="right"/>
    </xf>
    <xf numFmtId="4" fontId="0" fillId="35" borderId="38" xfId="0" applyNumberFormat="1" applyFill="1" applyBorder="1" applyAlignment="1">
      <alignment horizontal="right"/>
    </xf>
    <xf numFmtId="4" fontId="0" fillId="35" borderId="39" xfId="0" applyNumberFormat="1" applyFill="1" applyBorder="1" applyAlignment="1">
      <alignment horizontal="right"/>
    </xf>
    <xf numFmtId="4" fontId="0" fillId="36" borderId="38" xfId="0" applyNumberFormat="1" applyFill="1" applyBorder="1" applyAlignment="1">
      <alignment horizontal="right"/>
    </xf>
    <xf numFmtId="3" fontId="0" fillId="0" borderId="40" xfId="0" applyNumberFormat="1" applyBorder="1" applyAlignment="1">
      <alignment horizontal="center"/>
    </xf>
    <xf numFmtId="0" fontId="0" fillId="34" borderId="41" xfId="0" applyFill="1" applyBorder="1" applyAlignment="1">
      <alignment horizontal="center" vertical="center" wrapText="1"/>
    </xf>
    <xf numFmtId="0" fontId="2" fillId="35" borderId="41" xfId="0" applyFont="1" applyFill="1" applyBorder="1" applyAlignment="1">
      <alignment horizontal="right"/>
    </xf>
    <xf numFmtId="0" fontId="2" fillId="35" borderId="28" xfId="0" applyFont="1" applyFill="1" applyBorder="1" applyAlignment="1">
      <alignment horizontal="right"/>
    </xf>
    <xf numFmtId="4" fontId="1" fillId="35" borderId="28" xfId="0" applyNumberFormat="1" applyFont="1" applyFill="1" applyBorder="1" applyAlignment="1">
      <alignment horizontal="right"/>
    </xf>
    <xf numFmtId="4" fontId="0" fillId="0" borderId="42" xfId="0" applyNumberFormat="1" applyBorder="1" applyAlignment="1">
      <alignment horizontal="right"/>
    </xf>
    <xf numFmtId="4" fontId="1" fillId="35" borderId="43" xfId="0" applyNumberFormat="1" applyFont="1" applyFill="1" applyBorder="1" applyAlignment="1">
      <alignment horizontal="right"/>
    </xf>
    <xf numFmtId="4" fontId="0" fillId="0" borderId="44" xfId="0" applyNumberFormat="1" applyBorder="1" applyAlignment="1">
      <alignment horizontal="right"/>
    </xf>
    <xf numFmtId="0" fontId="2" fillId="0" borderId="45" xfId="0" applyFont="1" applyBorder="1" applyAlignment="1">
      <alignment horizontal="right"/>
    </xf>
    <xf numFmtId="4" fontId="6" fillId="35" borderId="11" xfId="0" applyNumberFormat="1" applyFont="1" applyFill="1" applyBorder="1" applyAlignment="1">
      <alignment horizontal="right"/>
    </xf>
    <xf numFmtId="0" fontId="0" fillId="0" borderId="46" xfId="0" applyBorder="1" applyAlignment="1">
      <alignment/>
    </xf>
    <xf numFmtId="0" fontId="0" fillId="0" borderId="47" xfId="0" applyBorder="1" applyAlignment="1">
      <alignment/>
    </xf>
    <xf numFmtId="17" fontId="2" fillId="0" borderId="14" xfId="0" applyNumberFormat="1" applyFont="1" applyBorder="1" applyAlignment="1">
      <alignment horizontal="right"/>
    </xf>
    <xf numFmtId="0" fontId="0" fillId="0" borderId="41" xfId="0" applyBorder="1" applyAlignment="1">
      <alignment/>
    </xf>
    <xf numFmtId="0" fontId="0" fillId="33" borderId="47"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0" borderId="46" xfId="0" applyBorder="1" applyAlignment="1">
      <alignment/>
    </xf>
    <xf numFmtId="0" fontId="0" fillId="0" borderId="41"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10" fontId="0" fillId="0" borderId="28" xfId="0" applyNumberFormat="1" applyBorder="1" applyAlignment="1">
      <alignment/>
    </xf>
    <xf numFmtId="0" fontId="0" fillId="0" borderId="51" xfId="0" applyBorder="1" applyAlignment="1">
      <alignment/>
    </xf>
    <xf numFmtId="0" fontId="0" fillId="33" borderId="49" xfId="0" applyFont="1" applyFill="1" applyBorder="1" applyAlignment="1">
      <alignment horizontal="center" vertical="center" wrapText="1"/>
    </xf>
    <xf numFmtId="10" fontId="0" fillId="0" borderId="43" xfId="0" applyNumberFormat="1" applyBorder="1" applyAlignment="1">
      <alignment/>
    </xf>
    <xf numFmtId="0" fontId="0" fillId="0" borderId="0" xfId="0" applyBorder="1" applyAlignment="1">
      <alignment/>
    </xf>
    <xf numFmtId="3" fontId="0" fillId="0" borderId="10" xfId="0" applyNumberFormat="1" applyBorder="1" applyAlignment="1">
      <alignment horizontal="center"/>
    </xf>
    <xf numFmtId="4" fontId="7" fillId="0" borderId="12" xfId="0" applyNumberFormat="1" applyFont="1" applyBorder="1" applyAlignment="1">
      <alignment horizontal="right"/>
    </xf>
    <xf numFmtId="4" fontId="7" fillId="0" borderId="14" xfId="0" applyNumberFormat="1" applyFont="1" applyBorder="1" applyAlignment="1">
      <alignment horizontal="right"/>
    </xf>
    <xf numFmtId="4" fontId="7" fillId="0" borderId="52" xfId="0" applyNumberFormat="1" applyFont="1" applyBorder="1" applyAlignment="1">
      <alignment horizontal="right"/>
    </xf>
    <xf numFmtId="4" fontId="7" fillId="0" borderId="39" xfId="0" applyNumberFormat="1" applyFont="1" applyBorder="1" applyAlignment="1">
      <alignment horizontal="right"/>
    </xf>
    <xf numFmtId="0" fontId="7" fillId="0" borderId="53" xfId="0" applyFont="1" applyBorder="1" applyAlignment="1">
      <alignment vertical="top"/>
    </xf>
    <xf numFmtId="0" fontId="7" fillId="0" borderId="54" xfId="0" applyFont="1" applyBorder="1" applyAlignment="1">
      <alignment vertical="top"/>
    </xf>
    <xf numFmtId="0" fontId="7" fillId="0" borderId="55" xfId="0" applyFont="1" applyBorder="1" applyAlignment="1">
      <alignment vertical="top"/>
    </xf>
    <xf numFmtId="0" fontId="0" fillId="0" borderId="30" xfId="0" applyFont="1" applyBorder="1" applyAlignment="1">
      <alignment horizontal="center" vertical="top"/>
    </xf>
    <xf numFmtId="0" fontId="0" fillId="0" borderId="10" xfId="0" applyBorder="1" applyAlignment="1">
      <alignment horizontal="center" vertical="top"/>
    </xf>
    <xf numFmtId="0" fontId="0" fillId="0" borderId="14" xfId="0" applyBorder="1" applyAlignment="1">
      <alignment horizontal="center" vertical="top"/>
    </xf>
    <xf numFmtId="0" fontId="0" fillId="0" borderId="30" xfId="0" applyFont="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41" xfId="0" applyBorder="1" applyAlignment="1">
      <alignment horizontal="center" vertical="center" wrapText="1"/>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99D6F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77"/>
  <sheetViews>
    <sheetView tabSelected="1" zoomScale="80" zoomScaleNormal="80"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F2" sqref="F2"/>
    </sheetView>
  </sheetViews>
  <sheetFormatPr defaultColWidth="9.140625" defaultRowHeight="12.75"/>
  <cols>
    <col min="1" max="1" width="17.140625" style="0" customWidth="1"/>
    <col min="2" max="2" width="7.7109375" style="0" customWidth="1"/>
    <col min="3" max="14" width="8.57421875" style="0" customWidth="1"/>
    <col min="15" max="17" width="14.140625" style="0" customWidth="1"/>
    <col min="18" max="18" width="13.421875" style="0" customWidth="1"/>
    <col min="19" max="20" width="11.140625" style="0" customWidth="1"/>
    <col min="21" max="34" width="13.421875" style="0" customWidth="1"/>
    <col min="35" max="43" width="13.7109375" style="0" customWidth="1"/>
  </cols>
  <sheetData>
    <row r="1" spans="35:43" ht="13.5" thickBot="1">
      <c r="AI1" s="128" t="s">
        <v>204</v>
      </c>
      <c r="AJ1" s="129"/>
      <c r="AK1" s="129"/>
      <c r="AL1" s="129"/>
      <c r="AM1" s="129"/>
      <c r="AN1" s="129"/>
      <c r="AO1" s="129"/>
      <c r="AP1" s="129"/>
      <c r="AQ1" s="130"/>
    </row>
    <row r="2" spans="1:43" ht="12.75" customHeight="1" thickBot="1">
      <c r="A2" s="101"/>
      <c r="B2" s="101"/>
      <c r="C2" s="54"/>
      <c r="D2" s="54"/>
      <c r="E2" s="54"/>
      <c r="F2" s="54"/>
      <c r="G2" s="54"/>
      <c r="H2" s="54"/>
      <c r="I2" s="54"/>
      <c r="J2" s="54"/>
      <c r="K2" s="107"/>
      <c r="N2" s="101"/>
      <c r="Q2" s="101"/>
      <c r="R2" s="109"/>
      <c r="S2" s="101"/>
      <c r="T2" s="109"/>
      <c r="Y2" s="101"/>
      <c r="AH2" s="101"/>
      <c r="AI2" s="122">
        <v>2.398347729</v>
      </c>
      <c r="AJ2" s="123">
        <f>SUM(AJ175/AA175)</f>
        <v>2.3607717585874437</v>
      </c>
      <c r="AK2" s="123">
        <f>SUM(AK175/AB175)</f>
        <v>2.311525845963925</v>
      </c>
      <c r="AL2" s="123">
        <f>SUM((AL175-AL29-AL70-AL171)/(AC175-AC29-AC70-AC171))</f>
        <v>2.534152779541229</v>
      </c>
      <c r="AM2" s="123">
        <f>SUM((AM175-AM29-AM70-AM171)/(AD175-AD29-AD70-AD171))</f>
        <v>2.4888652536827656</v>
      </c>
      <c r="AN2" s="123">
        <f>SUM((AN175-AN29)/(AE175-AE29))</f>
        <v>2.441789230875854</v>
      </c>
      <c r="AO2" s="123">
        <f>SUM(AO175/AF175)</f>
        <v>2.4176130997231082</v>
      </c>
      <c r="AP2" s="123">
        <f>SUM(AP175/AG175)</f>
        <v>2.3936763363595186</v>
      </c>
      <c r="AQ2" s="124">
        <f>SUM(AQ175/AH175)</f>
        <v>2.3699765706529834</v>
      </c>
    </row>
    <row r="3" spans="1:43" ht="12.75" customHeight="1" thickBot="1">
      <c r="A3" s="101"/>
      <c r="B3" s="101"/>
      <c r="C3" s="54"/>
      <c r="D3" s="54"/>
      <c r="E3" s="54"/>
      <c r="F3" s="54"/>
      <c r="G3" s="54"/>
      <c r="H3" s="54"/>
      <c r="I3" s="54"/>
      <c r="J3" s="54"/>
      <c r="K3" s="107"/>
      <c r="N3" s="101"/>
      <c r="Q3" s="101"/>
      <c r="R3" s="109"/>
      <c r="S3" s="101"/>
      <c r="T3" s="109"/>
      <c r="Y3" s="101"/>
      <c r="AH3" s="116"/>
      <c r="AI3" s="125" t="s">
        <v>203</v>
      </c>
      <c r="AJ3" s="126"/>
      <c r="AK3" s="126"/>
      <c r="AL3" s="126"/>
      <c r="AM3" s="126"/>
      <c r="AN3" s="126"/>
      <c r="AO3" s="126"/>
      <c r="AP3" s="126"/>
      <c r="AQ3" s="127"/>
    </row>
    <row r="4" spans="1:43" ht="13.5" thickBot="1">
      <c r="A4" s="102"/>
      <c r="B4" s="104"/>
      <c r="C4" s="55"/>
      <c r="D4" s="55"/>
      <c r="E4" s="55"/>
      <c r="F4" s="55"/>
      <c r="G4" s="55"/>
      <c r="H4" s="55"/>
      <c r="I4" s="55"/>
      <c r="J4" s="55"/>
      <c r="K4" s="108"/>
      <c r="L4" s="1"/>
      <c r="M4" s="1"/>
      <c r="N4" s="104"/>
      <c r="O4" s="1"/>
      <c r="P4" s="1"/>
      <c r="Q4" s="104"/>
      <c r="R4" s="110"/>
      <c r="S4" s="111"/>
      <c r="T4" s="113"/>
      <c r="U4" s="112"/>
      <c r="V4" s="3"/>
      <c r="W4" s="3"/>
      <c r="X4" s="3"/>
      <c r="Y4" s="115"/>
      <c r="Z4" s="29"/>
      <c r="AA4" s="5"/>
      <c r="AB4" s="53"/>
      <c r="AC4" s="53"/>
      <c r="AD4" s="53"/>
      <c r="AE4" s="91"/>
      <c r="AF4" s="91"/>
      <c r="AG4" s="91"/>
      <c r="AH4" s="117"/>
      <c r="AI4" s="118">
        <f>SUM(AI175*4)</f>
        <v>132835042.09001628</v>
      </c>
      <c r="AJ4" s="118">
        <v>153000000</v>
      </c>
      <c r="AK4" s="119">
        <v>168000000</v>
      </c>
      <c r="AL4" s="120">
        <f>SUM(183000000,199401.53*-4,27602.71*-4)</f>
        <v>182091983.04</v>
      </c>
      <c r="AM4" s="120">
        <f>SUM(183000000,283282.3*-4,117999.54*-4,190637.11*-4)</f>
        <v>180632324.20000002</v>
      </c>
      <c r="AN4" s="120">
        <v>181866042.12</v>
      </c>
      <c r="AO4" s="120">
        <v>183000000</v>
      </c>
      <c r="AP4" s="120">
        <v>183000000</v>
      </c>
      <c r="AQ4" s="121">
        <v>183000000</v>
      </c>
    </row>
    <row r="5" spans="1:43" ht="51.75" customHeight="1" thickBot="1">
      <c r="A5" s="4" t="s">
        <v>169</v>
      </c>
      <c r="B5" s="105" t="s">
        <v>173</v>
      </c>
      <c r="C5" s="131" t="s">
        <v>187</v>
      </c>
      <c r="D5" s="132"/>
      <c r="E5" s="132"/>
      <c r="F5" s="132"/>
      <c r="G5" s="132"/>
      <c r="H5" s="132"/>
      <c r="I5" s="132"/>
      <c r="J5" s="132"/>
      <c r="K5" s="133"/>
      <c r="L5" s="134" t="s">
        <v>190</v>
      </c>
      <c r="M5" s="135"/>
      <c r="N5" s="136"/>
      <c r="O5" s="137" t="s">
        <v>189</v>
      </c>
      <c r="P5" s="132"/>
      <c r="Q5" s="133"/>
      <c r="R5" s="7" t="s">
        <v>188</v>
      </c>
      <c r="S5" s="105" t="s">
        <v>191</v>
      </c>
      <c r="T5" s="114" t="s">
        <v>192</v>
      </c>
      <c r="U5" s="131" t="s">
        <v>193</v>
      </c>
      <c r="V5" s="132"/>
      <c r="W5" s="132"/>
      <c r="X5" s="132"/>
      <c r="Y5" s="133"/>
      <c r="Z5" s="131" t="s">
        <v>197</v>
      </c>
      <c r="AA5" s="131"/>
      <c r="AB5" s="131"/>
      <c r="AC5" s="131"/>
      <c r="AD5" s="131"/>
      <c r="AE5" s="131"/>
      <c r="AF5" s="131"/>
      <c r="AG5" s="131"/>
      <c r="AH5" s="138"/>
      <c r="AI5" s="137" t="s">
        <v>196</v>
      </c>
      <c r="AJ5" s="131"/>
      <c r="AK5" s="131"/>
      <c r="AL5" s="131"/>
      <c r="AM5" s="131"/>
      <c r="AN5" s="131"/>
      <c r="AO5" s="131"/>
      <c r="AP5" s="131"/>
      <c r="AQ5" s="138"/>
    </row>
    <row r="6" spans="1:43" ht="13.5" thickBot="1">
      <c r="A6" s="37"/>
      <c r="B6" s="106"/>
      <c r="C6" s="39"/>
      <c r="D6" s="39"/>
      <c r="E6" s="39"/>
      <c r="F6" s="39"/>
      <c r="G6" s="39"/>
      <c r="H6" s="39"/>
      <c r="I6" s="39"/>
      <c r="J6" s="39"/>
      <c r="K6" s="39"/>
      <c r="L6" s="38"/>
      <c r="M6" s="52">
        <v>7496</v>
      </c>
      <c r="N6" s="40"/>
      <c r="O6" s="38"/>
      <c r="P6" s="41"/>
      <c r="Q6" s="42"/>
      <c r="R6" s="40"/>
      <c r="S6" s="51">
        <v>338091.34313140524</v>
      </c>
      <c r="T6" s="43"/>
      <c r="U6" s="39"/>
      <c r="V6" s="41"/>
      <c r="W6" s="41"/>
      <c r="X6" s="41"/>
      <c r="Y6" s="42"/>
      <c r="Z6" s="39"/>
      <c r="AA6" s="44"/>
      <c r="AB6" s="44"/>
      <c r="AC6" s="44"/>
      <c r="AD6" s="44"/>
      <c r="AE6" s="41"/>
      <c r="AF6" s="41"/>
      <c r="AG6" s="41"/>
      <c r="AH6" s="92"/>
      <c r="AI6" s="56"/>
      <c r="AJ6" s="36"/>
      <c r="AK6" s="36"/>
      <c r="AL6" s="36"/>
      <c r="AM6" s="36"/>
      <c r="AN6" s="36"/>
      <c r="AO6" s="36"/>
      <c r="AP6" s="36"/>
      <c r="AQ6" s="92"/>
    </row>
    <row r="7" spans="1:43" ht="26.25" thickBot="1">
      <c r="A7" s="8"/>
      <c r="B7" s="102"/>
      <c r="C7" s="103" t="s">
        <v>168</v>
      </c>
      <c r="D7" s="59" t="s">
        <v>167</v>
      </c>
      <c r="E7" s="59" t="s">
        <v>166</v>
      </c>
      <c r="F7" s="59" t="s">
        <v>194</v>
      </c>
      <c r="G7" s="66" t="s">
        <v>195</v>
      </c>
      <c r="H7" s="32" t="s">
        <v>199</v>
      </c>
      <c r="I7" s="32" t="s">
        <v>200</v>
      </c>
      <c r="J7" s="59" t="s">
        <v>201</v>
      </c>
      <c r="K7" s="66" t="s">
        <v>202</v>
      </c>
      <c r="L7" s="32" t="s">
        <v>172</v>
      </c>
      <c r="M7" s="32" t="s">
        <v>171</v>
      </c>
      <c r="N7" s="33" t="s">
        <v>170</v>
      </c>
      <c r="O7" s="32" t="s">
        <v>172</v>
      </c>
      <c r="P7" s="32" t="s">
        <v>171</v>
      </c>
      <c r="Q7" s="33" t="s">
        <v>170</v>
      </c>
      <c r="R7" s="32" t="s">
        <v>186</v>
      </c>
      <c r="S7" s="32" t="s">
        <v>186</v>
      </c>
      <c r="T7" s="32" t="s">
        <v>185</v>
      </c>
      <c r="U7" s="85" t="s">
        <v>198</v>
      </c>
      <c r="V7" s="32" t="s">
        <v>199</v>
      </c>
      <c r="W7" s="32" t="s">
        <v>200</v>
      </c>
      <c r="X7" s="59" t="s">
        <v>201</v>
      </c>
      <c r="Y7" s="66" t="s">
        <v>202</v>
      </c>
      <c r="Z7" s="31" t="s">
        <v>168</v>
      </c>
      <c r="AA7" s="59" t="s">
        <v>167</v>
      </c>
      <c r="AB7" s="59" t="s">
        <v>166</v>
      </c>
      <c r="AC7" s="59" t="s">
        <v>194</v>
      </c>
      <c r="AD7" s="94" t="s">
        <v>195</v>
      </c>
      <c r="AE7" s="32" t="s">
        <v>199</v>
      </c>
      <c r="AF7" s="32" t="s">
        <v>200</v>
      </c>
      <c r="AG7" s="59" t="s">
        <v>201</v>
      </c>
      <c r="AH7" s="93" t="s">
        <v>202</v>
      </c>
      <c r="AI7" s="34" t="s">
        <v>168</v>
      </c>
      <c r="AJ7" s="64" t="s">
        <v>167</v>
      </c>
      <c r="AK7" s="64" t="s">
        <v>166</v>
      </c>
      <c r="AL7" s="59" t="s">
        <v>194</v>
      </c>
      <c r="AM7" s="99" t="s">
        <v>195</v>
      </c>
      <c r="AN7" s="32" t="s">
        <v>199</v>
      </c>
      <c r="AO7" s="32" t="s">
        <v>200</v>
      </c>
      <c r="AP7" s="59" t="s">
        <v>201</v>
      </c>
      <c r="AQ7" s="93" t="s">
        <v>202</v>
      </c>
    </row>
    <row r="8" spans="1:43" ht="12.75">
      <c r="A8" s="11" t="s">
        <v>165</v>
      </c>
      <c r="B8" s="15" t="s">
        <v>174</v>
      </c>
      <c r="C8" s="16">
        <v>3.3922624126521876</v>
      </c>
      <c r="D8" s="60">
        <v>3.9694136843956835</v>
      </c>
      <c r="E8" s="60">
        <v>4.451429102856964</v>
      </c>
      <c r="F8" s="60">
        <v>4.6448117397535995</v>
      </c>
      <c r="G8" s="60">
        <v>4.6914184357188216</v>
      </c>
      <c r="H8" s="60">
        <v>4.738494562573496</v>
      </c>
      <c r="I8" s="60">
        <v>4.78587950819923</v>
      </c>
      <c r="J8" s="60">
        <v>4.833738303281223</v>
      </c>
      <c r="K8" s="87">
        <v>4.882075686314034</v>
      </c>
      <c r="L8" s="86">
        <v>2</v>
      </c>
      <c r="M8" s="18">
        <v>3</v>
      </c>
      <c r="N8" s="30">
        <v>2</v>
      </c>
      <c r="O8" s="16">
        <v>342727.59</v>
      </c>
      <c r="P8" s="17">
        <v>326120.61</v>
      </c>
      <c r="Q8" s="25">
        <v>125368.12</v>
      </c>
      <c r="R8" s="27">
        <f aca="true" t="shared" si="0" ref="R8:R71">IF(SUM(L8:N8)=0,"N/A",SUM(O8:Q8)/SUM(L8:N8))</f>
        <v>113459.47428571428</v>
      </c>
      <c r="S8" s="28">
        <v>0</v>
      </c>
      <c r="T8" s="28">
        <v>1633.4658111380143</v>
      </c>
      <c r="U8" s="16">
        <f>SUM((R8-S8-T8)*0.23244)</f>
        <v>25992.83740983051</v>
      </c>
      <c r="V8" s="17">
        <f>U8*(V$4+1)</f>
        <v>25992.83740983051</v>
      </c>
      <c r="W8" s="17">
        <f>V8*(W$4+1)</f>
        <v>25992.83740983051</v>
      </c>
      <c r="X8" s="17">
        <f>W8*(X$4+1)</f>
        <v>25992.83740983051</v>
      </c>
      <c r="Y8" s="25">
        <f>X8*(Y$4+1)</f>
        <v>25992.83740983051</v>
      </c>
      <c r="Z8" s="14">
        <f>C8*$U8/4</f>
        <v>22043.631335886923</v>
      </c>
      <c r="AA8" s="14">
        <f>D8*$U8/4</f>
        <v>25794.08112771332</v>
      </c>
      <c r="AB8" s="14">
        <f>E8*$U8/4</f>
        <v>28926.31822798719</v>
      </c>
      <c r="AC8" s="14">
        <f>F8*$U8/4</f>
        <v>30182.959087671825</v>
      </c>
      <c r="AD8" s="14">
        <f>G8*$U8/4</f>
        <v>30485.81915528018</v>
      </c>
      <c r="AE8" s="14">
        <f>H8*V8/4</f>
        <v>30791.729683084708</v>
      </c>
      <c r="AF8" s="14">
        <f aca="true" t="shared" si="1" ref="AF8:AF28">I8*W8/4</f>
        <v>31099.646979915546</v>
      </c>
      <c r="AG8" s="14">
        <f aca="true" t="shared" si="2" ref="AG8:AG29">J8*X8/4</f>
        <v>31410.643449714706</v>
      </c>
      <c r="AH8" s="96">
        <f aca="true" t="shared" si="3" ref="AH8:AH29">K8*Y8/4</f>
        <v>31724.74988421185</v>
      </c>
      <c r="AI8" s="65">
        <f>SUM(Z8*AI$2)</f>
        <v>52868.29315333764</v>
      </c>
      <c r="AJ8" s="65">
        <f>SUM((AA8/AA$175*AJ$4)/4)</f>
        <v>60893.938265018995</v>
      </c>
      <c r="AK8" s="65">
        <f>SUM((AB8/AB$175*AK$4)/4)</f>
        <v>66863.93221256985</v>
      </c>
      <c r="AL8" s="65">
        <f>SUM((AC8/(AC$175-AC$29-AC$70-AC$171)*AL$4)/4)</f>
        <v>76488.22966680277</v>
      </c>
      <c r="AM8" s="65">
        <f>SUM((AD8/(AD$175-AD$29-AD$70-AD$171)*AM$4)/4)</f>
        <v>75875.09602563326</v>
      </c>
      <c r="AN8" s="65">
        <f>SUM((AE8/(AE$175-AE$29)*AN$4)/4)</f>
        <v>75186.91394019658</v>
      </c>
      <c r="AO8" s="65">
        <f>SUM((AF8/AF$175*AO$4)/4)</f>
        <v>75186.91393540804</v>
      </c>
      <c r="AP8" s="65">
        <f aca="true" t="shared" si="4" ref="AP8:AP71">SUM((AG8/AG$175*AP$4)/4)</f>
        <v>75186.91393540813</v>
      </c>
      <c r="AQ8" s="87">
        <f aca="true" t="shared" si="5" ref="AQ8:AQ71">SUM((AH8/AH$175*AQ$4)/4)</f>
        <v>75186.91393540805</v>
      </c>
    </row>
    <row r="9" spans="1:43" ht="12.75">
      <c r="A9" s="12" t="s">
        <v>164</v>
      </c>
      <c r="B9" s="12" t="s">
        <v>174</v>
      </c>
      <c r="C9" s="14">
        <v>4.394434745058181</v>
      </c>
      <c r="D9" s="61">
        <v>5.142093178628833</v>
      </c>
      <c r="E9" s="61">
        <v>5.766509879011378</v>
      </c>
      <c r="F9" s="60">
        <v>6.017023334426856</v>
      </c>
      <c r="G9" s="60">
        <v>6.077398995029658</v>
      </c>
      <c r="H9" s="60">
        <v>6.138382769970351</v>
      </c>
      <c r="I9" s="60">
        <v>6.1997665976700524</v>
      </c>
      <c r="J9" s="60">
        <v>6.261764263646754</v>
      </c>
      <c r="K9" s="88">
        <v>6.32438190628322</v>
      </c>
      <c r="L9" s="19">
        <v>4</v>
      </c>
      <c r="M9" s="10">
        <v>5</v>
      </c>
      <c r="N9" s="23">
        <v>5</v>
      </c>
      <c r="O9" s="14">
        <v>421178.81</v>
      </c>
      <c r="P9" s="9">
        <v>395754.51</v>
      </c>
      <c r="Q9" s="20">
        <v>472465.1</v>
      </c>
      <c r="R9" s="27">
        <f t="shared" si="0"/>
        <v>92099.88714285714</v>
      </c>
      <c r="S9" s="26">
        <v>1508.7142857142858</v>
      </c>
      <c r="T9" s="26">
        <v>1633.4658111380143</v>
      </c>
      <c r="U9" s="16">
        <f aca="true" t="shared" si="6" ref="U9:U72">SUM((R9-S9-T9)*0.23244)</f>
        <v>20677.329425773365</v>
      </c>
      <c r="V9" s="17">
        <f aca="true" t="shared" si="7" ref="V9:V72">U9*(V$4+1)</f>
        <v>20677.329425773365</v>
      </c>
      <c r="W9" s="17">
        <f aca="true" t="shared" si="8" ref="W9:W72">V9*(W$4+1)</f>
        <v>20677.329425773365</v>
      </c>
      <c r="X9" s="17">
        <f aca="true" t="shared" si="9" ref="X9:X72">W9*(X$4+1)</f>
        <v>20677.329425773365</v>
      </c>
      <c r="Y9" s="25">
        <f aca="true" t="shared" si="10" ref="Y9:Y72">X9*(Y$4+1)</f>
        <v>20677.329425773365</v>
      </c>
      <c r="Z9" s="14">
        <f aca="true" t="shared" si="11" ref="Z9:Z69">C9*$U9/4</f>
        <v>22716.2937159081</v>
      </c>
      <c r="AA9" s="14">
        <f aca="true" t="shared" si="12" ref="AA9:AA69">D9*$U9/4</f>
        <v>26581.188648132615</v>
      </c>
      <c r="AB9" s="14">
        <f aca="true" t="shared" si="13" ref="AB9:AB28">E9*$U9/4</f>
        <v>29809.006101323692</v>
      </c>
      <c r="AC9" s="14">
        <f aca="true" t="shared" si="14" ref="AC9:AC28">F9*$U9/4</f>
        <v>31103.99341212735</v>
      </c>
      <c r="AD9" s="14">
        <f aca="true" t="shared" si="15" ref="AD9:AD28">G9*$U9/4</f>
        <v>31416.09526802306</v>
      </c>
      <c r="AE9" s="14">
        <f aca="true" t="shared" si="16" ref="AE9:AE28">H9*V9/4</f>
        <v>31731.340669042038</v>
      </c>
      <c r="AF9" s="14">
        <f t="shared" si="1"/>
        <v>32048.654075732447</v>
      </c>
      <c r="AG9" s="14">
        <f t="shared" si="2"/>
        <v>32369.140616489778</v>
      </c>
      <c r="AH9" s="96">
        <f t="shared" si="3"/>
        <v>32692.832022654668</v>
      </c>
      <c r="AI9" s="65">
        <f aca="true" t="shared" si="17" ref="AI9:AI72">SUM(Z9*AI$2)</f>
        <v>54481.57144484517</v>
      </c>
      <c r="AJ9" s="65">
        <f aca="true" t="shared" si="18" ref="AJ9:AJ72">SUM((AA9/AA$175*AJ$4)/4)</f>
        <v>62752.11947019665</v>
      </c>
      <c r="AK9" s="65">
        <f aca="true" t="shared" si="19" ref="AK9:AK72">SUM((AB9/AB$175*AK$4)/4)</f>
        <v>68904.28804570611</v>
      </c>
      <c r="AL9" s="65">
        <f aca="true" t="shared" si="20" ref="AL9:AL28">SUM((AC9/(AC$175-AC$29-AC$70-AC$171)*AL$4)/4)</f>
        <v>78822.2713601746</v>
      </c>
      <c r="AM9" s="65">
        <f aca="true" t="shared" si="21" ref="AM9:AM28">SUM((AD9/(AD$175-AD$29-AD$70-AD$171)*AM$4)/4)</f>
        <v>78190.42791897008</v>
      </c>
      <c r="AN9" s="65">
        <f aca="true" t="shared" si="22" ref="AN9:AN72">SUM((AE9/(AE$175-AE$29)*AN$4)/4)</f>
        <v>77481.24592691983</v>
      </c>
      <c r="AO9" s="65">
        <f aca="true" t="shared" si="23" ref="AO9:AO72">SUM((AF9/AF$175*AO$4)/4)</f>
        <v>77481.24592198517</v>
      </c>
      <c r="AP9" s="65">
        <f t="shared" si="4"/>
        <v>77481.24592198526</v>
      </c>
      <c r="AQ9" s="88">
        <f t="shared" si="5"/>
        <v>77481.24592198516</v>
      </c>
    </row>
    <row r="10" spans="1:43" ht="12.75">
      <c r="A10" s="12" t="s">
        <v>163</v>
      </c>
      <c r="B10" s="12" t="s">
        <v>175</v>
      </c>
      <c r="C10" s="14">
        <v>12.868840359254953</v>
      </c>
      <c r="D10" s="61">
        <v>15.058313541372703</v>
      </c>
      <c r="E10" s="61">
        <v>16.886880649784576</v>
      </c>
      <c r="F10" s="60">
        <v>17.62049438001746</v>
      </c>
      <c r="G10" s="60">
        <v>17.797300905306237</v>
      </c>
      <c r="H10" s="60">
        <v>17.97588825720605</v>
      </c>
      <c r="I10" s="60">
        <v>18.155647139778107</v>
      </c>
      <c r="J10" s="60">
        <v>18.337203611175887</v>
      </c>
      <c r="K10" s="88">
        <v>18.520575647287647</v>
      </c>
      <c r="L10" s="19">
        <v>6</v>
      </c>
      <c r="M10" s="10">
        <v>17</v>
      </c>
      <c r="N10" s="23">
        <v>12</v>
      </c>
      <c r="O10" s="14">
        <v>384202.42</v>
      </c>
      <c r="P10" s="9">
        <v>867929.52</v>
      </c>
      <c r="Q10" s="20">
        <v>720709.09</v>
      </c>
      <c r="R10" s="27">
        <f t="shared" si="0"/>
        <v>56366.886571428564</v>
      </c>
      <c r="S10" s="28">
        <v>172.4722857142857</v>
      </c>
      <c r="T10" s="26">
        <v>1751.717407013815</v>
      </c>
      <c r="U10" s="16">
        <f t="shared" si="6"/>
        <v>12654.660462485137</v>
      </c>
      <c r="V10" s="17">
        <f t="shared" si="7"/>
        <v>12654.660462485137</v>
      </c>
      <c r="W10" s="17">
        <f t="shared" si="8"/>
        <v>12654.660462485137</v>
      </c>
      <c r="X10" s="17">
        <f t="shared" si="9"/>
        <v>12654.660462485137</v>
      </c>
      <c r="Y10" s="25">
        <f t="shared" si="10"/>
        <v>12654.660462485137</v>
      </c>
      <c r="Z10" s="14">
        <f t="shared" si="11"/>
        <v>40712.70132307417</v>
      </c>
      <c r="AA10" s="14">
        <f t="shared" si="12"/>
        <v>47639.46125092842</v>
      </c>
      <c r="AB10" s="14">
        <f t="shared" si="13"/>
        <v>53424.435223383545</v>
      </c>
      <c r="AC10" s="14">
        <f t="shared" si="14"/>
        <v>55745.343390062124</v>
      </c>
      <c r="AD10" s="14">
        <f t="shared" si="15"/>
        <v>56304.700026332444</v>
      </c>
      <c r="AE10" s="14">
        <f t="shared" si="16"/>
        <v>56869.69060162907</v>
      </c>
      <c r="AF10" s="14">
        <f t="shared" si="1"/>
        <v>57438.38750764535</v>
      </c>
      <c r="AG10" s="14">
        <f t="shared" si="2"/>
        <v>58012.771382721796</v>
      </c>
      <c r="AH10" s="96">
        <f t="shared" si="3"/>
        <v>58592.899096549016</v>
      </c>
      <c r="AI10" s="65">
        <f t="shared" si="17"/>
        <v>97643.21475965025</v>
      </c>
      <c r="AJ10" s="65">
        <f t="shared" si="18"/>
        <v>112465.89471551272</v>
      </c>
      <c r="AK10" s="65">
        <f t="shared" si="19"/>
        <v>123491.96282487667</v>
      </c>
      <c r="AL10" s="65">
        <f t="shared" si="20"/>
        <v>141267.21689840624</v>
      </c>
      <c r="AM10" s="65">
        <f t="shared" si="21"/>
        <v>140134.8115145698</v>
      </c>
      <c r="AN10" s="65">
        <f t="shared" si="22"/>
        <v>138863.79807429956</v>
      </c>
      <c r="AO10" s="65">
        <f t="shared" si="23"/>
        <v>138863.79806545557</v>
      </c>
      <c r="AP10" s="65">
        <f t="shared" si="4"/>
        <v>138863.7980654557</v>
      </c>
      <c r="AQ10" s="88">
        <f t="shared" si="5"/>
        <v>138863.79806545557</v>
      </c>
    </row>
    <row r="11" spans="1:43" ht="12.75">
      <c r="A11" s="12" t="s">
        <v>162</v>
      </c>
      <c r="B11" s="12" t="s">
        <v>174</v>
      </c>
      <c r="C11" s="14">
        <v>6.365916070093721</v>
      </c>
      <c r="D11" s="61">
        <v>7.4489975386627805</v>
      </c>
      <c r="E11" s="61">
        <v>8.353547165180789</v>
      </c>
      <c r="F11" s="60">
        <v>8.716448817867176</v>
      </c>
      <c r="G11" s="60">
        <v>8.803910894418916</v>
      </c>
      <c r="H11" s="60">
        <v>8.892253904483296</v>
      </c>
      <c r="I11" s="60">
        <v>8.981176443528126</v>
      </c>
      <c r="J11" s="60">
        <v>9.070988207963408</v>
      </c>
      <c r="K11" s="88">
        <v>9.161698090043041</v>
      </c>
      <c r="L11" s="19">
        <v>6</v>
      </c>
      <c r="M11" s="10">
        <v>10</v>
      </c>
      <c r="N11" s="23">
        <v>4</v>
      </c>
      <c r="O11" s="14">
        <v>664000</v>
      </c>
      <c r="P11" s="9">
        <v>996000</v>
      </c>
      <c r="Q11" s="20">
        <v>305350.85</v>
      </c>
      <c r="R11" s="27">
        <f t="shared" si="0"/>
        <v>98267.54250000001</v>
      </c>
      <c r="S11" s="26">
        <v>403.2115</v>
      </c>
      <c r="T11" s="26">
        <v>1633.4658111380143</v>
      </c>
      <c r="U11" s="16">
        <f t="shared" si="6"/>
        <v>22367.902304499083</v>
      </c>
      <c r="V11" s="17">
        <f t="shared" si="7"/>
        <v>22367.902304499083</v>
      </c>
      <c r="W11" s="17">
        <f t="shared" si="8"/>
        <v>22367.902304499083</v>
      </c>
      <c r="X11" s="17">
        <f t="shared" si="9"/>
        <v>22367.902304499083</v>
      </c>
      <c r="Y11" s="25">
        <f t="shared" si="10"/>
        <v>22367.902304499083</v>
      </c>
      <c r="Z11" s="14">
        <f t="shared" si="11"/>
        <v>35598.04718362427</v>
      </c>
      <c r="AA11" s="14">
        <f t="shared" si="12"/>
        <v>41654.6123028158</v>
      </c>
      <c r="AB11" s="14">
        <f t="shared" si="13"/>
        <v>46712.83172169729</v>
      </c>
      <c r="AC11" s="14">
        <f t="shared" si="14"/>
        <v>48742.16890005488</v>
      </c>
      <c r="AD11" s="14">
        <f t="shared" si="15"/>
        <v>49231.254695969365</v>
      </c>
      <c r="AE11" s="14">
        <f t="shared" si="16"/>
        <v>49725.26665057072</v>
      </c>
      <c r="AF11" s="14">
        <f t="shared" si="1"/>
        <v>50222.51931707641</v>
      </c>
      <c r="AG11" s="14">
        <f t="shared" si="2"/>
        <v>50724.74451024718</v>
      </c>
      <c r="AH11" s="96">
        <f t="shared" si="3"/>
        <v>51231.991955349644</v>
      </c>
      <c r="AI11" s="65">
        <f t="shared" si="17"/>
        <v>85376.49561968012</v>
      </c>
      <c r="AJ11" s="65">
        <f t="shared" si="18"/>
        <v>98337.03233939667</v>
      </c>
      <c r="AK11" s="65">
        <f t="shared" si="19"/>
        <v>107977.91786286689</v>
      </c>
      <c r="AL11" s="65">
        <f t="shared" si="20"/>
        <v>123520.10279894214</v>
      </c>
      <c r="AM11" s="65">
        <f t="shared" si="21"/>
        <v>122529.95920800454</v>
      </c>
      <c r="AN11" s="65">
        <f t="shared" si="22"/>
        <v>121418.62060979377</v>
      </c>
      <c r="AO11" s="65">
        <f t="shared" si="23"/>
        <v>121418.62060206081</v>
      </c>
      <c r="AP11" s="65">
        <f t="shared" si="4"/>
        <v>121418.62060206095</v>
      </c>
      <c r="AQ11" s="88">
        <f t="shared" si="5"/>
        <v>121418.62060206081</v>
      </c>
    </row>
    <row r="12" spans="1:43" ht="12.75">
      <c r="A12" s="12" t="s">
        <v>161</v>
      </c>
      <c r="B12" s="12" t="s">
        <v>176</v>
      </c>
      <c r="C12" s="14">
        <v>4.6230170456111805</v>
      </c>
      <c r="D12" s="61">
        <v>5.409565915537867</v>
      </c>
      <c r="E12" s="61">
        <v>6.066462471500851</v>
      </c>
      <c r="F12" s="60">
        <v>6.330006713645554</v>
      </c>
      <c r="G12" s="60">
        <v>6.393522893609468</v>
      </c>
      <c r="H12" s="60">
        <v>6.457678819778033</v>
      </c>
      <c r="I12" s="60">
        <v>6.5222556079758105</v>
      </c>
      <c r="J12" s="60">
        <v>6.587478164055569</v>
      </c>
      <c r="K12" s="88">
        <v>6.653352945696124</v>
      </c>
      <c r="L12" s="19">
        <v>1</v>
      </c>
      <c r="M12" s="10">
        <v>10</v>
      </c>
      <c r="N12" s="23">
        <v>5</v>
      </c>
      <c r="O12" s="14">
        <v>121735.83</v>
      </c>
      <c r="P12" s="9">
        <v>845160.97</v>
      </c>
      <c r="Q12" s="20">
        <v>499163.39</v>
      </c>
      <c r="R12" s="27">
        <f t="shared" si="0"/>
        <v>91628.761875</v>
      </c>
      <c r="S12" s="26">
        <v>209.0525</v>
      </c>
      <c r="T12" s="26">
        <v>2348.7972657450077</v>
      </c>
      <c r="U12" s="16">
        <f t="shared" si="6"/>
        <v>20703.642810675232</v>
      </c>
      <c r="V12" s="17">
        <f t="shared" si="7"/>
        <v>20703.642810675232</v>
      </c>
      <c r="W12" s="17">
        <f t="shared" si="8"/>
        <v>20703.642810675232</v>
      </c>
      <c r="X12" s="17">
        <f t="shared" si="9"/>
        <v>20703.642810675232</v>
      </c>
      <c r="Y12" s="25">
        <f t="shared" si="10"/>
        <v>20703.642810675232</v>
      </c>
      <c r="Z12" s="14">
        <f t="shared" si="11"/>
        <v>23928.323404999242</v>
      </c>
      <c r="AA12" s="14">
        <f t="shared" si="12"/>
        <v>27999.430119024833</v>
      </c>
      <c r="AB12" s="14">
        <f t="shared" si="13"/>
        <v>31399.468033579924</v>
      </c>
      <c r="AC12" s="14">
        <f t="shared" si="14"/>
        <v>32763.549497123433</v>
      </c>
      <c r="AD12" s="14">
        <f t="shared" si="15"/>
        <v>33092.303572791294</v>
      </c>
      <c r="AE12" s="14">
        <f t="shared" si="16"/>
        <v>33424.36891768679</v>
      </c>
      <c r="AF12" s="14">
        <f t="shared" si="1"/>
        <v>33758.61260686365</v>
      </c>
      <c r="AG12" s="14">
        <f t="shared" si="2"/>
        <v>34096.19873293229</v>
      </c>
      <c r="AH12" s="96">
        <f t="shared" si="3"/>
        <v>34437.16072026161</v>
      </c>
      <c r="AI12" s="65">
        <f t="shared" si="17"/>
        <v>57388.44009715749</v>
      </c>
      <c r="AJ12" s="65">
        <f t="shared" si="18"/>
        <v>66100.26388153652</v>
      </c>
      <c r="AK12" s="65">
        <f t="shared" si="19"/>
        <v>72580.68190913812</v>
      </c>
      <c r="AL12" s="65">
        <f t="shared" si="20"/>
        <v>83027.84002577199</v>
      </c>
      <c r="AM12" s="65">
        <f t="shared" si="21"/>
        <v>82362.28452664222</v>
      </c>
      <c r="AN12" s="65">
        <f t="shared" si="22"/>
        <v>81615.2640720292</v>
      </c>
      <c r="AO12" s="65">
        <f t="shared" si="23"/>
        <v>81615.26406683125</v>
      </c>
      <c r="AP12" s="65">
        <f t="shared" si="4"/>
        <v>81615.26406683133</v>
      </c>
      <c r="AQ12" s="88">
        <f t="shared" si="5"/>
        <v>81615.26406683124</v>
      </c>
    </row>
    <row r="13" spans="1:43" ht="12.75">
      <c r="A13" s="12" t="s">
        <v>160</v>
      </c>
      <c r="B13" s="12" t="s">
        <v>177</v>
      </c>
      <c r="C13" s="14">
        <v>19.439586634925725</v>
      </c>
      <c r="D13" s="61">
        <v>22.746990598330605</v>
      </c>
      <c r="E13" s="61">
        <v>25.50921219168373</v>
      </c>
      <c r="F13" s="60">
        <v>26.617404326119285</v>
      </c>
      <c r="G13" s="60">
        <v>26.884487114468556</v>
      </c>
      <c r="H13" s="60">
        <v>27.154260007926016</v>
      </c>
      <c r="I13" s="60">
        <v>27.42580260800527</v>
      </c>
      <c r="J13" s="60">
        <v>27.700060634085325</v>
      </c>
      <c r="K13" s="88">
        <v>27.977061240426174</v>
      </c>
      <c r="L13" s="19">
        <v>54</v>
      </c>
      <c r="M13" s="10">
        <v>51</v>
      </c>
      <c r="N13" s="23">
        <v>69</v>
      </c>
      <c r="O13" s="14">
        <v>5210086.47</v>
      </c>
      <c r="P13" s="9">
        <v>4553636.05</v>
      </c>
      <c r="Q13" s="20">
        <v>5738597.21</v>
      </c>
      <c r="R13" s="27">
        <f t="shared" si="0"/>
        <v>89093.79155172413</v>
      </c>
      <c r="S13" s="26">
        <v>1695.0633908045975</v>
      </c>
      <c r="T13" s="26">
        <v>3106.884246713853</v>
      </c>
      <c r="U13" s="16">
        <f t="shared" si="6"/>
        <v>19592.796199417968</v>
      </c>
      <c r="V13" s="17">
        <f t="shared" si="7"/>
        <v>19592.796199417968</v>
      </c>
      <c r="W13" s="17">
        <f t="shared" si="8"/>
        <v>19592.796199417968</v>
      </c>
      <c r="X13" s="17">
        <f t="shared" si="9"/>
        <v>19592.796199417968</v>
      </c>
      <c r="Y13" s="25">
        <f t="shared" si="10"/>
        <v>19592.796199417968</v>
      </c>
      <c r="Z13" s="14">
        <f t="shared" si="11"/>
        <v>95218.96478475726</v>
      </c>
      <c r="AA13" s="14">
        <f t="shared" si="12"/>
        <v>111419.28773579204</v>
      </c>
      <c r="AB13" s="14">
        <f t="shared" si="13"/>
        <v>124949.19891984187</v>
      </c>
      <c r="AC13" s="14">
        <f t="shared" si="14"/>
        <v>130377.34457979033</v>
      </c>
      <c r="AD13" s="14">
        <f t="shared" si="15"/>
        <v>131685.5692399152</v>
      </c>
      <c r="AE13" s="14">
        <f t="shared" si="16"/>
        <v>133006.97057032504</v>
      </c>
      <c r="AF13" s="14">
        <f t="shared" si="1"/>
        <v>134337.04027602827</v>
      </c>
      <c r="AG13" s="14">
        <f t="shared" si="2"/>
        <v>135680.41067878855</v>
      </c>
      <c r="AH13" s="96">
        <f t="shared" si="3"/>
        <v>137037.21478557642</v>
      </c>
      <c r="AI13" s="65">
        <f t="shared" si="17"/>
        <v>228368.18794925357</v>
      </c>
      <c r="AJ13" s="65">
        <f t="shared" si="18"/>
        <v>263035.50784858625</v>
      </c>
      <c r="AK13" s="65">
        <f t="shared" si="19"/>
        <v>288823.3027357025</v>
      </c>
      <c r="AL13" s="65">
        <f t="shared" si="20"/>
        <v>330396.1101560803</v>
      </c>
      <c r="AM13" s="65">
        <f t="shared" si="21"/>
        <v>327747.6376926607</v>
      </c>
      <c r="AN13" s="65">
        <f t="shared" si="22"/>
        <v>324774.9883700412</v>
      </c>
      <c r="AO13" s="65">
        <f t="shared" si="23"/>
        <v>324774.98834935686</v>
      </c>
      <c r="AP13" s="65">
        <f t="shared" si="4"/>
        <v>324774.98834935715</v>
      </c>
      <c r="AQ13" s="88">
        <f t="shared" si="5"/>
        <v>324774.9883493568</v>
      </c>
    </row>
    <row r="14" spans="1:43" ht="12.75">
      <c r="A14" s="12" t="s">
        <v>159</v>
      </c>
      <c r="B14" s="12" t="s">
        <v>177</v>
      </c>
      <c r="C14" s="14">
        <v>11.08935436750056</v>
      </c>
      <c r="D14" s="61">
        <v>12.976070133399494</v>
      </c>
      <c r="E14" s="61">
        <v>14.551785433601497</v>
      </c>
      <c r="F14" s="60">
        <v>15.183956040766244</v>
      </c>
      <c r="G14" s="60">
        <v>15.3363139967808</v>
      </c>
      <c r="H14" s="60">
        <v>15.490206529090154</v>
      </c>
      <c r="I14" s="60">
        <v>15.645108594381052</v>
      </c>
      <c r="J14" s="60">
        <v>15.801559680324862</v>
      </c>
      <c r="K14" s="88">
        <v>15.95957527712811</v>
      </c>
      <c r="L14" s="19">
        <v>5</v>
      </c>
      <c r="M14" s="10">
        <v>5</v>
      </c>
      <c r="N14" s="23">
        <v>4</v>
      </c>
      <c r="O14" s="14">
        <v>930804</v>
      </c>
      <c r="P14" s="9">
        <v>1196318.39</v>
      </c>
      <c r="Q14" s="20">
        <v>702334.06</v>
      </c>
      <c r="R14" s="27">
        <f t="shared" si="0"/>
        <v>202104.03214285712</v>
      </c>
      <c r="S14" s="26">
        <v>0</v>
      </c>
      <c r="T14" s="26">
        <v>3106.884246713853</v>
      </c>
      <c r="U14" s="16">
        <f t="shared" si="6"/>
        <v>46254.89705697954</v>
      </c>
      <c r="V14" s="17">
        <f t="shared" si="7"/>
        <v>46254.89705697954</v>
      </c>
      <c r="W14" s="17">
        <f t="shared" si="8"/>
        <v>46254.89705697954</v>
      </c>
      <c r="X14" s="17">
        <f t="shared" si="9"/>
        <v>46254.89705697954</v>
      </c>
      <c r="Y14" s="25">
        <f t="shared" si="10"/>
        <v>46254.89705697954</v>
      </c>
      <c r="Z14" s="14">
        <f t="shared" si="11"/>
        <v>128234.23617427622</v>
      </c>
      <c r="AA14" s="14">
        <f t="shared" si="12"/>
        <v>150051.6970561351</v>
      </c>
      <c r="AB14" s="14">
        <f t="shared" si="13"/>
        <v>168272.8343066229</v>
      </c>
      <c r="AC14" s="14">
        <f t="shared" si="14"/>
        <v>175583.08089583632</v>
      </c>
      <c r="AD14" s="14">
        <f t="shared" si="15"/>
        <v>177344.9062886526</v>
      </c>
      <c r="AE14" s="14">
        <f t="shared" si="16"/>
        <v>179124.47709860434</v>
      </c>
      <c r="AF14" s="14">
        <f t="shared" si="1"/>
        <v>180915.72186959037</v>
      </c>
      <c r="AG14" s="14">
        <f t="shared" si="2"/>
        <v>182724.87908828628</v>
      </c>
      <c r="AH14" s="96">
        <f t="shared" si="3"/>
        <v>184552.12787916913</v>
      </c>
      <c r="AI14" s="65">
        <f t="shared" si="17"/>
        <v>307550.28910862503</v>
      </c>
      <c r="AJ14" s="65">
        <f t="shared" si="18"/>
        <v>354237.8087382426</v>
      </c>
      <c r="AK14" s="65">
        <f t="shared" si="19"/>
        <v>388967.00567336427</v>
      </c>
      <c r="AL14" s="65">
        <f t="shared" si="20"/>
        <v>444954.35249259614</v>
      </c>
      <c r="AM14" s="65">
        <f t="shared" si="21"/>
        <v>441387.57517945324</v>
      </c>
      <c r="AN14" s="65">
        <f t="shared" si="22"/>
        <v>437384.2191656405</v>
      </c>
      <c r="AO14" s="65">
        <f t="shared" si="23"/>
        <v>437384.21913778415</v>
      </c>
      <c r="AP14" s="65">
        <f t="shared" si="4"/>
        <v>437384.2191377847</v>
      </c>
      <c r="AQ14" s="88">
        <f t="shared" si="5"/>
        <v>437384.21913778415</v>
      </c>
    </row>
    <row r="15" spans="1:43" ht="12.75">
      <c r="A15" s="12" t="s">
        <v>158</v>
      </c>
      <c r="B15" s="12" t="s">
        <v>178</v>
      </c>
      <c r="C15" s="14">
        <v>38.9866869268758</v>
      </c>
      <c r="D15" s="61">
        <v>45.61978696565483</v>
      </c>
      <c r="E15" s="61">
        <v>51.15950704844896</v>
      </c>
      <c r="F15" s="60">
        <v>53.38202034625964</v>
      </c>
      <c r="G15" s="60">
        <v>53.91766306585442</v>
      </c>
      <c r="H15" s="60">
        <v>54.45870087371024</v>
      </c>
      <c r="I15" s="60">
        <v>55.003287882447324</v>
      </c>
      <c r="J15" s="60">
        <v>55.553320761271806</v>
      </c>
      <c r="K15" s="88">
        <v>56.10885396888451</v>
      </c>
      <c r="L15" s="19">
        <v>37</v>
      </c>
      <c r="M15" s="10">
        <v>30</v>
      </c>
      <c r="N15" s="23">
        <v>30</v>
      </c>
      <c r="O15" s="14">
        <v>2280526.76</v>
      </c>
      <c r="P15" s="9">
        <v>1745415.98</v>
      </c>
      <c r="Q15" s="20">
        <v>1588842.34</v>
      </c>
      <c r="R15" s="27">
        <f t="shared" si="0"/>
        <v>57884.38226804124</v>
      </c>
      <c r="S15" s="26">
        <v>1542.1031958762885</v>
      </c>
      <c r="T15" s="26">
        <v>2445.3081560891933</v>
      </c>
      <c r="U15" s="16">
        <f t="shared" si="6"/>
        <v>12527.811919732649</v>
      </c>
      <c r="V15" s="17">
        <f t="shared" si="7"/>
        <v>12527.811919732649</v>
      </c>
      <c r="W15" s="17">
        <f t="shared" si="8"/>
        <v>12527.811919732649</v>
      </c>
      <c r="X15" s="17">
        <f t="shared" si="9"/>
        <v>12527.811919732649</v>
      </c>
      <c r="Y15" s="25">
        <f t="shared" si="10"/>
        <v>12527.811919732649</v>
      </c>
      <c r="Z15" s="14">
        <f t="shared" si="11"/>
        <v>122104.47029834992</v>
      </c>
      <c r="AA15" s="14">
        <f t="shared" si="12"/>
        <v>142879.02773099867</v>
      </c>
      <c r="AB15" s="14">
        <f t="shared" si="13"/>
        <v>160229.17055230134</v>
      </c>
      <c r="AC15" s="14">
        <f t="shared" si="14"/>
        <v>167189.97769832055</v>
      </c>
      <c r="AD15" s="14">
        <f t="shared" si="15"/>
        <v>168867.58551013496</v>
      </c>
      <c r="AE15" s="14">
        <f t="shared" si="16"/>
        <v>170562.0904847055</v>
      </c>
      <c r="AF15" s="14">
        <f t="shared" si="1"/>
        <v>172267.71138955248</v>
      </c>
      <c r="AG15" s="14">
        <f t="shared" si="2"/>
        <v>173990.38850344805</v>
      </c>
      <c r="AH15" s="96">
        <f t="shared" si="3"/>
        <v>175730.29238848248</v>
      </c>
      <c r="AI15" s="65">
        <f t="shared" si="17"/>
        <v>292848.9790407955</v>
      </c>
      <c r="AJ15" s="65">
        <f t="shared" si="18"/>
        <v>337304.773561774</v>
      </c>
      <c r="AK15" s="65">
        <f t="shared" si="19"/>
        <v>370373.8690090067</v>
      </c>
      <c r="AL15" s="65">
        <f t="shared" si="20"/>
        <v>423684.9466956351</v>
      </c>
      <c r="AM15" s="65">
        <f t="shared" si="21"/>
        <v>420288.6660494778</v>
      </c>
      <c r="AN15" s="65">
        <f t="shared" si="22"/>
        <v>416476.67574122665</v>
      </c>
      <c r="AO15" s="65">
        <f t="shared" si="23"/>
        <v>416476.6757147019</v>
      </c>
      <c r="AP15" s="65">
        <f t="shared" si="4"/>
        <v>416476.67571470246</v>
      </c>
      <c r="AQ15" s="88">
        <f t="shared" si="5"/>
        <v>416476.6757147019</v>
      </c>
    </row>
    <row r="16" spans="1:43" ht="12.75">
      <c r="A16" s="12" t="s">
        <v>157</v>
      </c>
      <c r="B16" s="12" t="s">
        <v>179</v>
      </c>
      <c r="C16" s="14">
        <v>10.428434029886526</v>
      </c>
      <c r="D16" s="61">
        <v>12.202702417907979</v>
      </c>
      <c r="E16" s="61">
        <v>13.684505822639746</v>
      </c>
      <c r="F16" s="60">
        <v>14.278999357066924</v>
      </c>
      <c r="G16" s="60">
        <v>14.422276850108593</v>
      </c>
      <c r="H16" s="60">
        <v>14.566997459415084</v>
      </c>
      <c r="I16" s="60">
        <v>14.71266743400923</v>
      </c>
      <c r="J16" s="60">
        <v>14.859794108349325</v>
      </c>
      <c r="K16" s="88">
        <v>15.008392049432816</v>
      </c>
      <c r="L16" s="19">
        <v>5</v>
      </c>
      <c r="M16" s="10">
        <v>6</v>
      </c>
      <c r="N16" s="23">
        <v>6</v>
      </c>
      <c r="O16" s="14">
        <v>322815.77</v>
      </c>
      <c r="P16" s="9">
        <v>340594.87</v>
      </c>
      <c r="Q16" s="20">
        <v>267961.16</v>
      </c>
      <c r="R16" s="27">
        <f t="shared" si="0"/>
        <v>54786.57647058824</v>
      </c>
      <c r="S16" s="26">
        <v>1431.1176470588234</v>
      </c>
      <c r="T16" s="26">
        <v>1889.3153925353927</v>
      </c>
      <c r="U16" s="16">
        <f t="shared" si="6"/>
        <v>11962.790379100252</v>
      </c>
      <c r="V16" s="17">
        <f t="shared" si="7"/>
        <v>11962.790379100252</v>
      </c>
      <c r="W16" s="17">
        <f t="shared" si="8"/>
        <v>11962.790379100252</v>
      </c>
      <c r="X16" s="17">
        <f t="shared" si="9"/>
        <v>11962.790379100252</v>
      </c>
      <c r="Y16" s="25">
        <f t="shared" si="10"/>
        <v>11962.790379100252</v>
      </c>
      <c r="Z16" s="14">
        <f t="shared" si="11"/>
        <v>31188.292570452053</v>
      </c>
      <c r="AA16" s="14">
        <f t="shared" si="12"/>
        <v>36494.59277099324</v>
      </c>
      <c r="AB16" s="14">
        <f t="shared" si="13"/>
        <v>40926.21864945404</v>
      </c>
      <c r="AC16" s="14">
        <f t="shared" si="14"/>
        <v>42704.16903297472</v>
      </c>
      <c r="AD16" s="14">
        <f t="shared" si="15"/>
        <v>43132.66868679984</v>
      </c>
      <c r="AE16" s="14">
        <f t="shared" si="16"/>
        <v>43565.48426496715</v>
      </c>
      <c r="AF16" s="14">
        <f t="shared" si="1"/>
        <v>44001.1391076168</v>
      </c>
      <c r="AG16" s="14">
        <f t="shared" si="2"/>
        <v>44441.15049869298</v>
      </c>
      <c r="AH16" s="96">
        <f t="shared" si="3"/>
        <v>44885.5620036799</v>
      </c>
      <c r="AI16" s="65">
        <f t="shared" si="17"/>
        <v>74800.37065773126</v>
      </c>
      <c r="AJ16" s="65">
        <f t="shared" si="18"/>
        <v>86155.40395491035</v>
      </c>
      <c r="AK16" s="65">
        <f t="shared" si="19"/>
        <v>94602.01218578388</v>
      </c>
      <c r="AL16" s="65">
        <f t="shared" si="20"/>
        <v>108218.88865291138</v>
      </c>
      <c r="AM16" s="65">
        <f t="shared" si="21"/>
        <v>107351.40039318669</v>
      </c>
      <c r="AN16" s="65">
        <f t="shared" si="22"/>
        <v>106377.73031608821</v>
      </c>
      <c r="AO16" s="65">
        <f t="shared" si="23"/>
        <v>106377.73030931315</v>
      </c>
      <c r="AP16" s="65">
        <f t="shared" si="4"/>
        <v>106377.73030931331</v>
      </c>
      <c r="AQ16" s="88">
        <f t="shared" si="5"/>
        <v>106377.73030931316</v>
      </c>
    </row>
    <row r="17" spans="1:43" ht="12.75">
      <c r="A17" s="12" t="s">
        <v>156</v>
      </c>
      <c r="B17" s="12" t="s">
        <v>176</v>
      </c>
      <c r="C17" s="14">
        <v>15.017122447272284</v>
      </c>
      <c r="D17" s="61">
        <v>17.57209911595362</v>
      </c>
      <c r="E17" s="61">
        <v>19.705921232281863</v>
      </c>
      <c r="F17" s="60">
        <v>20.562002037417066</v>
      </c>
      <c r="G17" s="60">
        <v>20.76832406532449</v>
      </c>
      <c r="H17" s="60">
        <v>20.976724205208487</v>
      </c>
      <c r="I17" s="60">
        <v>21.186491447260565</v>
      </c>
      <c r="J17" s="60">
        <v>21.398356361733175</v>
      </c>
      <c r="K17" s="88">
        <v>21.6123399253505</v>
      </c>
      <c r="L17" s="19">
        <v>8</v>
      </c>
      <c r="M17" s="10">
        <v>12</v>
      </c>
      <c r="N17" s="23">
        <v>12</v>
      </c>
      <c r="O17" s="14">
        <v>806362.82</v>
      </c>
      <c r="P17" s="9">
        <v>1113494.4</v>
      </c>
      <c r="Q17" s="20">
        <v>1002970.03</v>
      </c>
      <c r="R17" s="27">
        <f t="shared" si="0"/>
        <v>91338.3515625</v>
      </c>
      <c r="S17" s="26">
        <v>2457.553125</v>
      </c>
      <c r="T17" s="26">
        <v>2348.7972657450077</v>
      </c>
      <c r="U17" s="16">
        <f t="shared" si="6"/>
        <v>20113.49835236273</v>
      </c>
      <c r="V17" s="17">
        <f t="shared" si="7"/>
        <v>20113.49835236273</v>
      </c>
      <c r="W17" s="17">
        <f t="shared" si="8"/>
        <v>20113.49835236273</v>
      </c>
      <c r="X17" s="17">
        <f t="shared" si="9"/>
        <v>20113.49835236273</v>
      </c>
      <c r="Y17" s="25">
        <f t="shared" si="10"/>
        <v>20113.49835236273</v>
      </c>
      <c r="Z17" s="14">
        <f t="shared" si="11"/>
        <v>75511.71690011011</v>
      </c>
      <c r="AA17" s="14">
        <f t="shared" si="12"/>
        <v>88359.09665407194</v>
      </c>
      <c r="AB17" s="14">
        <f t="shared" si="13"/>
        <v>99088.75355932275</v>
      </c>
      <c r="AC17" s="14">
        <f t="shared" si="14"/>
        <v>103393.44852521682</v>
      </c>
      <c r="AD17" s="14">
        <f t="shared" si="15"/>
        <v>104430.91296730984</v>
      </c>
      <c r="AE17" s="14">
        <f t="shared" si="16"/>
        <v>105478.82693485708</v>
      </c>
      <c r="AF17" s="14">
        <f t="shared" si="1"/>
        <v>106533.61520420562</v>
      </c>
      <c r="AG17" s="14">
        <f t="shared" si="2"/>
        <v>107598.9513562477</v>
      </c>
      <c r="AH17" s="96">
        <f t="shared" si="3"/>
        <v>108674.94086981013</v>
      </c>
      <c r="AI17" s="65">
        <f t="shared" si="17"/>
        <v>181103.35474027004</v>
      </c>
      <c r="AJ17" s="65">
        <f t="shared" si="18"/>
        <v>208595.6599952314</v>
      </c>
      <c r="AK17" s="65">
        <f t="shared" si="19"/>
        <v>229046.21489672465</v>
      </c>
      <c r="AL17" s="65">
        <f t="shared" si="20"/>
        <v>262014.79496653122</v>
      </c>
      <c r="AM17" s="65">
        <f t="shared" si="21"/>
        <v>259914.4706947062</v>
      </c>
      <c r="AN17" s="65">
        <f t="shared" si="22"/>
        <v>257557.06369495188</v>
      </c>
      <c r="AO17" s="65">
        <f t="shared" si="23"/>
        <v>257557.06367854847</v>
      </c>
      <c r="AP17" s="65">
        <f t="shared" si="4"/>
        <v>257557.0636785488</v>
      </c>
      <c r="AQ17" s="88">
        <f t="shared" si="5"/>
        <v>257557.06367854844</v>
      </c>
    </row>
    <row r="18" spans="1:43" ht="12.75">
      <c r="A18" s="12" t="s">
        <v>155</v>
      </c>
      <c r="B18" s="12" t="s">
        <v>175</v>
      </c>
      <c r="C18" s="14">
        <v>12.878117204957992</v>
      </c>
      <c r="D18" s="61">
        <v>15.069168727028249</v>
      </c>
      <c r="E18" s="61">
        <v>16.899054006654374</v>
      </c>
      <c r="F18" s="60">
        <v>17.633196581848498</v>
      </c>
      <c r="G18" s="60">
        <v>17.8101305628216</v>
      </c>
      <c r="H18" s="60">
        <v>17.98884665416194</v>
      </c>
      <c r="I18" s="60">
        <v>18.168735120703552</v>
      </c>
      <c r="J18" s="60">
        <v>18.35042247191059</v>
      </c>
      <c r="K18" s="88">
        <v>18.533926696629692</v>
      </c>
      <c r="L18" s="19">
        <v>11</v>
      </c>
      <c r="M18" s="10">
        <v>6</v>
      </c>
      <c r="N18" s="23">
        <v>6</v>
      </c>
      <c r="O18" s="14">
        <v>604489.46</v>
      </c>
      <c r="P18" s="9">
        <v>386406.91</v>
      </c>
      <c r="Q18" s="20">
        <v>346528.93</v>
      </c>
      <c r="R18" s="27">
        <f t="shared" si="0"/>
        <v>58148.92608695651</v>
      </c>
      <c r="S18" s="26">
        <v>1994.037391304348</v>
      </c>
      <c r="T18" s="26">
        <v>1751.717407013815</v>
      </c>
      <c r="U18" s="16">
        <f t="shared" si="6"/>
        <v>12645.473134331098</v>
      </c>
      <c r="V18" s="17">
        <f t="shared" si="7"/>
        <v>12645.473134331098</v>
      </c>
      <c r="W18" s="17">
        <f t="shared" si="8"/>
        <v>12645.473134331098</v>
      </c>
      <c r="X18" s="17">
        <f t="shared" si="9"/>
        <v>12645.473134331098</v>
      </c>
      <c r="Y18" s="25">
        <f t="shared" si="10"/>
        <v>12645.473134331098</v>
      </c>
      <c r="Z18" s="14">
        <f t="shared" si="11"/>
        <v>40712.47128401584</v>
      </c>
      <c r="AA18" s="14">
        <f t="shared" si="12"/>
        <v>47639.19207358452</v>
      </c>
      <c r="AB18" s="14">
        <f t="shared" si="13"/>
        <v>53424.133359189545</v>
      </c>
      <c r="AC18" s="14">
        <f t="shared" si="14"/>
        <v>55745.02841203603</v>
      </c>
      <c r="AD18" s="14">
        <f t="shared" si="15"/>
        <v>56304.381887772426</v>
      </c>
      <c r="AE18" s="14">
        <f t="shared" si="16"/>
        <v>56869.36927070167</v>
      </c>
      <c r="AF18" s="14">
        <f t="shared" si="1"/>
        <v>57438.06296340866</v>
      </c>
      <c r="AG18" s="14">
        <f t="shared" si="2"/>
        <v>58012.44359304276</v>
      </c>
      <c r="AH18" s="96">
        <f t="shared" si="3"/>
        <v>58592.56802897317</v>
      </c>
      <c r="AI18" s="65">
        <f t="shared" si="17"/>
        <v>97642.6630459971</v>
      </c>
      <c r="AJ18" s="65">
        <f t="shared" si="18"/>
        <v>112465.25924924118</v>
      </c>
      <c r="AK18" s="65">
        <f t="shared" si="19"/>
        <v>123491.26505799027</v>
      </c>
      <c r="AL18" s="65">
        <f t="shared" si="20"/>
        <v>141266.4186959659</v>
      </c>
      <c r="AM18" s="65">
        <f t="shared" si="21"/>
        <v>140134.01971056193</v>
      </c>
      <c r="AN18" s="65">
        <f t="shared" si="22"/>
        <v>138863.0134519015</v>
      </c>
      <c r="AO18" s="65">
        <f t="shared" si="23"/>
        <v>138863.0134430575</v>
      </c>
      <c r="AP18" s="65">
        <f t="shared" si="4"/>
        <v>138863.0134430577</v>
      </c>
      <c r="AQ18" s="88">
        <f t="shared" si="5"/>
        <v>138863.0134430575</v>
      </c>
    </row>
    <row r="19" spans="1:43" ht="12.75">
      <c r="A19" s="12" t="s">
        <v>154</v>
      </c>
      <c r="B19" s="12" t="s">
        <v>180</v>
      </c>
      <c r="C19" s="14">
        <v>127.85437213994756</v>
      </c>
      <c r="D19" s="61">
        <v>149.60720387941322</v>
      </c>
      <c r="E19" s="61">
        <v>167.77436525799254</v>
      </c>
      <c r="F19" s="60">
        <v>175.0629569456433</v>
      </c>
      <c r="G19" s="60">
        <v>176.81956334140025</v>
      </c>
      <c r="H19" s="60">
        <v>178.59386258763075</v>
      </c>
      <c r="I19" s="60">
        <v>180.379801213507</v>
      </c>
      <c r="J19" s="60">
        <v>182.1835992256421</v>
      </c>
      <c r="K19" s="88">
        <v>184.00543521789848</v>
      </c>
      <c r="L19" s="19">
        <v>167</v>
      </c>
      <c r="M19" s="10">
        <v>134</v>
      </c>
      <c r="N19" s="23">
        <v>168</v>
      </c>
      <c r="O19" s="14">
        <v>11495586.68</v>
      </c>
      <c r="P19" s="9">
        <v>8774943.61</v>
      </c>
      <c r="Q19" s="20">
        <v>10844311.31</v>
      </c>
      <c r="R19" s="27">
        <f t="shared" si="0"/>
        <v>66342.9458422175</v>
      </c>
      <c r="S19" s="26">
        <v>3306.4055223880596</v>
      </c>
      <c r="T19" s="26">
        <v>1737.2550240384614</v>
      </c>
      <c r="U19" s="16">
        <f t="shared" si="6"/>
        <v>14248.405874153656</v>
      </c>
      <c r="V19" s="17">
        <f t="shared" si="7"/>
        <v>14248.405874153656</v>
      </c>
      <c r="W19" s="17">
        <f t="shared" si="8"/>
        <v>14248.405874153656</v>
      </c>
      <c r="X19" s="17">
        <f t="shared" si="9"/>
        <v>14248.405874153656</v>
      </c>
      <c r="Y19" s="25">
        <f t="shared" si="10"/>
        <v>14248.405874153656</v>
      </c>
      <c r="Z19" s="14">
        <f t="shared" si="11"/>
        <v>455430.2467587641</v>
      </c>
      <c r="AA19" s="14">
        <f t="shared" si="12"/>
        <v>532916.0406427837</v>
      </c>
      <c r="AB19" s="14">
        <f t="shared" si="13"/>
        <v>597629.3128685955</v>
      </c>
      <c r="AC19" s="14">
        <f t="shared" si="14"/>
        <v>623592.0160227531</v>
      </c>
      <c r="AD19" s="14">
        <f t="shared" si="15"/>
        <v>629849.226244723</v>
      </c>
      <c r="AE19" s="14">
        <f t="shared" si="16"/>
        <v>636169.4601953472</v>
      </c>
      <c r="AF19" s="14">
        <f t="shared" si="1"/>
        <v>642531.1547973005</v>
      </c>
      <c r="AG19" s="14">
        <f t="shared" si="2"/>
        <v>648956.4663452735</v>
      </c>
      <c r="AH19" s="96">
        <f t="shared" si="3"/>
        <v>655446.0310087261</v>
      </c>
      <c r="AI19" s="65">
        <f t="shared" si="17"/>
        <v>1092280.0980317916</v>
      </c>
      <c r="AJ19" s="65">
        <f t="shared" si="18"/>
        <v>1258093.1384477227</v>
      </c>
      <c r="AK19" s="65">
        <f t="shared" si="19"/>
        <v>1381435.6030014206</v>
      </c>
      <c r="AL19" s="65">
        <f t="shared" si="20"/>
        <v>1580277.4407037785</v>
      </c>
      <c r="AM19" s="65">
        <f t="shared" si="21"/>
        <v>1567609.854259465</v>
      </c>
      <c r="AN19" s="65">
        <f t="shared" si="22"/>
        <v>1553391.7369171032</v>
      </c>
      <c r="AO19" s="65">
        <f t="shared" si="23"/>
        <v>1553391.7368181702</v>
      </c>
      <c r="AP19" s="65">
        <f t="shared" si="4"/>
        <v>1553391.7368181723</v>
      </c>
      <c r="AQ19" s="88">
        <f t="shared" si="5"/>
        <v>1553391.73681817</v>
      </c>
    </row>
    <row r="20" spans="1:43" ht="12.75">
      <c r="A20" s="12" t="s">
        <v>153</v>
      </c>
      <c r="B20" s="12" t="s">
        <v>179</v>
      </c>
      <c r="C20" s="14">
        <v>20.341218554236228</v>
      </c>
      <c r="D20" s="61">
        <v>23.8020239782515</v>
      </c>
      <c r="E20" s="61">
        <v>26.692360803864833</v>
      </c>
      <c r="F20" s="60">
        <v>27.85195225145969</v>
      </c>
      <c r="G20" s="60">
        <v>28.13142266777639</v>
      </c>
      <c r="H20" s="60">
        <v>28.413707959582336</v>
      </c>
      <c r="I20" s="60">
        <v>28.69784503917815</v>
      </c>
      <c r="J20" s="60">
        <v>28.984823489569933</v>
      </c>
      <c r="K20" s="88">
        <v>29.27467172446563</v>
      </c>
      <c r="L20" s="19">
        <v>4</v>
      </c>
      <c r="M20" s="10">
        <v>0</v>
      </c>
      <c r="N20" s="23">
        <v>5</v>
      </c>
      <c r="O20" s="14">
        <v>264148.54</v>
      </c>
      <c r="P20" s="9">
        <v>31177.77</v>
      </c>
      <c r="Q20" s="20">
        <v>190403.77</v>
      </c>
      <c r="R20" s="27">
        <f t="shared" si="0"/>
        <v>53970.008888888886</v>
      </c>
      <c r="S20" s="26">
        <v>0</v>
      </c>
      <c r="T20" s="26">
        <v>1889.3153925353927</v>
      </c>
      <c r="U20" s="16">
        <f t="shared" si="6"/>
        <v>12105.636396292406</v>
      </c>
      <c r="V20" s="17">
        <f t="shared" si="7"/>
        <v>12105.636396292406</v>
      </c>
      <c r="W20" s="17">
        <f t="shared" si="8"/>
        <v>12105.636396292406</v>
      </c>
      <c r="X20" s="17">
        <f t="shared" si="9"/>
        <v>12105.636396292406</v>
      </c>
      <c r="Y20" s="25">
        <f t="shared" si="10"/>
        <v>12105.636396292406</v>
      </c>
      <c r="Z20" s="14">
        <f t="shared" si="11"/>
        <v>61560.84891877512</v>
      </c>
      <c r="AA20" s="14">
        <f t="shared" si="12"/>
        <v>72034.66194413649</v>
      </c>
      <c r="AB20" s="14">
        <f t="shared" si="13"/>
        <v>80782.00361255874</v>
      </c>
      <c r="AC20" s="14">
        <f t="shared" si="14"/>
        <v>84291.40172076716</v>
      </c>
      <c r="AD20" s="14">
        <f t="shared" si="15"/>
        <v>85137.19353162977</v>
      </c>
      <c r="AE20" s="14">
        <f t="shared" si="16"/>
        <v>85991.5043072858</v>
      </c>
      <c r="AF20" s="14">
        <f t="shared" si="1"/>
        <v>86851.41935035863</v>
      </c>
      <c r="AG20" s="14">
        <f t="shared" si="2"/>
        <v>87719.93354386221</v>
      </c>
      <c r="AH20" s="96">
        <f t="shared" si="3"/>
        <v>88597.13287930083</v>
      </c>
      <c r="AI20" s="65">
        <f t="shared" si="17"/>
        <v>147644.32219965642</v>
      </c>
      <c r="AJ20" s="65">
        <f t="shared" si="18"/>
        <v>170057.39555711116</v>
      </c>
      <c r="AK20" s="65">
        <f t="shared" si="19"/>
        <v>186729.68923918085</v>
      </c>
      <c r="AL20" s="65">
        <f t="shared" si="20"/>
        <v>213607.28996210842</v>
      </c>
      <c r="AM20" s="65">
        <f t="shared" si="21"/>
        <v>211895.00277693826</v>
      </c>
      <c r="AN20" s="65">
        <f t="shared" si="22"/>
        <v>209973.129164345</v>
      </c>
      <c r="AO20" s="65">
        <f t="shared" si="23"/>
        <v>209973.12915097212</v>
      </c>
      <c r="AP20" s="65">
        <f t="shared" si="4"/>
        <v>209973.12915097232</v>
      </c>
      <c r="AQ20" s="88">
        <f t="shared" si="5"/>
        <v>209973.12915097212</v>
      </c>
    </row>
    <row r="21" spans="1:43" ht="12.75">
      <c r="A21" s="12" t="s">
        <v>152</v>
      </c>
      <c r="B21" s="12" t="s">
        <v>175</v>
      </c>
      <c r="C21" s="14">
        <v>9.915092687407506</v>
      </c>
      <c r="D21" s="61">
        <v>11.602022428647018</v>
      </c>
      <c r="E21" s="61">
        <v>13.01088382244071</v>
      </c>
      <c r="F21" s="60">
        <v>13.576113317014604</v>
      </c>
      <c r="G21" s="60">
        <v>13.712337952415877</v>
      </c>
      <c r="H21" s="60">
        <v>13.84993466645172</v>
      </c>
      <c r="I21" s="60">
        <v>13.988434013116233</v>
      </c>
      <c r="J21" s="60">
        <v>14.128318353247398</v>
      </c>
      <c r="K21" s="88">
        <v>14.269601536779868</v>
      </c>
      <c r="L21" s="19">
        <v>13</v>
      </c>
      <c r="M21" s="10">
        <v>7</v>
      </c>
      <c r="N21" s="23">
        <v>6</v>
      </c>
      <c r="O21" s="14">
        <v>816848.45</v>
      </c>
      <c r="P21" s="9">
        <v>414615.51</v>
      </c>
      <c r="Q21" s="20">
        <v>312395.79</v>
      </c>
      <c r="R21" s="27">
        <f t="shared" si="0"/>
        <v>59379.221153846156</v>
      </c>
      <c r="S21" s="26">
        <v>0</v>
      </c>
      <c r="T21" s="26">
        <v>1751.717407013815</v>
      </c>
      <c r="U21" s="16">
        <f t="shared" si="6"/>
        <v>13394.93697091371</v>
      </c>
      <c r="V21" s="17">
        <f t="shared" si="7"/>
        <v>13394.93697091371</v>
      </c>
      <c r="W21" s="17">
        <f t="shared" si="8"/>
        <v>13394.93697091371</v>
      </c>
      <c r="X21" s="17">
        <f t="shared" si="9"/>
        <v>13394.93697091371</v>
      </c>
      <c r="Y21" s="25">
        <f t="shared" si="10"/>
        <v>13394.93697091371</v>
      </c>
      <c r="Z21" s="14">
        <f t="shared" si="11"/>
        <v>33203.010402147745</v>
      </c>
      <c r="AA21" s="14">
        <f t="shared" si="12"/>
        <v>38852.0897917135</v>
      </c>
      <c r="AB21" s="14">
        <f t="shared" si="13"/>
        <v>43569.992184368544</v>
      </c>
      <c r="AC21" s="14">
        <f t="shared" si="14"/>
        <v>45462.79554784822</v>
      </c>
      <c r="AD21" s="14">
        <f t="shared" si="15"/>
        <v>45918.97564911966</v>
      </c>
      <c r="AE21" s="14">
        <f t="shared" si="16"/>
        <v>46379.750477098394</v>
      </c>
      <c r="AF21" s="14">
        <f t="shared" si="1"/>
        <v>46843.547981869364</v>
      </c>
      <c r="AG21" s="14">
        <f t="shared" si="2"/>
        <v>47311.98346168807</v>
      </c>
      <c r="AH21" s="96">
        <f t="shared" si="3"/>
        <v>47785.10329630494</v>
      </c>
      <c r="AI21" s="65">
        <f t="shared" si="17"/>
        <v>79632.36459395442</v>
      </c>
      <c r="AJ21" s="65">
        <f t="shared" si="18"/>
        <v>91720.91634238078</v>
      </c>
      <c r="AK21" s="65">
        <f t="shared" si="19"/>
        <v>100713.1630426142</v>
      </c>
      <c r="AL21" s="65">
        <f t="shared" si="20"/>
        <v>115209.66970329419</v>
      </c>
      <c r="AM21" s="65">
        <f t="shared" si="21"/>
        <v>114286.14297779885</v>
      </c>
      <c r="AN21" s="65">
        <f t="shared" si="22"/>
        <v>113249.57524568806</v>
      </c>
      <c r="AO21" s="65">
        <f t="shared" si="23"/>
        <v>113249.57523847537</v>
      </c>
      <c r="AP21" s="65">
        <f t="shared" si="4"/>
        <v>113249.57523847553</v>
      </c>
      <c r="AQ21" s="88">
        <f t="shared" si="5"/>
        <v>113249.57523847537</v>
      </c>
    </row>
    <row r="22" spans="1:43" ht="12.75">
      <c r="A22" s="12" t="s">
        <v>151</v>
      </c>
      <c r="B22" s="12" t="s">
        <v>181</v>
      </c>
      <c r="C22" s="14">
        <v>6.1986055458727405</v>
      </c>
      <c r="D22" s="61">
        <v>7.253221209004679</v>
      </c>
      <c r="E22" s="61">
        <v>8.133997246532472</v>
      </c>
      <c r="F22" s="60">
        <v>8.487361031442553</v>
      </c>
      <c r="G22" s="60">
        <v>8.57252440884146</v>
      </c>
      <c r="H22" s="60">
        <v>8.65854556684835</v>
      </c>
      <c r="I22" s="60">
        <v>8.74513102251683</v>
      </c>
      <c r="J22" s="60">
        <v>8.832582332742</v>
      </c>
      <c r="K22" s="88">
        <v>8.92090815606942</v>
      </c>
      <c r="L22" s="19">
        <v>1</v>
      </c>
      <c r="M22" s="10">
        <v>1</v>
      </c>
      <c r="N22" s="23">
        <v>5</v>
      </c>
      <c r="O22" s="14">
        <v>103560.96</v>
      </c>
      <c r="P22" s="9">
        <v>156193</v>
      </c>
      <c r="Q22" s="20">
        <v>444997</v>
      </c>
      <c r="R22" s="27">
        <f t="shared" si="0"/>
        <v>100678.70857142856</v>
      </c>
      <c r="S22" s="26">
        <v>1725.1585714285716</v>
      </c>
      <c r="T22" s="26">
        <v>1754.4216811594206</v>
      </c>
      <c r="U22" s="16">
        <f t="shared" si="6"/>
        <v>22592.9653864313</v>
      </c>
      <c r="V22" s="17">
        <f t="shared" si="7"/>
        <v>22592.9653864313</v>
      </c>
      <c r="W22" s="17">
        <f t="shared" si="8"/>
        <v>22592.9653864313</v>
      </c>
      <c r="X22" s="17">
        <f t="shared" si="9"/>
        <v>22592.9653864313</v>
      </c>
      <c r="Y22" s="25">
        <f t="shared" si="10"/>
        <v>22592.9653864313</v>
      </c>
      <c r="Z22" s="14">
        <f t="shared" si="11"/>
        <v>35011.22013551098</v>
      </c>
      <c r="AA22" s="14">
        <f t="shared" si="12"/>
        <v>40967.94392879303</v>
      </c>
      <c r="AB22" s="14">
        <f t="shared" si="13"/>
        <v>45942.77956105891</v>
      </c>
      <c r="AC22" s="14">
        <f t="shared" si="14"/>
        <v>47938.66350138187</v>
      </c>
      <c r="AD22" s="14">
        <f t="shared" si="15"/>
        <v>48419.686810823136</v>
      </c>
      <c r="AE22" s="14">
        <f t="shared" si="16"/>
        <v>48905.555072160736</v>
      </c>
      <c r="AF22" s="14">
        <f t="shared" si="1"/>
        <v>49394.61062288233</v>
      </c>
      <c r="AG22" s="14">
        <f t="shared" si="2"/>
        <v>49888.55672911116</v>
      </c>
      <c r="AH22" s="96">
        <f t="shared" si="3"/>
        <v>50387.44229640227</v>
      </c>
      <c r="AI22" s="65">
        <f t="shared" si="17"/>
        <v>83969.08030152184</v>
      </c>
      <c r="AJ22" s="65">
        <f t="shared" si="18"/>
        <v>96715.96503448854</v>
      </c>
      <c r="AK22" s="65">
        <f t="shared" si="19"/>
        <v>106197.92239081091</v>
      </c>
      <c r="AL22" s="65">
        <f t="shared" si="20"/>
        <v>121483.89735951854</v>
      </c>
      <c r="AM22" s="65">
        <f t="shared" si="21"/>
        <v>120510.07609765929</v>
      </c>
      <c r="AN22" s="65">
        <f t="shared" si="22"/>
        <v>119417.05770520803</v>
      </c>
      <c r="AO22" s="65">
        <f t="shared" si="23"/>
        <v>119417.05769760253</v>
      </c>
      <c r="AP22" s="65">
        <f t="shared" si="4"/>
        <v>119417.0576976027</v>
      </c>
      <c r="AQ22" s="88">
        <f t="shared" si="5"/>
        <v>119417.05769760255</v>
      </c>
    </row>
    <row r="23" spans="1:43" ht="12.75">
      <c r="A23" s="12" t="s">
        <v>150</v>
      </c>
      <c r="B23" s="12" t="s">
        <v>177</v>
      </c>
      <c r="C23" s="14">
        <v>9.162924866028503</v>
      </c>
      <c r="D23" s="61">
        <v>10.721882604555518</v>
      </c>
      <c r="E23" s="61">
        <v>12.023866509796768</v>
      </c>
      <c r="F23" s="60">
        <v>12.54621718811383</v>
      </c>
      <c r="G23" s="60">
        <v>12.672107700531257</v>
      </c>
      <c r="H23" s="60">
        <v>12.799266204467793</v>
      </c>
      <c r="I23" s="60">
        <v>12.927258866512467</v>
      </c>
      <c r="J23" s="60">
        <v>13.056531455177593</v>
      </c>
      <c r="K23" s="88">
        <v>13.187096769729367</v>
      </c>
      <c r="L23" s="19">
        <v>4</v>
      </c>
      <c r="M23" s="10">
        <v>6</v>
      </c>
      <c r="N23" s="23">
        <v>5</v>
      </c>
      <c r="O23" s="14">
        <v>833035</v>
      </c>
      <c r="P23" s="9">
        <v>1046665</v>
      </c>
      <c r="Q23" s="20">
        <v>978198</v>
      </c>
      <c r="R23" s="27">
        <f t="shared" si="0"/>
        <v>190526.53333333333</v>
      </c>
      <c r="S23" s="26">
        <v>7568.719333333333</v>
      </c>
      <c r="T23" s="26">
        <v>3106.884246713853</v>
      </c>
      <c r="U23" s="16">
        <f t="shared" si="6"/>
        <v>41804.55011185383</v>
      </c>
      <c r="V23" s="17">
        <f t="shared" si="7"/>
        <v>41804.55011185383</v>
      </c>
      <c r="W23" s="17">
        <f t="shared" si="8"/>
        <v>41804.55011185383</v>
      </c>
      <c r="X23" s="17">
        <f t="shared" si="9"/>
        <v>41804.55011185383</v>
      </c>
      <c r="Y23" s="25">
        <f t="shared" si="10"/>
        <v>41804.55011185383</v>
      </c>
      <c r="Z23" s="14">
        <f t="shared" si="11"/>
        <v>95762.98793326002</v>
      </c>
      <c r="AA23" s="14">
        <f t="shared" si="12"/>
        <v>112055.86965888875</v>
      </c>
      <c r="AB23" s="14">
        <f t="shared" si="13"/>
        <v>125663.08251176</v>
      </c>
      <c r="AC23" s="14">
        <f t="shared" si="14"/>
        <v>131122.24128867663</v>
      </c>
      <c r="AD23" s="14">
        <f t="shared" si="15"/>
        <v>132437.94034741694</v>
      </c>
      <c r="AE23" s="14">
        <f t="shared" si="16"/>
        <v>133766.89135990775</v>
      </c>
      <c r="AF23" s="14">
        <f t="shared" si="1"/>
        <v>135104.5602735068</v>
      </c>
      <c r="AG23" s="14">
        <f t="shared" si="2"/>
        <v>136455.60587624187</v>
      </c>
      <c r="AH23" s="96">
        <f t="shared" si="3"/>
        <v>137820.16193500426</v>
      </c>
      <c r="AI23" s="65">
        <f t="shared" si="17"/>
        <v>229672.9446319886</v>
      </c>
      <c r="AJ23" s="65">
        <f t="shared" si="18"/>
        <v>264538.3324746603</v>
      </c>
      <c r="AK23" s="65">
        <f t="shared" si="19"/>
        <v>290473.4631094308</v>
      </c>
      <c r="AL23" s="65">
        <f t="shared" si="20"/>
        <v>332283.79222137557</v>
      </c>
      <c r="AM23" s="65">
        <f t="shared" si="21"/>
        <v>329620.18799999653</v>
      </c>
      <c r="AN23" s="65">
        <f t="shared" si="22"/>
        <v>326630.5547703629</v>
      </c>
      <c r="AO23" s="65">
        <f t="shared" si="23"/>
        <v>326630.55474956037</v>
      </c>
      <c r="AP23" s="65">
        <f t="shared" si="4"/>
        <v>326630.5547495607</v>
      </c>
      <c r="AQ23" s="88">
        <f t="shared" si="5"/>
        <v>326630.5547495603</v>
      </c>
    </row>
    <row r="24" spans="1:43" ht="12.75">
      <c r="A24" s="12" t="s">
        <v>149</v>
      </c>
      <c r="B24" s="12" t="s">
        <v>176</v>
      </c>
      <c r="C24" s="14">
        <v>3.36619223962955</v>
      </c>
      <c r="D24" s="61">
        <v>3.938907995577313</v>
      </c>
      <c r="E24" s="61">
        <v>4.417219035122624</v>
      </c>
      <c r="F24" s="60">
        <v>4.609115490176526</v>
      </c>
      <c r="G24" s="60">
        <v>4.655364004939935</v>
      </c>
      <c r="H24" s="60">
        <v>4.702078342928348</v>
      </c>
      <c r="I24" s="60">
        <v>4.749099126357629</v>
      </c>
      <c r="J24" s="60">
        <v>4.796590117621206</v>
      </c>
      <c r="K24" s="88">
        <v>4.844556018797418</v>
      </c>
      <c r="L24" s="19">
        <v>2</v>
      </c>
      <c r="M24" s="10">
        <v>1</v>
      </c>
      <c r="N24" s="23">
        <v>2</v>
      </c>
      <c r="O24" s="14">
        <v>265763.87</v>
      </c>
      <c r="P24" s="9">
        <v>158266.61</v>
      </c>
      <c r="Q24" s="20">
        <v>297896.77</v>
      </c>
      <c r="R24" s="27">
        <f t="shared" si="0"/>
        <v>144385.45</v>
      </c>
      <c r="S24" s="26">
        <v>666.36</v>
      </c>
      <c r="T24" s="26">
        <v>2348.7972657450077</v>
      </c>
      <c r="U24" s="16">
        <f t="shared" si="6"/>
        <v>32860.110843150236</v>
      </c>
      <c r="V24" s="17">
        <f t="shared" si="7"/>
        <v>32860.110843150236</v>
      </c>
      <c r="W24" s="17">
        <f t="shared" si="8"/>
        <v>32860.110843150236</v>
      </c>
      <c r="X24" s="17">
        <f t="shared" si="9"/>
        <v>32860.110843150236</v>
      </c>
      <c r="Y24" s="25">
        <f t="shared" si="10"/>
        <v>32860.110843150236</v>
      </c>
      <c r="Z24" s="14">
        <f t="shared" si="11"/>
        <v>27653.362528394788</v>
      </c>
      <c r="AA24" s="14">
        <f t="shared" si="12"/>
        <v>32358.238333910307</v>
      </c>
      <c r="AB24" s="14">
        <f t="shared" si="13"/>
        <v>36287.576778150644</v>
      </c>
      <c r="AC24" s="14">
        <f t="shared" si="14"/>
        <v>37864.01147402034</v>
      </c>
      <c r="AD24" s="14">
        <f t="shared" si="15"/>
        <v>38243.94430438452</v>
      </c>
      <c r="AE24" s="14">
        <f t="shared" si="16"/>
        <v>38627.70388545043</v>
      </c>
      <c r="AF24" s="14">
        <f t="shared" si="1"/>
        <v>39013.98092430492</v>
      </c>
      <c r="AG24" s="14">
        <f t="shared" si="2"/>
        <v>39404.12073354796</v>
      </c>
      <c r="AH24" s="96">
        <f t="shared" si="3"/>
        <v>39798.16194088344</v>
      </c>
      <c r="AI24" s="65">
        <f t="shared" si="17"/>
        <v>66322.37921918934</v>
      </c>
      <c r="AJ24" s="65">
        <f t="shared" si="18"/>
        <v>76390.4152163371</v>
      </c>
      <c r="AK24" s="65">
        <f t="shared" si="19"/>
        <v>83879.67161009563</v>
      </c>
      <c r="AL24" s="65">
        <f t="shared" si="20"/>
        <v>95953.18992146965</v>
      </c>
      <c r="AM24" s="65">
        <f t="shared" si="21"/>
        <v>95184.02414296144</v>
      </c>
      <c r="AN24" s="65">
        <f t="shared" si="22"/>
        <v>94320.7113609542</v>
      </c>
      <c r="AO24" s="65">
        <f t="shared" si="23"/>
        <v>94320.71135494705</v>
      </c>
      <c r="AP24" s="65">
        <f t="shared" si="4"/>
        <v>94320.71135494714</v>
      </c>
      <c r="AQ24" s="88">
        <f t="shared" si="5"/>
        <v>94320.71135494704</v>
      </c>
    </row>
    <row r="25" spans="1:43" ht="12.75">
      <c r="A25" s="12" t="s">
        <v>148</v>
      </c>
      <c r="B25" s="12" t="s">
        <v>174</v>
      </c>
      <c r="C25" s="14">
        <v>15.676132134916037</v>
      </c>
      <c r="D25" s="61">
        <v>18.343231108138518</v>
      </c>
      <c r="E25" s="61">
        <v>20.570693630696802</v>
      </c>
      <c r="F25" s="60">
        <v>21.46434258818415</v>
      </c>
      <c r="G25" s="60">
        <v>21.679718828417716</v>
      </c>
      <c r="H25" s="60">
        <v>21.89726437625668</v>
      </c>
      <c r="I25" s="60">
        <v>22.11623702001924</v>
      </c>
      <c r="J25" s="60">
        <v>22.337399390219435</v>
      </c>
      <c r="K25" s="88">
        <v>22.560773384121624</v>
      </c>
      <c r="L25" s="19">
        <v>7</v>
      </c>
      <c r="M25" s="10">
        <v>10</v>
      </c>
      <c r="N25" s="23">
        <v>16</v>
      </c>
      <c r="O25" s="14">
        <v>744195.31</v>
      </c>
      <c r="P25" s="9">
        <v>966052</v>
      </c>
      <c r="Q25" s="20">
        <v>1620518.18</v>
      </c>
      <c r="R25" s="27">
        <f t="shared" si="0"/>
        <v>100932.28757575758</v>
      </c>
      <c r="S25" s="26">
        <v>0</v>
      </c>
      <c r="T25" s="26">
        <v>1633.4658111380143</v>
      </c>
      <c r="U25" s="16">
        <f t="shared" si="6"/>
        <v>23081.018130968172</v>
      </c>
      <c r="V25" s="17">
        <f t="shared" si="7"/>
        <v>23081.018130968172</v>
      </c>
      <c r="W25" s="17">
        <f t="shared" si="8"/>
        <v>23081.018130968172</v>
      </c>
      <c r="X25" s="17">
        <f t="shared" si="9"/>
        <v>23081.018130968172</v>
      </c>
      <c r="Y25" s="25">
        <f t="shared" si="10"/>
        <v>23081.018130968172</v>
      </c>
      <c r="Z25" s="14">
        <f t="shared" si="11"/>
        <v>90455.27250736246</v>
      </c>
      <c r="AA25" s="14">
        <f t="shared" si="12"/>
        <v>105845.11244687114</v>
      </c>
      <c r="AB25" s="14">
        <f t="shared" si="13"/>
        <v>118698.1381641761</v>
      </c>
      <c r="AC25" s="14">
        <f t="shared" si="14"/>
        <v>123854.72011179767</v>
      </c>
      <c r="AD25" s="14">
        <f t="shared" si="15"/>
        <v>125097.49583825034</v>
      </c>
      <c r="AE25" s="14">
        <f t="shared" si="16"/>
        <v>126352.78902174596</v>
      </c>
      <c r="AF25" s="14">
        <f t="shared" si="1"/>
        <v>127616.3169119634</v>
      </c>
      <c r="AG25" s="14">
        <f t="shared" si="2"/>
        <v>128892.48008108305</v>
      </c>
      <c r="AH25" s="96">
        <f t="shared" si="3"/>
        <v>130181.40488189385</v>
      </c>
      <c r="AI25" s="65">
        <f t="shared" si="17"/>
        <v>216943.1973941089</v>
      </c>
      <c r="AJ25" s="65">
        <f t="shared" si="18"/>
        <v>249876.15224908578</v>
      </c>
      <c r="AK25" s="65">
        <f t="shared" si="19"/>
        <v>274373.8142342903</v>
      </c>
      <c r="AL25" s="65">
        <f t="shared" si="20"/>
        <v>313866.78323061304</v>
      </c>
      <c r="AM25" s="65">
        <f t="shared" si="21"/>
        <v>311350.81071454537</v>
      </c>
      <c r="AN25" s="65">
        <f t="shared" si="22"/>
        <v>308526.879524428</v>
      </c>
      <c r="AO25" s="65">
        <f t="shared" si="23"/>
        <v>308526.8795047784</v>
      </c>
      <c r="AP25" s="65">
        <f t="shared" si="4"/>
        <v>308526.87950477883</v>
      </c>
      <c r="AQ25" s="88">
        <f t="shared" si="5"/>
        <v>308526.8795047784</v>
      </c>
    </row>
    <row r="26" spans="1:43" ht="12.75">
      <c r="A26" s="12" t="s">
        <v>147</v>
      </c>
      <c r="B26" s="12" t="s">
        <v>181</v>
      </c>
      <c r="C26" s="14">
        <v>34.0896452759741</v>
      </c>
      <c r="D26" s="61">
        <v>39.88957456532722</v>
      </c>
      <c r="E26" s="61">
        <v>44.733461220914215</v>
      </c>
      <c r="F26" s="60">
        <v>46.6768089612751</v>
      </c>
      <c r="G26" s="60">
        <v>47.14517064432585</v>
      </c>
      <c r="H26" s="60">
        <v>47.61824974913128</v>
      </c>
      <c r="I26" s="60">
        <v>48.094432246622574</v>
      </c>
      <c r="J26" s="60">
        <v>48.57537656908881</v>
      </c>
      <c r="K26" s="88">
        <v>49.06113033477969</v>
      </c>
      <c r="L26" s="19">
        <v>47</v>
      </c>
      <c r="M26" s="10">
        <v>41</v>
      </c>
      <c r="N26" s="23">
        <v>37</v>
      </c>
      <c r="O26" s="14">
        <v>4052811.34</v>
      </c>
      <c r="P26" s="9">
        <v>3008000.69</v>
      </c>
      <c r="Q26" s="20">
        <v>3036662.1</v>
      </c>
      <c r="R26" s="27">
        <f t="shared" si="0"/>
        <v>80779.79303999999</v>
      </c>
      <c r="S26" s="26">
        <v>883.4855200000001</v>
      </c>
      <c r="T26" s="26">
        <v>1754.4216811594206</v>
      </c>
      <c r="U26" s="16">
        <f t="shared" si="6"/>
        <v>18163.2999443801</v>
      </c>
      <c r="V26" s="17">
        <f t="shared" si="7"/>
        <v>18163.2999443801</v>
      </c>
      <c r="W26" s="17">
        <f t="shared" si="8"/>
        <v>18163.2999443801</v>
      </c>
      <c r="X26" s="17">
        <f t="shared" si="9"/>
        <v>18163.2999443801</v>
      </c>
      <c r="Y26" s="25">
        <f t="shared" si="10"/>
        <v>18163.2999443801</v>
      </c>
      <c r="Z26" s="14">
        <f t="shared" si="11"/>
        <v>154795.11303625943</v>
      </c>
      <c r="AA26" s="14">
        <f t="shared" si="12"/>
        <v>181131.57687093847</v>
      </c>
      <c r="AB26" s="14">
        <f t="shared" si="13"/>
        <v>203126.81842644015</v>
      </c>
      <c r="AC26" s="14">
        <f t="shared" si="14"/>
        <v>211951.22040254215</v>
      </c>
      <c r="AD26" s="14">
        <f t="shared" si="15"/>
        <v>214077.96883546855</v>
      </c>
      <c r="AE26" s="14">
        <f t="shared" si="16"/>
        <v>216226.1382549685</v>
      </c>
      <c r="AF26" s="14">
        <f t="shared" si="1"/>
        <v>218388.3996375181</v>
      </c>
      <c r="AG26" s="14">
        <f t="shared" si="2"/>
        <v>220572.28363389333</v>
      </c>
      <c r="AH26" s="96">
        <f t="shared" si="3"/>
        <v>222778.0064702322</v>
      </c>
      <c r="AI26" s="65">
        <f t="shared" si="17"/>
        <v>371252.5078108111</v>
      </c>
      <c r="AJ26" s="65">
        <f t="shared" si="18"/>
        <v>427610.3112653223</v>
      </c>
      <c r="AK26" s="65">
        <f t="shared" si="19"/>
        <v>469532.89080113807</v>
      </c>
      <c r="AL26" s="65">
        <f t="shared" si="20"/>
        <v>537116.7743102579</v>
      </c>
      <c r="AM26" s="65">
        <f t="shared" si="21"/>
        <v>532811.2182135792</v>
      </c>
      <c r="AN26" s="65">
        <f t="shared" si="22"/>
        <v>527978.6558248554</v>
      </c>
      <c r="AO26" s="65">
        <f t="shared" si="23"/>
        <v>527978.6557912291</v>
      </c>
      <c r="AP26" s="65">
        <f t="shared" si="4"/>
        <v>527978.6557912299</v>
      </c>
      <c r="AQ26" s="88">
        <f t="shared" si="5"/>
        <v>527978.6557912292</v>
      </c>
    </row>
    <row r="27" spans="1:43" ht="12.75">
      <c r="A27" s="12" t="s">
        <v>146</v>
      </c>
      <c r="B27" s="12" t="s">
        <v>175</v>
      </c>
      <c r="C27" s="14">
        <v>8.566239322185714</v>
      </c>
      <c r="D27" s="61">
        <v>10.023678434330705</v>
      </c>
      <c r="E27" s="61">
        <v>11.240877733571999</v>
      </c>
      <c r="F27" s="60">
        <v>11.729213170781517</v>
      </c>
      <c r="G27" s="60">
        <v>11.846905749682657</v>
      </c>
      <c r="H27" s="60">
        <v>11.965783749065793</v>
      </c>
      <c r="I27" s="60">
        <v>12.085441586556447</v>
      </c>
      <c r="J27" s="60">
        <v>12.206296002422013</v>
      </c>
      <c r="K27" s="88">
        <v>12.32835896244623</v>
      </c>
      <c r="L27" s="19">
        <v>4</v>
      </c>
      <c r="M27" s="10">
        <v>3</v>
      </c>
      <c r="N27" s="23">
        <v>2</v>
      </c>
      <c r="O27" s="14">
        <v>276157.49</v>
      </c>
      <c r="P27" s="9">
        <v>192500</v>
      </c>
      <c r="Q27" s="20">
        <v>124932.15</v>
      </c>
      <c r="R27" s="27">
        <f t="shared" si="0"/>
        <v>65954.40444444444</v>
      </c>
      <c r="S27" s="26">
        <v>2805.673333333333</v>
      </c>
      <c r="T27" s="26">
        <v>1751.717407013815</v>
      </c>
      <c r="U27" s="16">
        <f t="shared" si="6"/>
        <v>14271.121865380377</v>
      </c>
      <c r="V27" s="17">
        <f t="shared" si="7"/>
        <v>14271.121865380377</v>
      </c>
      <c r="W27" s="17">
        <f t="shared" si="8"/>
        <v>14271.121865380377</v>
      </c>
      <c r="X27" s="17">
        <f t="shared" si="9"/>
        <v>14271.121865380377</v>
      </c>
      <c r="Y27" s="25">
        <f t="shared" si="10"/>
        <v>14271.121865380377</v>
      </c>
      <c r="Z27" s="14">
        <f t="shared" si="11"/>
        <v>30562.46132373143</v>
      </c>
      <c r="AA27" s="14">
        <f t="shared" si="12"/>
        <v>35762.28411892967</v>
      </c>
      <c r="AB27" s="14">
        <f t="shared" si="13"/>
        <v>40104.98400241169</v>
      </c>
      <c r="AC27" s="14">
        <f t="shared" si="14"/>
        <v>41847.2576363119</v>
      </c>
      <c r="AD27" s="14">
        <f t="shared" si="15"/>
        <v>42267.15892034917</v>
      </c>
      <c r="AE27" s="14">
        <f t="shared" si="16"/>
        <v>42691.2895244265</v>
      </c>
      <c r="AF27" s="14">
        <f t="shared" si="1"/>
        <v>43118.20241967076</v>
      </c>
      <c r="AG27" s="14">
        <f t="shared" si="2"/>
        <v>43549.38444386747</v>
      </c>
      <c r="AH27" s="96">
        <f t="shared" si="3"/>
        <v>43984.878288306136</v>
      </c>
      <c r="AI27" s="65">
        <f t="shared" si="17"/>
        <v>73299.40970842162</v>
      </c>
      <c r="AJ27" s="65">
        <f t="shared" si="18"/>
        <v>84426.59037054943</v>
      </c>
      <c r="AK27" s="65">
        <f t="shared" si="19"/>
        <v>92703.70707354446</v>
      </c>
      <c r="AL27" s="65">
        <f t="shared" si="20"/>
        <v>106047.34425523774</v>
      </c>
      <c r="AM27" s="65">
        <f t="shared" si="21"/>
        <v>105197.26320874451</v>
      </c>
      <c r="AN27" s="65">
        <f t="shared" si="22"/>
        <v>104243.13101294775</v>
      </c>
      <c r="AO27" s="65">
        <f t="shared" si="23"/>
        <v>104243.13100630867</v>
      </c>
      <c r="AP27" s="65">
        <f t="shared" si="4"/>
        <v>104243.1310063088</v>
      </c>
      <c r="AQ27" s="88">
        <f t="shared" si="5"/>
        <v>104243.13100630867</v>
      </c>
    </row>
    <row r="28" spans="1:43" ht="12.75">
      <c r="A28" s="12" t="s">
        <v>145</v>
      </c>
      <c r="B28" s="12" t="s">
        <v>179</v>
      </c>
      <c r="C28" s="14">
        <v>31.664342957535528</v>
      </c>
      <c r="D28" s="61">
        <v>37.051637212456015</v>
      </c>
      <c r="E28" s="61">
        <v>41.55090633269046</v>
      </c>
      <c r="F28" s="60">
        <v>43.355994911300805</v>
      </c>
      <c r="G28" s="60">
        <v>43.79103507790352</v>
      </c>
      <c r="H28" s="60">
        <v>44.23045704605056</v>
      </c>
      <c r="I28" s="60">
        <v>44.672761616511046</v>
      </c>
      <c r="J28" s="60">
        <v>45.119489232676166</v>
      </c>
      <c r="K28" s="88">
        <v>45.57068412500292</v>
      </c>
      <c r="L28" s="19">
        <v>9</v>
      </c>
      <c r="M28" s="10">
        <v>7</v>
      </c>
      <c r="N28" s="23">
        <v>18</v>
      </c>
      <c r="O28" s="14">
        <v>644664.3</v>
      </c>
      <c r="P28" s="9">
        <v>377628.35</v>
      </c>
      <c r="Q28" s="20">
        <v>1127727.5</v>
      </c>
      <c r="R28" s="27">
        <f t="shared" si="0"/>
        <v>63235.88676470588</v>
      </c>
      <c r="S28" s="26">
        <v>5162.386764705882</v>
      </c>
      <c r="T28" s="26">
        <v>1889.3153925353927</v>
      </c>
      <c r="U28" s="16">
        <f t="shared" si="6"/>
        <v>13059.451870159075</v>
      </c>
      <c r="V28" s="17">
        <f t="shared" si="7"/>
        <v>13059.451870159075</v>
      </c>
      <c r="W28" s="17">
        <f t="shared" si="8"/>
        <v>13059.451870159075</v>
      </c>
      <c r="X28" s="17">
        <f t="shared" si="9"/>
        <v>13059.451870159075</v>
      </c>
      <c r="Y28" s="25">
        <f t="shared" si="10"/>
        <v>13059.451870159075</v>
      </c>
      <c r="Z28" s="14">
        <f t="shared" si="11"/>
        <v>103379.74071353642</v>
      </c>
      <c r="AA28" s="14">
        <f t="shared" si="12"/>
        <v>120968.51822166608</v>
      </c>
      <c r="AB28" s="14">
        <f t="shared" si="13"/>
        <v>135658.01535331475</v>
      </c>
      <c r="AC28" s="14">
        <f t="shared" si="14"/>
        <v>141551.38220674865</v>
      </c>
      <c r="AD28" s="14">
        <f t="shared" si="15"/>
        <v>142971.7287360822</v>
      </c>
      <c r="AE28" s="14">
        <f t="shared" si="16"/>
        <v>144406.38124700892</v>
      </c>
      <c r="AF28" s="14">
        <f t="shared" si="1"/>
        <v>145850.44505947892</v>
      </c>
      <c r="AG28" s="14">
        <f t="shared" si="2"/>
        <v>147308.94951007375</v>
      </c>
      <c r="AH28" s="96">
        <f t="shared" si="3"/>
        <v>148782.03900517448</v>
      </c>
      <c r="AI28" s="65">
        <f t="shared" si="17"/>
        <v>247940.56636491892</v>
      </c>
      <c r="AJ28" s="65">
        <f t="shared" si="18"/>
        <v>285579.06149587996</v>
      </c>
      <c r="AK28" s="65">
        <f t="shared" si="19"/>
        <v>313577.0087013583</v>
      </c>
      <c r="AL28" s="65">
        <f t="shared" si="20"/>
        <v>358712.82866713504</v>
      </c>
      <c r="AM28" s="65">
        <f t="shared" si="21"/>
        <v>355837.36791019246</v>
      </c>
      <c r="AN28" s="65">
        <f t="shared" si="22"/>
        <v>352609.9465986991</v>
      </c>
      <c r="AO28" s="65">
        <f t="shared" si="23"/>
        <v>352609.9465762418</v>
      </c>
      <c r="AP28" s="65">
        <f t="shared" si="4"/>
        <v>352609.9465762423</v>
      </c>
      <c r="AQ28" s="88">
        <f t="shared" si="5"/>
        <v>352609.94657624187</v>
      </c>
    </row>
    <row r="29" spans="1:43" ht="12.75">
      <c r="A29" s="69" t="s">
        <v>144</v>
      </c>
      <c r="B29" s="69" t="s">
        <v>176</v>
      </c>
      <c r="C29" s="70">
        <v>9.703593560533253</v>
      </c>
      <c r="D29" s="61">
        <v>11.354539355014154</v>
      </c>
      <c r="E29" s="61">
        <v>12.733348285954659</v>
      </c>
      <c r="F29" s="60">
        <v>13.286520853946536</v>
      </c>
      <c r="G29" s="60">
        <v>13.419839677737727</v>
      </c>
      <c r="H29" s="60">
        <v>13.554501312314725</v>
      </c>
      <c r="I29" s="60">
        <v>13.690046325437867</v>
      </c>
      <c r="J29" s="60">
        <v>13.826946788692249</v>
      </c>
      <c r="K29" s="88">
        <v>13.965216256579168</v>
      </c>
      <c r="L29" s="76">
        <v>6</v>
      </c>
      <c r="M29" s="71">
        <v>13</v>
      </c>
      <c r="N29" s="72">
        <v>17</v>
      </c>
      <c r="O29" s="14">
        <v>942938.86</v>
      </c>
      <c r="P29" s="9">
        <v>1974568.37</v>
      </c>
      <c r="Q29" s="73">
        <v>2555047.57</v>
      </c>
      <c r="R29" s="74">
        <f t="shared" si="0"/>
        <v>152015.4111111111</v>
      </c>
      <c r="S29" s="75">
        <v>2267.679722222222</v>
      </c>
      <c r="T29" s="75">
        <v>2348.7972657450077</v>
      </c>
      <c r="U29" s="65">
        <f t="shared" si="6"/>
        <v>34261.40824758357</v>
      </c>
      <c r="V29" s="60">
        <f t="shared" si="7"/>
        <v>34261.40824758357</v>
      </c>
      <c r="W29" s="60">
        <f t="shared" si="8"/>
        <v>34261.40824758357</v>
      </c>
      <c r="X29" s="60">
        <f t="shared" si="9"/>
        <v>34261.40824758357</v>
      </c>
      <c r="Y29" s="57">
        <f t="shared" si="10"/>
        <v>34261.40824758357</v>
      </c>
      <c r="Z29" s="84">
        <v>94298.2322439312</v>
      </c>
      <c r="AA29" s="84">
        <v>110341.90400109268</v>
      </c>
      <c r="AB29" s="84">
        <v>123740.98589572731</v>
      </c>
      <c r="AC29" s="77">
        <v>74858.5398348245</v>
      </c>
      <c r="AD29" s="83">
        <v>130412.21798021105</v>
      </c>
      <c r="AE29" s="84">
        <v>100632.51</v>
      </c>
      <c r="AF29" s="14">
        <f>I29*W29/4</f>
        <v>117260.06652103952</v>
      </c>
      <c r="AG29" s="14">
        <f t="shared" si="2"/>
        <v>118432.66718624994</v>
      </c>
      <c r="AH29" s="98">
        <f t="shared" si="3"/>
        <v>119616.99385811242</v>
      </c>
      <c r="AI29" s="83">
        <f t="shared" si="17"/>
        <v>226159.951150947</v>
      </c>
      <c r="AJ29" s="83">
        <f t="shared" si="18"/>
        <v>260492.0507545466</v>
      </c>
      <c r="AK29" s="83">
        <f t="shared" si="19"/>
        <v>286030.4871030314</v>
      </c>
      <c r="AL29" s="78">
        <v>199401.52850370208</v>
      </c>
      <c r="AM29" s="78">
        <v>321399.49</v>
      </c>
      <c r="AN29" s="83">
        <v>245372.28</v>
      </c>
      <c r="AO29" s="65">
        <f t="shared" si="23"/>
        <v>283489.4728956683</v>
      </c>
      <c r="AP29" s="65">
        <f t="shared" si="4"/>
        <v>283489.47289566864</v>
      </c>
      <c r="AQ29" s="88">
        <f t="shared" si="5"/>
        <v>283489.4728956683</v>
      </c>
    </row>
    <row r="30" spans="1:43" ht="12.75">
      <c r="A30" s="12" t="s">
        <v>143</v>
      </c>
      <c r="B30" s="12" t="s">
        <v>177</v>
      </c>
      <c r="C30" s="14">
        <v>24.1597580891458</v>
      </c>
      <c r="D30" s="61">
        <v>28.270240537130693</v>
      </c>
      <c r="E30" s="61">
        <v>31.703163609894446</v>
      </c>
      <c r="F30" s="60">
        <v>33.08043846594281</v>
      </c>
      <c r="G30" s="60">
        <v>33.41237225020857</v>
      </c>
      <c r="H30" s="60">
        <v>33.747649330289654</v>
      </c>
      <c r="I30" s="60">
        <v>34.08512582359254</v>
      </c>
      <c r="J30" s="60">
        <v>34.42597708182847</v>
      </c>
      <c r="K30" s="88">
        <v>34.77023685264675</v>
      </c>
      <c r="L30" s="19">
        <v>13</v>
      </c>
      <c r="M30" s="10">
        <v>8</v>
      </c>
      <c r="N30" s="23">
        <v>14</v>
      </c>
      <c r="O30" s="14">
        <v>3599984.41</v>
      </c>
      <c r="P30" s="9">
        <v>2169616.64</v>
      </c>
      <c r="Q30" s="20">
        <v>3053000</v>
      </c>
      <c r="R30" s="27">
        <f t="shared" si="0"/>
        <v>252074.31571428574</v>
      </c>
      <c r="S30" s="26">
        <v>1529.251142857143</v>
      </c>
      <c r="T30" s="26">
        <v>3106.884246713853</v>
      </c>
      <c r="U30" s="16">
        <f t="shared" si="6"/>
        <v>57514.530634676696</v>
      </c>
      <c r="V30" s="17">
        <f t="shared" si="7"/>
        <v>57514.530634676696</v>
      </c>
      <c r="W30" s="17">
        <f t="shared" si="8"/>
        <v>57514.530634676696</v>
      </c>
      <c r="X30" s="17">
        <f t="shared" si="9"/>
        <v>57514.530634676696</v>
      </c>
      <c r="Y30" s="25">
        <f t="shared" si="10"/>
        <v>57514.530634676696</v>
      </c>
      <c r="Z30" s="14">
        <f t="shared" si="11"/>
        <v>347384.28668613854</v>
      </c>
      <c r="AA30" s="14">
        <f t="shared" si="12"/>
        <v>406487.40385562053</v>
      </c>
      <c r="AB30" s="14">
        <f aca="true" t="shared" si="24" ref="AB30:AB69">E30*$U30/4</f>
        <v>455848.1436643604</v>
      </c>
      <c r="AC30" s="14">
        <f aca="true" t="shared" si="25" ref="AC30:AC52">F30*$U30/4</f>
        <v>475651.4728895013</v>
      </c>
      <c r="AD30" s="14">
        <f aca="true" t="shared" si="26" ref="AD30:AD52">G30*$U30/4</f>
        <v>480424.22684046056</v>
      </c>
      <c r="AE30" s="14">
        <f aca="true" t="shared" si="27" ref="AE30:AE69">H30*V30/4</f>
        <v>485245.0528138177</v>
      </c>
      <c r="AF30" s="14">
        <f aca="true" t="shared" si="28" ref="AF30:AF70">I30*W30/4</f>
        <v>490097.5033419557</v>
      </c>
      <c r="AG30" s="14">
        <f aca="true" t="shared" si="29" ref="AG30:AG70">J30*X30/4</f>
        <v>494998.4783753753</v>
      </c>
      <c r="AH30" s="98">
        <f aca="true" t="shared" si="30" ref="AH30:AH70">K30*Y30/4</f>
        <v>499948.46315912897</v>
      </c>
      <c r="AI30" s="65">
        <f t="shared" si="17"/>
        <v>833148.3150639854</v>
      </c>
      <c r="AJ30" s="65">
        <f t="shared" si="18"/>
        <v>959623.983243878</v>
      </c>
      <c r="AK30" s="65">
        <f t="shared" si="19"/>
        <v>1053704.7659148464</v>
      </c>
      <c r="AL30" s="65">
        <f aca="true" t="shared" si="31" ref="AL30:AL93">SUM((AC30/(AC$175-AC$29-AC$70-AC$171)*AL$4)/4)</f>
        <v>1205373.5021158094</v>
      </c>
      <c r="AM30" s="65">
        <f aca="true" t="shared" si="32" ref="AM30:AM69">SUM((AD30/(AD$175-AD$29-AD$70-AD$171)*AM$4)/4)</f>
        <v>1195711.1652106284</v>
      </c>
      <c r="AN30" s="65">
        <f t="shared" si="22"/>
        <v>1184866.1442965646</v>
      </c>
      <c r="AO30" s="65">
        <f t="shared" si="23"/>
        <v>1184866.1442211024</v>
      </c>
      <c r="AP30" s="65">
        <f t="shared" si="4"/>
        <v>1184866.1442211035</v>
      </c>
      <c r="AQ30" s="88">
        <f t="shared" si="5"/>
        <v>1184866.1442211021</v>
      </c>
    </row>
    <row r="31" spans="1:43" ht="12.75">
      <c r="A31" s="12" t="s">
        <v>142</v>
      </c>
      <c r="B31" s="12" t="s">
        <v>180</v>
      </c>
      <c r="C31" s="14">
        <v>10.745464080225355</v>
      </c>
      <c r="D31" s="61">
        <v>12.57367118951186</v>
      </c>
      <c r="E31" s="61">
        <v>14.100522221399157</v>
      </c>
      <c r="F31" s="60">
        <v>14.713088681694726</v>
      </c>
      <c r="G31" s="60">
        <v>14.860721888230985</v>
      </c>
      <c r="H31" s="60">
        <v>15.009842082549186</v>
      </c>
      <c r="I31" s="60">
        <v>15.159940503374674</v>
      </c>
      <c r="J31" s="60">
        <v>15.311539908408422</v>
      </c>
      <c r="K31" s="88">
        <v>15.464655307492505</v>
      </c>
      <c r="L31" s="19">
        <v>10</v>
      </c>
      <c r="M31" s="10">
        <v>8</v>
      </c>
      <c r="N31" s="23">
        <v>11</v>
      </c>
      <c r="O31" s="14">
        <v>589225.4</v>
      </c>
      <c r="P31" s="9">
        <v>575319.05</v>
      </c>
      <c r="Q31" s="20">
        <v>739320</v>
      </c>
      <c r="R31" s="27">
        <f t="shared" si="0"/>
        <v>65650.49827586208</v>
      </c>
      <c r="S31" s="26">
        <v>2518.2955172413795</v>
      </c>
      <c r="T31" s="26">
        <v>1737.2550240384614</v>
      </c>
      <c r="U31" s="16">
        <f t="shared" si="6"/>
        <v>14270.641651426296</v>
      </c>
      <c r="V31" s="17">
        <f t="shared" si="7"/>
        <v>14270.641651426296</v>
      </c>
      <c r="W31" s="17">
        <f t="shared" si="8"/>
        <v>14270.641651426296</v>
      </c>
      <c r="X31" s="17">
        <f t="shared" si="9"/>
        <v>14270.641651426296</v>
      </c>
      <c r="Y31" s="25">
        <f t="shared" si="10"/>
        <v>14270.641651426296</v>
      </c>
      <c r="Z31" s="14">
        <f t="shared" si="11"/>
        <v>38336.166816792276</v>
      </c>
      <c r="AA31" s="14">
        <f t="shared" si="12"/>
        <v>44858.588947096694</v>
      </c>
      <c r="AB31" s="14">
        <f t="shared" si="24"/>
        <v>50305.87492989021</v>
      </c>
      <c r="AC31" s="14">
        <f t="shared" si="25"/>
        <v>52491.3040405304</v>
      </c>
      <c r="AD31" s="14">
        <f t="shared" si="26"/>
        <v>53018.00918711288</v>
      </c>
      <c r="AE31" s="14">
        <f t="shared" si="27"/>
        <v>53550.01940113941</v>
      </c>
      <c r="AF31" s="14">
        <f t="shared" si="28"/>
        <v>54085.51959515079</v>
      </c>
      <c r="AG31" s="14">
        <f t="shared" si="29"/>
        <v>54626.3747911023</v>
      </c>
      <c r="AH31" s="98">
        <f t="shared" si="30"/>
        <v>55172.63853901332</v>
      </c>
      <c r="AI31" s="65">
        <f t="shared" si="17"/>
        <v>91943.45862361892</v>
      </c>
      <c r="AJ31" s="65">
        <f t="shared" si="18"/>
        <v>105900.88991638878</v>
      </c>
      <c r="AK31" s="65">
        <f t="shared" si="19"/>
        <v>116283.33010426999</v>
      </c>
      <c r="AL31" s="65">
        <f t="shared" si="31"/>
        <v>133020.98403605388</v>
      </c>
      <c r="AM31" s="65">
        <f t="shared" si="32"/>
        <v>131954.68088523878</v>
      </c>
      <c r="AN31" s="65">
        <f t="shared" si="22"/>
        <v>130757.86068689522</v>
      </c>
      <c r="AO31" s="65">
        <f t="shared" si="23"/>
        <v>130757.86067856745</v>
      </c>
      <c r="AP31" s="65">
        <f t="shared" si="4"/>
        <v>130757.86067856758</v>
      </c>
      <c r="AQ31" s="88">
        <f t="shared" si="5"/>
        <v>130757.86067856745</v>
      </c>
    </row>
    <row r="32" spans="1:43" ht="12.75">
      <c r="A32" s="12" t="s">
        <v>141</v>
      </c>
      <c r="B32" s="12" t="s">
        <v>174</v>
      </c>
      <c r="C32" s="14">
        <v>6.647966481378949</v>
      </c>
      <c r="D32" s="61">
        <v>7.779035320548201</v>
      </c>
      <c r="E32" s="61">
        <v>8.723662226027812</v>
      </c>
      <c r="F32" s="60">
        <v>9.102642720984388</v>
      </c>
      <c r="G32" s="60">
        <v>9.19397992161751</v>
      </c>
      <c r="H32" s="60">
        <v>9.286237086698774</v>
      </c>
      <c r="I32" s="60">
        <v>9.37909945756576</v>
      </c>
      <c r="J32" s="60">
        <v>9.472890452141419</v>
      </c>
      <c r="K32" s="88">
        <v>9.567619356662831</v>
      </c>
      <c r="L32" s="19">
        <v>6</v>
      </c>
      <c r="M32" s="10">
        <v>8</v>
      </c>
      <c r="N32" s="23">
        <v>5</v>
      </c>
      <c r="O32" s="14">
        <v>736228.07</v>
      </c>
      <c r="P32" s="9">
        <v>858307.87</v>
      </c>
      <c r="Q32" s="20">
        <v>413402.16</v>
      </c>
      <c r="R32" s="27">
        <f t="shared" si="0"/>
        <v>105680.95263157894</v>
      </c>
      <c r="S32" s="26">
        <v>1696.9436842105265</v>
      </c>
      <c r="T32" s="28">
        <v>1633.4658111380143</v>
      </c>
      <c r="U32" s="16">
        <f t="shared" si="6"/>
        <v>23790.3602465854</v>
      </c>
      <c r="V32" s="17">
        <f t="shared" si="7"/>
        <v>23790.3602465854</v>
      </c>
      <c r="W32" s="17">
        <f t="shared" si="8"/>
        <v>23790.3602465854</v>
      </c>
      <c r="X32" s="17">
        <f t="shared" si="9"/>
        <v>23790.3602465854</v>
      </c>
      <c r="Y32" s="25">
        <f t="shared" si="10"/>
        <v>23790.3602465854</v>
      </c>
      <c r="Z32" s="14">
        <f t="shared" si="11"/>
        <v>39539.37937480749</v>
      </c>
      <c r="AA32" s="14">
        <f t="shared" si="12"/>
        <v>46266.5131616884</v>
      </c>
      <c r="AB32" s="14">
        <f t="shared" si="24"/>
        <v>51884.766756682686</v>
      </c>
      <c r="AC32" s="14">
        <f t="shared" si="25"/>
        <v>54138.78738204423</v>
      </c>
      <c r="AD32" s="14">
        <f t="shared" si="26"/>
        <v>54682.02360878839</v>
      </c>
      <c r="AE32" s="14">
        <f t="shared" si="27"/>
        <v>55230.73140694138</v>
      </c>
      <c r="AF32" s="14">
        <f t="shared" si="28"/>
        <v>55783.03872101078</v>
      </c>
      <c r="AG32" s="14">
        <f t="shared" si="29"/>
        <v>56340.8691082209</v>
      </c>
      <c r="AH32" s="98">
        <f t="shared" si="30"/>
        <v>56904.2777993031</v>
      </c>
      <c r="AI32" s="65">
        <f t="shared" si="17"/>
        <v>94829.18072963899</v>
      </c>
      <c r="AJ32" s="65">
        <f t="shared" si="18"/>
        <v>109224.67764042829</v>
      </c>
      <c r="AK32" s="65">
        <f t="shared" si="19"/>
        <v>119932.97936988198</v>
      </c>
      <c r="AL32" s="65">
        <f t="shared" si="31"/>
        <v>137195.95852519904</v>
      </c>
      <c r="AM32" s="65">
        <f t="shared" si="32"/>
        <v>136096.18856097397</v>
      </c>
      <c r="AN32" s="65">
        <f t="shared" si="22"/>
        <v>134861.80516286622</v>
      </c>
      <c r="AO32" s="65">
        <f t="shared" si="23"/>
        <v>134861.8051542771</v>
      </c>
      <c r="AP32" s="65">
        <f t="shared" si="4"/>
        <v>134861.80515427724</v>
      </c>
      <c r="AQ32" s="88">
        <f t="shared" si="5"/>
        <v>134861.8051542771</v>
      </c>
    </row>
    <row r="33" spans="1:43" ht="12.75">
      <c r="A33" s="12" t="s">
        <v>140</v>
      </c>
      <c r="B33" s="12" t="s">
        <v>176</v>
      </c>
      <c r="C33" s="14">
        <v>2.0333327120381552</v>
      </c>
      <c r="D33" s="61">
        <v>2.379278991504477</v>
      </c>
      <c r="E33" s="61">
        <v>2.6682005426228668</v>
      </c>
      <c r="F33" s="60">
        <v>2.784114700700838</v>
      </c>
      <c r="G33" s="60">
        <v>2.8120509001978604</v>
      </c>
      <c r="H33" s="60">
        <v>2.840268478039908</v>
      </c>
      <c r="I33" s="60">
        <v>2.868671162820306</v>
      </c>
      <c r="J33" s="60">
        <v>2.8973578744485096</v>
      </c>
      <c r="K33" s="88">
        <v>2.926331453192994</v>
      </c>
      <c r="L33" s="19">
        <v>3</v>
      </c>
      <c r="M33" s="10">
        <v>3</v>
      </c>
      <c r="N33" s="23">
        <v>2</v>
      </c>
      <c r="O33" s="14">
        <v>300349.14</v>
      </c>
      <c r="P33" s="9">
        <v>296074.13</v>
      </c>
      <c r="Q33" s="20">
        <v>171000</v>
      </c>
      <c r="R33" s="27">
        <f t="shared" si="0"/>
        <v>95927.90875</v>
      </c>
      <c r="S33" s="26">
        <v>0</v>
      </c>
      <c r="T33" s="26">
        <v>2348.7972657450077</v>
      </c>
      <c r="U33" s="16">
        <f t="shared" si="6"/>
        <v>21751.528673400233</v>
      </c>
      <c r="V33" s="17">
        <f t="shared" si="7"/>
        <v>21751.528673400233</v>
      </c>
      <c r="W33" s="17">
        <f t="shared" si="8"/>
        <v>21751.528673400233</v>
      </c>
      <c r="X33" s="17">
        <f t="shared" si="9"/>
        <v>21751.528673400233</v>
      </c>
      <c r="Y33" s="25">
        <f t="shared" si="10"/>
        <v>21751.528673400233</v>
      </c>
      <c r="Z33" s="14">
        <f t="shared" si="11"/>
        <v>11057.023697115148</v>
      </c>
      <c r="AA33" s="14">
        <f t="shared" si="12"/>
        <v>12938.238801432106</v>
      </c>
      <c r="AB33" s="14">
        <f t="shared" si="24"/>
        <v>14509.360152310837</v>
      </c>
      <c r="AC33" s="14">
        <f t="shared" si="25"/>
        <v>15139.687685582347</v>
      </c>
      <c r="AD33" s="14">
        <f t="shared" si="26"/>
        <v>15291.601446678675</v>
      </c>
      <c r="AE33" s="14">
        <f t="shared" si="27"/>
        <v>15445.045310059975</v>
      </c>
      <c r="AF33" s="14">
        <f t="shared" si="28"/>
        <v>15599.495763160568</v>
      </c>
      <c r="AG33" s="14">
        <f t="shared" si="29"/>
        <v>15755.490720792177</v>
      </c>
      <c r="AH33" s="98">
        <f t="shared" si="30"/>
        <v>15913.045628000096</v>
      </c>
      <c r="AI33" s="65">
        <f t="shared" si="17"/>
        <v>26518.5876734753</v>
      </c>
      <c r="AJ33" s="65">
        <f t="shared" si="18"/>
        <v>30544.228768281184</v>
      </c>
      <c r="AK33" s="65">
        <f t="shared" si="19"/>
        <v>33538.7610004656</v>
      </c>
      <c r="AL33" s="65">
        <f t="shared" si="31"/>
        <v>38366.281629804624</v>
      </c>
      <c r="AM33" s="65">
        <f t="shared" si="32"/>
        <v>38058.73551380364</v>
      </c>
      <c r="AN33" s="65">
        <f t="shared" si="22"/>
        <v>37713.545308494045</v>
      </c>
      <c r="AO33" s="65">
        <f t="shared" si="23"/>
        <v>37713.54530609213</v>
      </c>
      <c r="AP33" s="65">
        <f t="shared" si="4"/>
        <v>37713.54530609217</v>
      </c>
      <c r="AQ33" s="88">
        <f t="shared" si="5"/>
        <v>37713.54530609213</v>
      </c>
    </row>
    <row r="34" spans="1:43" ht="12.75">
      <c r="A34" s="12" t="s">
        <v>139</v>
      </c>
      <c r="B34" s="12" t="s">
        <v>174</v>
      </c>
      <c r="C34" s="14">
        <v>6.6428614965593065</v>
      </c>
      <c r="D34" s="61">
        <v>7.773061786034437</v>
      </c>
      <c r="E34" s="61">
        <v>8.71696331089936</v>
      </c>
      <c r="F34" s="60">
        <v>9.095652786086339</v>
      </c>
      <c r="G34" s="60">
        <v>9.186919848727037</v>
      </c>
      <c r="H34" s="60">
        <v>9.279106169373607</v>
      </c>
      <c r="I34" s="60">
        <v>9.37189723106734</v>
      </c>
      <c r="J34" s="60">
        <v>9.465616203378016</v>
      </c>
      <c r="K34" s="88">
        <v>9.560272365411794</v>
      </c>
      <c r="L34" s="19">
        <v>4</v>
      </c>
      <c r="M34" s="10">
        <v>11</v>
      </c>
      <c r="N34" s="23">
        <v>9</v>
      </c>
      <c r="O34" s="14">
        <v>467653</v>
      </c>
      <c r="P34" s="9">
        <v>1104000</v>
      </c>
      <c r="Q34" s="20">
        <v>864741.27</v>
      </c>
      <c r="R34" s="27">
        <f t="shared" si="0"/>
        <v>101516.42791666667</v>
      </c>
      <c r="S34" s="26">
        <v>2592.831</v>
      </c>
      <c r="T34" s="26">
        <v>1633.4658111380143</v>
      </c>
      <c r="U34" s="16">
        <f t="shared" si="6"/>
        <v>22614.11807416908</v>
      </c>
      <c r="V34" s="17">
        <f t="shared" si="7"/>
        <v>22614.11807416908</v>
      </c>
      <c r="W34" s="17">
        <f t="shared" si="8"/>
        <v>22614.11807416908</v>
      </c>
      <c r="X34" s="17">
        <f t="shared" si="9"/>
        <v>22614.11807416908</v>
      </c>
      <c r="Y34" s="25">
        <f t="shared" si="10"/>
        <v>22614.11807416908</v>
      </c>
      <c r="Z34" s="14">
        <f t="shared" si="11"/>
        <v>37555.61355838592</v>
      </c>
      <c r="AA34" s="14">
        <f t="shared" si="12"/>
        <v>43945.23425679859</v>
      </c>
      <c r="AB34" s="14">
        <f t="shared" si="24"/>
        <v>49281.60939021949</v>
      </c>
      <c r="AC34" s="14">
        <f t="shared" si="25"/>
        <v>51422.54151655036</v>
      </c>
      <c r="AD34" s="14">
        <f t="shared" si="26"/>
        <v>51938.52254926019</v>
      </c>
      <c r="AE34" s="14">
        <f t="shared" si="27"/>
        <v>52459.70063424138</v>
      </c>
      <c r="AF34" s="14">
        <f t="shared" si="28"/>
        <v>52984.297640583776</v>
      </c>
      <c r="AG34" s="14">
        <f t="shared" si="29"/>
        <v>53514.14061698962</v>
      </c>
      <c r="AH34" s="98">
        <f t="shared" si="30"/>
        <v>54049.28202315951</v>
      </c>
      <c r="AI34" s="65">
        <f t="shared" si="17"/>
        <v>90071.42048895649</v>
      </c>
      <c r="AJ34" s="65">
        <f t="shared" si="18"/>
        <v>103744.66795795962</v>
      </c>
      <c r="AK34" s="65">
        <f t="shared" si="19"/>
        <v>113915.71383619093</v>
      </c>
      <c r="AL34" s="65">
        <f t="shared" si="31"/>
        <v>130312.57651524035</v>
      </c>
      <c r="AM34" s="65">
        <f t="shared" si="32"/>
        <v>129267.98410047239</v>
      </c>
      <c r="AN34" s="65">
        <f t="shared" si="22"/>
        <v>128095.53206366175</v>
      </c>
      <c r="AO34" s="65">
        <f t="shared" si="23"/>
        <v>128095.53205550354</v>
      </c>
      <c r="AP34" s="65">
        <f t="shared" si="4"/>
        <v>128095.53205550369</v>
      </c>
      <c r="AQ34" s="88">
        <f t="shared" si="5"/>
        <v>128095.53205550356</v>
      </c>
    </row>
    <row r="35" spans="1:43" ht="12.75">
      <c r="A35" s="12" t="s">
        <v>138</v>
      </c>
      <c r="B35" s="12" t="s">
        <v>175</v>
      </c>
      <c r="C35" s="14">
        <v>10.834428096578616</v>
      </c>
      <c r="D35" s="61">
        <v>12.677771327111575</v>
      </c>
      <c r="E35" s="61">
        <v>14.217263488237746</v>
      </c>
      <c r="F35" s="60">
        <v>14.834901518470579</v>
      </c>
      <c r="G35" s="60">
        <v>14.98375701218797</v>
      </c>
      <c r="H35" s="60">
        <v>15.134111804780094</v>
      </c>
      <c r="I35" s="60">
        <v>15.28545292282789</v>
      </c>
      <c r="J35" s="60">
        <v>15.43830745205617</v>
      </c>
      <c r="K35" s="88">
        <v>15.59269052657673</v>
      </c>
      <c r="L35" s="19">
        <v>9</v>
      </c>
      <c r="M35" s="10">
        <v>7</v>
      </c>
      <c r="N35" s="23">
        <v>7</v>
      </c>
      <c r="O35" s="14">
        <v>654535.33</v>
      </c>
      <c r="P35" s="9">
        <v>594597.62</v>
      </c>
      <c r="Q35" s="20">
        <v>590823.8</v>
      </c>
      <c r="R35" s="27">
        <f t="shared" si="0"/>
        <v>79998.11956521739</v>
      </c>
      <c r="S35" s="26">
        <v>1586.7417391304348</v>
      </c>
      <c r="T35" s="26">
        <v>1751.717407013815</v>
      </c>
      <c r="U35" s="16">
        <f t="shared" si="6"/>
        <v>17818.77146780936</v>
      </c>
      <c r="V35" s="17">
        <f t="shared" si="7"/>
        <v>17818.77146780936</v>
      </c>
      <c r="W35" s="17">
        <f t="shared" si="8"/>
        <v>17818.77146780936</v>
      </c>
      <c r="X35" s="17">
        <f t="shared" si="9"/>
        <v>17818.77146780936</v>
      </c>
      <c r="Y35" s="25">
        <f t="shared" si="10"/>
        <v>17818.77146780936</v>
      </c>
      <c r="Z35" s="14">
        <f t="shared" si="11"/>
        <v>48264.04955933678</v>
      </c>
      <c r="AA35" s="14">
        <f t="shared" si="12"/>
        <v>56475.57749973684</v>
      </c>
      <c r="AB35" s="14">
        <f t="shared" si="24"/>
        <v>63333.542248634636</v>
      </c>
      <c r="AC35" s="14">
        <f t="shared" si="25"/>
        <v>66084.92997627133</v>
      </c>
      <c r="AD35" s="14">
        <f t="shared" si="26"/>
        <v>66748.03548234087</v>
      </c>
      <c r="AE35" s="14">
        <f t="shared" si="27"/>
        <v>67417.81990441309</v>
      </c>
      <c r="AF35" s="14">
        <f t="shared" si="28"/>
        <v>68091.9981034572</v>
      </c>
      <c r="AG35" s="14">
        <f t="shared" si="29"/>
        <v>68772.91808449179</v>
      </c>
      <c r="AH35" s="98">
        <f t="shared" si="30"/>
        <v>69460.6472653367</v>
      </c>
      <c r="AI35" s="65">
        <f t="shared" si="17"/>
        <v>115753.97365297882</v>
      </c>
      <c r="AJ35" s="65">
        <f t="shared" si="18"/>
        <v>133325.94841129528</v>
      </c>
      <c r="AK35" s="65">
        <f t="shared" si="19"/>
        <v>146397.1198241673</v>
      </c>
      <c r="AL35" s="65">
        <f t="shared" si="31"/>
        <v>167469.3089851555</v>
      </c>
      <c r="AM35" s="65">
        <f t="shared" si="32"/>
        <v>166126.8662635824</v>
      </c>
      <c r="AN35" s="65">
        <f t="shared" si="22"/>
        <v>164620.1066117236</v>
      </c>
      <c r="AO35" s="65">
        <f t="shared" si="23"/>
        <v>164620.1066012392</v>
      </c>
      <c r="AP35" s="65">
        <f t="shared" si="4"/>
        <v>164620.10660123941</v>
      </c>
      <c r="AQ35" s="88">
        <f t="shared" si="5"/>
        <v>164620.10660123924</v>
      </c>
    </row>
    <row r="36" spans="1:43" ht="12.75">
      <c r="A36" s="12" t="s">
        <v>137</v>
      </c>
      <c r="B36" s="12" t="s">
        <v>181</v>
      </c>
      <c r="C36" s="14">
        <v>5.567753141580017</v>
      </c>
      <c r="D36" s="61">
        <v>6.515037111838784</v>
      </c>
      <c r="E36" s="61">
        <v>7.306173685005469</v>
      </c>
      <c r="F36" s="60">
        <v>7.623574479263736</v>
      </c>
      <c r="G36" s="60">
        <v>7.700070500594864</v>
      </c>
      <c r="H36" s="60">
        <v>7.777337003389853</v>
      </c>
      <c r="I36" s="60">
        <v>7.8551103734237495</v>
      </c>
      <c r="J36" s="60">
        <v>7.933661477157988</v>
      </c>
      <c r="K36" s="88">
        <v>8.012998091929566</v>
      </c>
      <c r="L36" s="19">
        <v>1</v>
      </c>
      <c r="M36" s="10">
        <v>3</v>
      </c>
      <c r="N36" s="23">
        <v>5</v>
      </c>
      <c r="O36" s="14">
        <v>105281.73</v>
      </c>
      <c r="P36" s="9">
        <v>260848.79</v>
      </c>
      <c r="Q36" s="20">
        <v>487348.57</v>
      </c>
      <c r="R36" s="27">
        <f t="shared" si="0"/>
        <v>94831.01000000001</v>
      </c>
      <c r="S36" s="26">
        <v>3594.79</v>
      </c>
      <c r="T36" s="26">
        <v>1754.4216811594206</v>
      </c>
      <c r="U36" s="16">
        <f t="shared" si="6"/>
        <v>20799.149201231307</v>
      </c>
      <c r="V36" s="17">
        <f t="shared" si="7"/>
        <v>20799.149201231307</v>
      </c>
      <c r="W36" s="17">
        <f t="shared" si="8"/>
        <v>20799.149201231307</v>
      </c>
      <c r="X36" s="17">
        <f t="shared" si="9"/>
        <v>20799.149201231307</v>
      </c>
      <c r="Y36" s="25">
        <f t="shared" si="10"/>
        <v>20799.149201231307</v>
      </c>
      <c r="Z36" s="14">
        <f t="shared" si="11"/>
        <v>28951.132076836777</v>
      </c>
      <c r="AA36" s="14">
        <f t="shared" si="12"/>
        <v>33876.80723517349</v>
      </c>
      <c r="AB36" s="14">
        <f t="shared" si="24"/>
        <v>37990.549141134674</v>
      </c>
      <c r="AC36" s="14">
        <f t="shared" si="25"/>
        <v>39640.96576022643</v>
      </c>
      <c r="AD36" s="14">
        <f t="shared" si="26"/>
        <v>40038.7288004681</v>
      </c>
      <c r="AE36" s="14">
        <f t="shared" si="27"/>
        <v>40440.498180440685</v>
      </c>
      <c r="AF36" s="14">
        <f t="shared" si="28"/>
        <v>40844.903162245086</v>
      </c>
      <c r="AG36" s="14">
        <f t="shared" si="29"/>
        <v>41253.35219386753</v>
      </c>
      <c r="AH36" s="98">
        <f t="shared" si="30"/>
        <v>41665.8857158062</v>
      </c>
      <c r="AI36" s="65">
        <f t="shared" si="17"/>
        <v>69434.88186846054</v>
      </c>
      <c r="AJ36" s="65">
        <f t="shared" si="18"/>
        <v>79975.40979190837</v>
      </c>
      <c r="AK36" s="65">
        <f t="shared" si="19"/>
        <v>87816.13624209547</v>
      </c>
      <c r="AL36" s="65">
        <f t="shared" si="31"/>
        <v>100456.2635649765</v>
      </c>
      <c r="AM36" s="65">
        <f t="shared" si="32"/>
        <v>99651.00091311242</v>
      </c>
      <c r="AN36" s="65">
        <f t="shared" si="22"/>
        <v>98747.17294825459</v>
      </c>
      <c r="AO36" s="65">
        <f t="shared" si="23"/>
        <v>98747.17294196556</v>
      </c>
      <c r="AP36" s="65">
        <f t="shared" si="4"/>
        <v>98747.17294196563</v>
      </c>
      <c r="AQ36" s="88">
        <f t="shared" si="5"/>
        <v>98747.17294196555</v>
      </c>
    </row>
    <row r="37" spans="1:43" ht="12.75">
      <c r="A37" s="12" t="s">
        <v>183</v>
      </c>
      <c r="B37" s="12" t="s">
        <v>179</v>
      </c>
      <c r="C37" s="14">
        <v>21.784267543611673</v>
      </c>
      <c r="D37" s="61">
        <v>25.49058981098785</v>
      </c>
      <c r="E37" s="61">
        <v>28.585973233196903</v>
      </c>
      <c r="F37" s="60">
        <v>29.827828546256775</v>
      </c>
      <c r="G37" s="60">
        <v>30.127125183935334</v>
      </c>
      <c r="H37" s="60">
        <v>30.429436390313207</v>
      </c>
      <c r="I37" s="60">
        <v>30.733730754216328</v>
      </c>
      <c r="J37" s="60">
        <v>31.041068061758494</v>
      </c>
      <c r="K37" s="88">
        <v>31.351478742376074</v>
      </c>
      <c r="L37" s="19">
        <v>10</v>
      </c>
      <c r="M37" s="10">
        <v>4</v>
      </c>
      <c r="N37" s="23">
        <v>6</v>
      </c>
      <c r="O37" s="14">
        <v>816504.17</v>
      </c>
      <c r="P37" s="9">
        <v>264133.28</v>
      </c>
      <c r="Q37" s="20">
        <v>323599.33</v>
      </c>
      <c r="R37" s="27">
        <f t="shared" si="0"/>
        <v>70211.839</v>
      </c>
      <c r="S37" s="26">
        <v>0</v>
      </c>
      <c r="T37" s="26">
        <v>1889.3153925353927</v>
      </c>
      <c r="U37" s="16">
        <f t="shared" si="6"/>
        <v>15880.887387319075</v>
      </c>
      <c r="V37" s="17">
        <f t="shared" si="7"/>
        <v>15880.887387319075</v>
      </c>
      <c r="W37" s="17">
        <f t="shared" si="8"/>
        <v>15880.887387319075</v>
      </c>
      <c r="X37" s="17">
        <f t="shared" si="9"/>
        <v>15880.887387319075</v>
      </c>
      <c r="Y37" s="25">
        <f t="shared" si="10"/>
        <v>15880.887387319075</v>
      </c>
      <c r="Z37" s="14">
        <f t="shared" si="11"/>
        <v>86488.37491883173</v>
      </c>
      <c r="AA37" s="14">
        <f t="shared" si="12"/>
        <v>101203.29655616026</v>
      </c>
      <c r="AB37" s="14">
        <f t="shared" si="24"/>
        <v>113492.65544332935</v>
      </c>
      <c r="AC37" s="14">
        <f t="shared" si="25"/>
        <v>118423.09653784127</v>
      </c>
      <c r="AD37" s="14">
        <f t="shared" si="26"/>
        <v>119611.37058743538</v>
      </c>
      <c r="AE37" s="14">
        <f t="shared" si="27"/>
        <v>120811.61314353827</v>
      </c>
      <c r="AF37" s="14">
        <f t="shared" si="28"/>
        <v>122019.72927497361</v>
      </c>
      <c r="AG37" s="14">
        <f t="shared" si="29"/>
        <v>123239.92656772336</v>
      </c>
      <c r="AH37" s="98">
        <f t="shared" si="30"/>
        <v>124472.32583340057</v>
      </c>
      <c r="AI37" s="65">
        <f t="shared" si="17"/>
        <v>207429.19757148065</v>
      </c>
      <c r="AJ37" s="65">
        <f t="shared" si="18"/>
        <v>238917.88438573314</v>
      </c>
      <c r="AK37" s="65">
        <f t="shared" si="19"/>
        <v>262341.20638433436</v>
      </c>
      <c r="AL37" s="65">
        <f t="shared" si="31"/>
        <v>300102.21925324976</v>
      </c>
      <c r="AM37" s="65">
        <f t="shared" si="32"/>
        <v>297696.5842004404</v>
      </c>
      <c r="AN37" s="65">
        <f t="shared" si="22"/>
        <v>294996.4959386314</v>
      </c>
      <c r="AO37" s="65">
        <f t="shared" si="23"/>
        <v>294996.4959198435</v>
      </c>
      <c r="AP37" s="65">
        <f t="shared" si="4"/>
        <v>294996.49591984384</v>
      </c>
      <c r="AQ37" s="88">
        <f t="shared" si="5"/>
        <v>294996.4959198435</v>
      </c>
    </row>
    <row r="38" spans="1:43" ht="12.75">
      <c r="A38" s="12" t="s">
        <v>136</v>
      </c>
      <c r="B38" s="12" t="s">
        <v>175</v>
      </c>
      <c r="C38" s="14">
        <v>18.041609523269198</v>
      </c>
      <c r="D38" s="61">
        <v>21.11116506290487</v>
      </c>
      <c r="E38" s="61">
        <v>23.67474444038426</v>
      </c>
      <c r="F38" s="60">
        <v>24.70324212100487</v>
      </c>
      <c r="G38" s="60">
        <v>24.95111793587051</v>
      </c>
      <c r="H38" s="60">
        <v>25.201490399808485</v>
      </c>
      <c r="I38" s="60">
        <v>25.453505303806562</v>
      </c>
      <c r="J38" s="60">
        <v>25.70804035684463</v>
      </c>
      <c r="K38" s="88">
        <v>25.965120760413072</v>
      </c>
      <c r="L38" s="19">
        <v>17</v>
      </c>
      <c r="M38" s="10">
        <v>12</v>
      </c>
      <c r="N38" s="23">
        <v>13</v>
      </c>
      <c r="O38" s="14">
        <v>1215628.34</v>
      </c>
      <c r="P38" s="9">
        <v>795043.84</v>
      </c>
      <c r="Q38" s="20">
        <v>780987.44</v>
      </c>
      <c r="R38" s="27">
        <f t="shared" si="0"/>
        <v>66468.0861904762</v>
      </c>
      <c r="S38" s="26">
        <v>51.26190476190476</v>
      </c>
      <c r="T38" s="26">
        <v>1751.717407013815</v>
      </c>
      <c r="U38" s="16">
        <f t="shared" si="6"/>
        <v>15030.757442885139</v>
      </c>
      <c r="V38" s="17">
        <f t="shared" si="7"/>
        <v>15030.757442885139</v>
      </c>
      <c r="W38" s="17">
        <f t="shared" si="8"/>
        <v>15030.757442885139</v>
      </c>
      <c r="X38" s="17">
        <f t="shared" si="9"/>
        <v>15030.757442885139</v>
      </c>
      <c r="Y38" s="25">
        <f t="shared" si="10"/>
        <v>15030.757442885139</v>
      </c>
      <c r="Z38" s="14">
        <f t="shared" si="11"/>
        <v>67794.76415587647</v>
      </c>
      <c r="AA38" s="14">
        <f t="shared" si="12"/>
        <v>79329.20034930852</v>
      </c>
      <c r="AB38" s="14">
        <f t="shared" si="24"/>
        <v>88962.33530142732</v>
      </c>
      <c r="AC38" s="14">
        <f t="shared" si="25"/>
        <v>92827.1100934219</v>
      </c>
      <c r="AD38" s="14">
        <f t="shared" si="26"/>
        <v>93758.55040572264</v>
      </c>
      <c r="AE38" s="14">
        <f t="shared" si="27"/>
        <v>94699.37234967994</v>
      </c>
      <c r="AF38" s="14">
        <f t="shared" si="28"/>
        <v>95646.3660731767</v>
      </c>
      <c r="AG38" s="14">
        <f t="shared" si="29"/>
        <v>96602.82973390848</v>
      </c>
      <c r="AH38" s="98">
        <f t="shared" si="30"/>
        <v>97568.85803124755</v>
      </c>
      <c r="AI38" s="65">
        <f t="shared" si="17"/>
        <v>162595.41865133695</v>
      </c>
      <c r="AJ38" s="65">
        <f t="shared" si="18"/>
        <v>187278.1358159728</v>
      </c>
      <c r="AK38" s="65">
        <f t="shared" si="19"/>
        <v>205638.73736655834</v>
      </c>
      <c r="AL38" s="65">
        <f t="shared" si="31"/>
        <v>235238.07906002481</v>
      </c>
      <c r="AM38" s="65">
        <f t="shared" si="32"/>
        <v>233352.398340467</v>
      </c>
      <c r="AN38" s="65">
        <f t="shared" si="22"/>
        <v>231235.90757415097</v>
      </c>
      <c r="AO38" s="65">
        <f t="shared" si="23"/>
        <v>231235.9075594239</v>
      </c>
      <c r="AP38" s="65">
        <f t="shared" si="4"/>
        <v>231235.9075594242</v>
      </c>
      <c r="AQ38" s="88">
        <f t="shared" si="5"/>
        <v>231235.9075594239</v>
      </c>
    </row>
    <row r="39" spans="1:43" ht="12.75">
      <c r="A39" s="12" t="s">
        <v>135</v>
      </c>
      <c r="B39" s="12" t="s">
        <v>177</v>
      </c>
      <c r="C39" s="14">
        <v>1.9175378975486068</v>
      </c>
      <c r="D39" s="61">
        <v>2.243783129066903</v>
      </c>
      <c r="E39" s="61">
        <v>2.516251092823168</v>
      </c>
      <c r="F39" s="60">
        <v>2.6255641381801933</v>
      </c>
      <c r="G39" s="60">
        <v>2.6519094189755443</v>
      </c>
      <c r="H39" s="60">
        <v>2.678520054101223</v>
      </c>
      <c r="I39" s="60">
        <v>2.705305254642234</v>
      </c>
      <c r="J39" s="60">
        <v>2.732358307188657</v>
      </c>
      <c r="K39" s="88">
        <v>2.7596818902605427</v>
      </c>
      <c r="L39" s="19">
        <v>2</v>
      </c>
      <c r="M39" s="10">
        <v>0</v>
      </c>
      <c r="N39" s="23">
        <v>0</v>
      </c>
      <c r="O39" s="14">
        <v>468000</v>
      </c>
      <c r="P39" s="9">
        <v>0</v>
      </c>
      <c r="Q39" s="20">
        <v>0</v>
      </c>
      <c r="R39" s="27">
        <f t="shared" si="0"/>
        <v>234000</v>
      </c>
      <c r="S39" s="26">
        <v>0</v>
      </c>
      <c r="T39" s="26">
        <v>3106.884246713853</v>
      </c>
      <c r="U39" s="16">
        <f t="shared" si="6"/>
        <v>53668.79582569383</v>
      </c>
      <c r="V39" s="17">
        <f t="shared" si="7"/>
        <v>53668.79582569383</v>
      </c>
      <c r="W39" s="17">
        <f t="shared" si="8"/>
        <v>53668.79582569383</v>
      </c>
      <c r="X39" s="17">
        <f t="shared" si="9"/>
        <v>53668.79582569383</v>
      </c>
      <c r="Y39" s="25">
        <f t="shared" si="10"/>
        <v>53668.79582569383</v>
      </c>
      <c r="Z39" s="14">
        <f t="shared" si="11"/>
        <v>25727.9874778916</v>
      </c>
      <c r="AA39" s="14">
        <f t="shared" si="12"/>
        <v>30105.284657757013</v>
      </c>
      <c r="AB39" s="14">
        <f t="shared" si="24"/>
        <v>33761.04153672639</v>
      </c>
      <c r="AC39" s="14">
        <f t="shared" si="25"/>
        <v>35227.716414814146</v>
      </c>
      <c r="AD39" s="14">
        <f t="shared" si="26"/>
        <v>35581.19628880821</v>
      </c>
      <c r="AE39" s="14">
        <f t="shared" si="27"/>
        <v>35938.236474646226</v>
      </c>
      <c r="AF39" s="14">
        <f t="shared" si="28"/>
        <v>36297.61883939268</v>
      </c>
      <c r="AG39" s="14">
        <f t="shared" si="29"/>
        <v>36660.59502778661</v>
      </c>
      <c r="AH39" s="98">
        <f t="shared" si="30"/>
        <v>37027.200978064466</v>
      </c>
      <c r="AI39" s="65">
        <f t="shared" si="17"/>
        <v>61704.66033934175</v>
      </c>
      <c r="AJ39" s="65">
        <f t="shared" si="18"/>
        <v>71071.70580426864</v>
      </c>
      <c r="AK39" s="65">
        <f t="shared" si="19"/>
        <v>78039.52009880476</v>
      </c>
      <c r="AL39" s="65">
        <f t="shared" si="31"/>
        <v>89272.41546949145</v>
      </c>
      <c r="AM39" s="65">
        <f t="shared" si="32"/>
        <v>88556.80312768085</v>
      </c>
      <c r="AN39" s="65">
        <f t="shared" si="22"/>
        <v>87753.59880046092</v>
      </c>
      <c r="AO39" s="65">
        <f t="shared" si="23"/>
        <v>87753.59879487204</v>
      </c>
      <c r="AP39" s="65">
        <f t="shared" si="4"/>
        <v>87753.59879487213</v>
      </c>
      <c r="AQ39" s="88">
        <f t="shared" si="5"/>
        <v>87753.59879487204</v>
      </c>
    </row>
    <row r="40" spans="1:43" ht="12.75">
      <c r="A40" s="12" t="s">
        <v>134</v>
      </c>
      <c r="B40" s="12" t="s">
        <v>178</v>
      </c>
      <c r="C40" s="14">
        <v>16.22874126229654</v>
      </c>
      <c r="D40" s="61">
        <v>18.989859807665088</v>
      </c>
      <c r="E40" s="61">
        <v>21.295844003188986</v>
      </c>
      <c r="F40" s="60">
        <v>22.22099553837416</v>
      </c>
      <c r="G40" s="60">
        <v>22.443964141006155</v>
      </c>
      <c r="H40" s="60">
        <v>22.669178522861195</v>
      </c>
      <c r="I40" s="60">
        <v>22.8958703080898</v>
      </c>
      <c r="J40" s="60">
        <v>23.1248290111707</v>
      </c>
      <c r="K40" s="88">
        <v>23.356077301282404</v>
      </c>
      <c r="L40" s="19">
        <v>1</v>
      </c>
      <c r="M40" s="10">
        <v>5</v>
      </c>
      <c r="N40" s="23">
        <v>10</v>
      </c>
      <c r="O40" s="14">
        <v>114110.38</v>
      </c>
      <c r="P40" s="9">
        <v>452027.94</v>
      </c>
      <c r="Q40" s="20">
        <v>940533.22</v>
      </c>
      <c r="R40" s="27">
        <f t="shared" si="0"/>
        <v>94166.97125</v>
      </c>
      <c r="S40" s="26">
        <v>65.94875</v>
      </c>
      <c r="T40" s="26">
        <v>2445.3081560891933</v>
      </c>
      <c r="U40" s="16">
        <f t="shared" si="6"/>
        <v>21304.454242098633</v>
      </c>
      <c r="V40" s="17">
        <f t="shared" si="7"/>
        <v>21304.454242098633</v>
      </c>
      <c r="W40" s="17">
        <f t="shared" si="8"/>
        <v>21304.454242098633</v>
      </c>
      <c r="X40" s="17">
        <f t="shared" si="9"/>
        <v>21304.454242098633</v>
      </c>
      <c r="Y40" s="25">
        <f t="shared" si="10"/>
        <v>21304.454242098633</v>
      </c>
      <c r="Z40" s="14">
        <f t="shared" si="11"/>
        <v>86436.11890736366</v>
      </c>
      <c r="AA40" s="14">
        <f t="shared" si="12"/>
        <v>101142.1498340672</v>
      </c>
      <c r="AB40" s="14">
        <f t="shared" si="24"/>
        <v>113424.08352820258</v>
      </c>
      <c r="AC40" s="14">
        <f t="shared" si="25"/>
        <v>118351.54566529255</v>
      </c>
      <c r="AD40" s="14">
        <f t="shared" si="26"/>
        <v>119539.10176334204</v>
      </c>
      <c r="AE40" s="14">
        <f t="shared" si="27"/>
        <v>120738.61913656535</v>
      </c>
      <c r="AF40" s="14">
        <f t="shared" si="28"/>
        <v>121946.00532793098</v>
      </c>
      <c r="AG40" s="14">
        <f t="shared" si="29"/>
        <v>123165.46538121029</v>
      </c>
      <c r="AH40" s="98">
        <f t="shared" si="30"/>
        <v>124397.12003502238</v>
      </c>
      <c r="AI40" s="65">
        <f t="shared" si="17"/>
        <v>207303.86948504962</v>
      </c>
      <c r="AJ40" s="65">
        <f t="shared" si="18"/>
        <v>238773.53093108564</v>
      </c>
      <c r="AK40" s="65">
        <f t="shared" si="19"/>
        <v>262182.7006302116</v>
      </c>
      <c r="AL40" s="65">
        <f t="shared" si="31"/>
        <v>299920.89841070183</v>
      </c>
      <c r="AM40" s="65">
        <f t="shared" si="32"/>
        <v>297516.71683522995</v>
      </c>
      <c r="AN40" s="65">
        <f t="shared" si="22"/>
        <v>294818.2599584864</v>
      </c>
      <c r="AO40" s="65">
        <f t="shared" si="23"/>
        <v>294818.25993970997</v>
      </c>
      <c r="AP40" s="65">
        <f t="shared" si="4"/>
        <v>294818.25993971026</v>
      </c>
      <c r="AQ40" s="88">
        <f t="shared" si="5"/>
        <v>294818.2599397099</v>
      </c>
    </row>
    <row r="41" spans="1:43" ht="12.75">
      <c r="A41" s="12" t="s">
        <v>133</v>
      </c>
      <c r="B41" s="12" t="s">
        <v>176</v>
      </c>
      <c r="C41" s="14">
        <v>8.319112550343728</v>
      </c>
      <c r="D41" s="61">
        <v>9.734506114915954</v>
      </c>
      <c r="E41" s="61">
        <v>10.9165905262588</v>
      </c>
      <c r="F41" s="60">
        <v>11.390838012427645</v>
      </c>
      <c r="G41" s="60">
        <v>11.505135287275316</v>
      </c>
      <c r="H41" s="60">
        <v>11.620583784501713</v>
      </c>
      <c r="I41" s="60">
        <v>11.736789622346727</v>
      </c>
      <c r="J41" s="60">
        <v>11.854157518570196</v>
      </c>
      <c r="K41" s="88">
        <v>11.972699093755896</v>
      </c>
      <c r="L41" s="19">
        <v>3</v>
      </c>
      <c r="M41" s="10">
        <v>14</v>
      </c>
      <c r="N41" s="23">
        <v>8</v>
      </c>
      <c r="O41" s="14">
        <v>228742.62</v>
      </c>
      <c r="P41" s="9">
        <v>1087669.93</v>
      </c>
      <c r="Q41" s="20">
        <v>711134.37</v>
      </c>
      <c r="R41" s="27">
        <f t="shared" si="0"/>
        <v>81101.8768</v>
      </c>
      <c r="S41" s="26">
        <v>1923.2507999999998</v>
      </c>
      <c r="T41" s="26">
        <v>2348.7972657450077</v>
      </c>
      <c r="U41" s="16">
        <f t="shared" si="6"/>
        <v>17858.325390990234</v>
      </c>
      <c r="V41" s="17">
        <f t="shared" si="7"/>
        <v>17858.325390990234</v>
      </c>
      <c r="W41" s="17">
        <f t="shared" si="8"/>
        <v>17858.325390990234</v>
      </c>
      <c r="X41" s="17">
        <f t="shared" si="9"/>
        <v>17858.325390990234</v>
      </c>
      <c r="Y41" s="25">
        <f t="shared" si="10"/>
        <v>17858.325390990234</v>
      </c>
      <c r="Z41" s="14">
        <f t="shared" si="11"/>
        <v>37141.35472207723</v>
      </c>
      <c r="AA41" s="14">
        <f t="shared" si="12"/>
        <v>43460.494430188315</v>
      </c>
      <c r="AB41" s="14">
        <f t="shared" si="24"/>
        <v>48738.00644453274</v>
      </c>
      <c r="AC41" s="14">
        <f t="shared" si="25"/>
        <v>50855.32292549834</v>
      </c>
      <c r="AD41" s="14">
        <f t="shared" si="26"/>
        <v>51365.61240688162</v>
      </c>
      <c r="AE41" s="14">
        <f t="shared" si="27"/>
        <v>51881.04161422409</v>
      </c>
      <c r="AF41" s="14">
        <f t="shared" si="28"/>
        <v>52399.85203036631</v>
      </c>
      <c r="AG41" s="14">
        <f t="shared" si="29"/>
        <v>52923.85055066998</v>
      </c>
      <c r="AH41" s="98">
        <f t="shared" si="30"/>
        <v>53453.08905617667</v>
      </c>
      <c r="AI41" s="65">
        <f t="shared" si="17"/>
        <v>89077.88374967736</v>
      </c>
      <c r="AJ41" s="65">
        <f t="shared" si="18"/>
        <v>102600.3078650355</v>
      </c>
      <c r="AK41" s="65">
        <f t="shared" si="19"/>
        <v>112659.16157729387</v>
      </c>
      <c r="AL41" s="65">
        <f t="shared" si="31"/>
        <v>128875.1579461184</v>
      </c>
      <c r="AM41" s="65">
        <f t="shared" si="32"/>
        <v>127842.08795362392</v>
      </c>
      <c r="AN41" s="65">
        <f t="shared" si="22"/>
        <v>126682.56870023436</v>
      </c>
      <c r="AO41" s="65">
        <f t="shared" si="23"/>
        <v>126682.56869216614</v>
      </c>
      <c r="AP41" s="65">
        <f t="shared" si="4"/>
        <v>126682.56869216627</v>
      </c>
      <c r="AQ41" s="88">
        <f t="shared" si="5"/>
        <v>126682.56869216614</v>
      </c>
    </row>
    <row r="42" spans="1:43" ht="12.75">
      <c r="A42" s="12" t="s">
        <v>132</v>
      </c>
      <c r="B42" s="12" t="s">
        <v>175</v>
      </c>
      <c r="C42" s="14">
        <v>8.833412478433221</v>
      </c>
      <c r="D42" s="61">
        <v>10.336307781210413</v>
      </c>
      <c r="E42" s="61">
        <v>11.591470411422197</v>
      </c>
      <c r="F42" s="60">
        <v>12.095036583515443</v>
      </c>
      <c r="G42" s="60">
        <v>12.216399886124998</v>
      </c>
      <c r="H42" s="60">
        <v>12.33898558139533</v>
      </c>
      <c r="I42" s="60">
        <v>12.462375437209278</v>
      </c>
      <c r="J42" s="60">
        <v>12.586999191581372</v>
      </c>
      <c r="K42" s="88">
        <v>12.712869183497185</v>
      </c>
      <c r="L42" s="19">
        <v>13</v>
      </c>
      <c r="M42" s="10">
        <v>4</v>
      </c>
      <c r="N42" s="23">
        <v>15</v>
      </c>
      <c r="O42" s="14">
        <v>843763.24</v>
      </c>
      <c r="P42" s="9">
        <v>248713.12</v>
      </c>
      <c r="Q42" s="20">
        <v>838515.62</v>
      </c>
      <c r="R42" s="27">
        <f t="shared" si="0"/>
        <v>60343.499375</v>
      </c>
      <c r="S42" s="26">
        <v>460.941875</v>
      </c>
      <c r="T42" s="26">
        <v>1751.717407013815</v>
      </c>
      <c r="U42" s="16">
        <f t="shared" si="6"/>
        <v>13511.93247121371</v>
      </c>
      <c r="V42" s="17">
        <f t="shared" si="7"/>
        <v>13511.93247121371</v>
      </c>
      <c r="W42" s="17">
        <f t="shared" si="8"/>
        <v>13511.93247121371</v>
      </c>
      <c r="X42" s="17">
        <f t="shared" si="9"/>
        <v>13511.93247121371</v>
      </c>
      <c r="Y42" s="25">
        <f t="shared" si="10"/>
        <v>13511.93247121371</v>
      </c>
      <c r="Z42" s="14">
        <f t="shared" si="11"/>
        <v>29839.118224741553</v>
      </c>
      <c r="AA42" s="14">
        <f t="shared" si="12"/>
        <v>34915.87318534898</v>
      </c>
      <c r="AB42" s="14">
        <f t="shared" si="24"/>
        <v>39155.79136030213</v>
      </c>
      <c r="AC42" s="14">
        <f t="shared" si="25"/>
        <v>40856.82938833001</v>
      </c>
      <c r="AD42" s="14">
        <f t="shared" si="26"/>
        <v>41266.79257566595</v>
      </c>
      <c r="AE42" s="14">
        <f t="shared" si="27"/>
        <v>41680.88498477333</v>
      </c>
      <c r="AF42" s="14">
        <f t="shared" si="28"/>
        <v>42097.69383462105</v>
      </c>
      <c r="AG42" s="14">
        <f t="shared" si="29"/>
        <v>42518.67077296726</v>
      </c>
      <c r="AH42" s="98">
        <f t="shared" si="30"/>
        <v>42943.85748069693</v>
      </c>
      <c r="AI42" s="65">
        <f t="shared" si="17"/>
        <v>71564.58142967142</v>
      </c>
      <c r="AJ42" s="65">
        <f t="shared" si="18"/>
        <v>82428.40734239251</v>
      </c>
      <c r="AK42" s="65">
        <f t="shared" si="19"/>
        <v>90509.62374850942</v>
      </c>
      <c r="AL42" s="65">
        <f t="shared" si="31"/>
        <v>103537.44775767827</v>
      </c>
      <c r="AM42" s="65">
        <f t="shared" si="32"/>
        <v>102707.48617250883</v>
      </c>
      <c r="AN42" s="65">
        <f t="shared" si="22"/>
        <v>101775.93608919457</v>
      </c>
      <c r="AO42" s="65">
        <f t="shared" si="23"/>
        <v>101775.93608271262</v>
      </c>
      <c r="AP42" s="65">
        <f t="shared" si="4"/>
        <v>101775.93608271271</v>
      </c>
      <c r="AQ42" s="88">
        <f t="shared" si="5"/>
        <v>101775.93608271262</v>
      </c>
    </row>
    <row r="43" spans="1:43" ht="12.75">
      <c r="A43" s="12" t="s">
        <v>131</v>
      </c>
      <c r="B43" s="12" t="s">
        <v>181</v>
      </c>
      <c r="C43" s="14">
        <v>12.744823641049635</v>
      </c>
      <c r="D43" s="61">
        <v>14.91319692052934</v>
      </c>
      <c r="E43" s="61">
        <v>16.72414216982472</v>
      </c>
      <c r="F43" s="60">
        <v>17.450686081432615</v>
      </c>
      <c r="G43" s="60">
        <v>17.625788726308595</v>
      </c>
      <c r="H43" s="60">
        <v>17.802655036010567</v>
      </c>
      <c r="I43" s="60">
        <v>17.980681586370668</v>
      </c>
      <c r="J43" s="60">
        <v>18.160488402234378</v>
      </c>
      <c r="K43" s="88">
        <v>18.342093286256716</v>
      </c>
      <c r="L43" s="19">
        <v>4</v>
      </c>
      <c r="M43" s="10">
        <v>2</v>
      </c>
      <c r="N43" s="23">
        <v>10</v>
      </c>
      <c r="O43" s="14">
        <v>516266.36</v>
      </c>
      <c r="P43" s="9">
        <v>260596.82</v>
      </c>
      <c r="Q43" s="20">
        <v>1012300.97</v>
      </c>
      <c r="R43" s="27">
        <f t="shared" si="0"/>
        <v>111822.759375</v>
      </c>
      <c r="S43" s="26">
        <v>2153.41</v>
      </c>
      <c r="T43" s="26">
        <v>1754.4216811594206</v>
      </c>
      <c r="U43" s="16">
        <f t="shared" si="6"/>
        <v>25083.745793156304</v>
      </c>
      <c r="V43" s="17">
        <f t="shared" si="7"/>
        <v>25083.745793156304</v>
      </c>
      <c r="W43" s="17">
        <f t="shared" si="8"/>
        <v>25083.745793156304</v>
      </c>
      <c r="X43" s="17">
        <f t="shared" si="9"/>
        <v>25083.745793156304</v>
      </c>
      <c r="Y43" s="25">
        <f t="shared" si="10"/>
        <v>25083.745793156304</v>
      </c>
      <c r="Z43" s="14">
        <f t="shared" si="11"/>
        <v>79921.97909767444</v>
      </c>
      <c r="AA43" s="14">
        <f t="shared" si="12"/>
        <v>93519.71012945985</v>
      </c>
      <c r="AB43" s="14">
        <f t="shared" si="24"/>
        <v>104876.0326991222</v>
      </c>
      <c r="AC43" s="14">
        <f t="shared" si="25"/>
        <v>109432.14339570665</v>
      </c>
      <c r="AD43" s="14">
        <f t="shared" si="26"/>
        <v>110530.20095365126</v>
      </c>
      <c r="AE43" s="14">
        <f t="shared" si="27"/>
        <v>111639.31834163574</v>
      </c>
      <c r="AF43" s="14">
        <f t="shared" si="28"/>
        <v>112755.71152505207</v>
      </c>
      <c r="AG43" s="14">
        <f t="shared" si="29"/>
        <v>113883.2686403026</v>
      </c>
      <c r="AH43" s="98">
        <f t="shared" si="30"/>
        <v>115022.1013267056</v>
      </c>
      <c r="AI43" s="65">
        <f t="shared" si="17"/>
        <v>191680.69706609298</v>
      </c>
      <c r="AJ43" s="65">
        <f t="shared" si="18"/>
        <v>220778.690544913</v>
      </c>
      <c r="AK43" s="65">
        <f t="shared" si="19"/>
        <v>242423.66020617893</v>
      </c>
      <c r="AL43" s="65">
        <f t="shared" si="31"/>
        <v>277317.77035738435</v>
      </c>
      <c r="AM43" s="65">
        <f t="shared" si="32"/>
        <v>275094.7766361161</v>
      </c>
      <c r="AN43" s="65">
        <f t="shared" si="22"/>
        <v>272599.68526892725</v>
      </c>
      <c r="AO43" s="65">
        <f t="shared" si="23"/>
        <v>272599.68525156577</v>
      </c>
      <c r="AP43" s="65">
        <f t="shared" si="4"/>
        <v>272599.6852515661</v>
      </c>
      <c r="AQ43" s="88">
        <f t="shared" si="5"/>
        <v>272599.68525156577</v>
      </c>
    </row>
    <row r="44" spans="1:43" ht="12.75">
      <c r="A44" s="12" t="s">
        <v>130</v>
      </c>
      <c r="B44" s="12" t="s">
        <v>174</v>
      </c>
      <c r="C44" s="14">
        <v>10.408336586913482</v>
      </c>
      <c r="D44" s="61">
        <v>12.179185644895067</v>
      </c>
      <c r="E44" s="61">
        <v>13.658133351509697</v>
      </c>
      <c r="F44" s="60">
        <v>14.25148119139906</v>
      </c>
      <c r="G44" s="60">
        <v>14.39448256328606</v>
      </c>
      <c r="H44" s="60">
        <v>14.538924270296754</v>
      </c>
      <c r="I44" s="60">
        <v>14.684313512999717</v>
      </c>
      <c r="J44" s="60">
        <v>14.831156648129715</v>
      </c>
      <c r="K44" s="88">
        <v>14.97946821461101</v>
      </c>
      <c r="L44" s="19">
        <v>9</v>
      </c>
      <c r="M44" s="10">
        <v>15</v>
      </c>
      <c r="N44" s="23">
        <v>22</v>
      </c>
      <c r="O44" s="14">
        <v>1115518.45</v>
      </c>
      <c r="P44" s="9">
        <v>1947790.14</v>
      </c>
      <c r="Q44" s="20">
        <v>2850968.03</v>
      </c>
      <c r="R44" s="27">
        <f t="shared" si="0"/>
        <v>128571.2308695652</v>
      </c>
      <c r="S44" s="26">
        <v>1941.2413043478261</v>
      </c>
      <c r="T44" s="26">
        <v>1633.4658111380143</v>
      </c>
      <c r="U44" s="16">
        <f t="shared" si="6"/>
        <v>29054.191981398206</v>
      </c>
      <c r="V44" s="17">
        <f t="shared" si="7"/>
        <v>29054.191981398206</v>
      </c>
      <c r="W44" s="17">
        <f t="shared" si="8"/>
        <v>29054.191981398206</v>
      </c>
      <c r="X44" s="17">
        <f t="shared" si="9"/>
        <v>29054.191981398206</v>
      </c>
      <c r="Y44" s="25">
        <f t="shared" si="10"/>
        <v>29054.191981398206</v>
      </c>
      <c r="Z44" s="14">
        <f t="shared" si="11"/>
        <v>75601.4523507988</v>
      </c>
      <c r="AA44" s="14">
        <f t="shared" si="12"/>
        <v>88464.0994759676</v>
      </c>
      <c r="AB44" s="14">
        <f t="shared" si="24"/>
        <v>99206.50712557511</v>
      </c>
      <c r="AC44" s="14">
        <f t="shared" si="25"/>
        <v>103516.31763854848</v>
      </c>
      <c r="AD44" s="14">
        <f t="shared" si="26"/>
        <v>104555.01496665053</v>
      </c>
      <c r="AE44" s="14">
        <f t="shared" si="27"/>
        <v>105604.17423805292</v>
      </c>
      <c r="AF44" s="14">
        <f t="shared" si="28"/>
        <v>106660.21598043342</v>
      </c>
      <c r="AG44" s="14">
        <f t="shared" si="29"/>
        <v>107726.81814023777</v>
      </c>
      <c r="AH44" s="98">
        <f t="shared" si="30"/>
        <v>108804.08632164013</v>
      </c>
      <c r="AI44" s="65">
        <f t="shared" si="17"/>
        <v>181318.57155464005</v>
      </c>
      <c r="AJ44" s="65">
        <f t="shared" si="18"/>
        <v>208843.54769173465</v>
      </c>
      <c r="AK44" s="65">
        <f t="shared" si="19"/>
        <v>229318.40530857138</v>
      </c>
      <c r="AL44" s="65">
        <f t="shared" si="31"/>
        <v>262326.1640716004</v>
      </c>
      <c r="AM44" s="65">
        <f t="shared" si="32"/>
        <v>260223.3438487778</v>
      </c>
      <c r="AN44" s="65">
        <f t="shared" si="22"/>
        <v>257863.1353900148</v>
      </c>
      <c r="AO44" s="65">
        <f t="shared" si="23"/>
        <v>257863.1353735919</v>
      </c>
      <c r="AP44" s="65">
        <f t="shared" si="4"/>
        <v>257863.1353735922</v>
      </c>
      <c r="AQ44" s="88">
        <f t="shared" si="5"/>
        <v>257863.13537359194</v>
      </c>
    </row>
    <row r="45" spans="1:43" ht="12.75">
      <c r="A45" s="12" t="s">
        <v>129</v>
      </c>
      <c r="B45" s="12" t="s">
        <v>177</v>
      </c>
      <c r="C45" s="14">
        <v>14.257051776686248</v>
      </c>
      <c r="D45" s="61">
        <v>16.68271187112276</v>
      </c>
      <c r="E45" s="61">
        <v>18.708533562431928</v>
      </c>
      <c r="F45" s="60">
        <v>19.521285033740387</v>
      </c>
      <c r="G45" s="60">
        <v>19.7171643604806</v>
      </c>
      <c r="H45" s="60">
        <v>19.915016618463248</v>
      </c>
      <c r="I45" s="60">
        <v>20.114166784647875</v>
      </c>
      <c r="J45" s="60">
        <v>20.315308452494357</v>
      </c>
      <c r="K45" s="88">
        <v>20.5184615370193</v>
      </c>
      <c r="L45" s="19">
        <v>4</v>
      </c>
      <c r="M45" s="10">
        <v>5</v>
      </c>
      <c r="N45" s="23">
        <v>8</v>
      </c>
      <c r="O45" s="14">
        <v>621916.95</v>
      </c>
      <c r="P45" s="9">
        <v>841488.01</v>
      </c>
      <c r="Q45" s="20">
        <v>1658102.83</v>
      </c>
      <c r="R45" s="27">
        <f t="shared" si="0"/>
        <v>183618.10529411765</v>
      </c>
      <c r="S45" s="26">
        <v>2428.816470588235</v>
      </c>
      <c r="T45" s="26">
        <v>3106.884246713853</v>
      </c>
      <c r="U45" s="16">
        <f t="shared" si="6"/>
        <v>41393.47411983501</v>
      </c>
      <c r="V45" s="17">
        <f t="shared" si="7"/>
        <v>41393.47411983501</v>
      </c>
      <c r="W45" s="17">
        <f t="shared" si="8"/>
        <v>41393.47411983501</v>
      </c>
      <c r="X45" s="17">
        <f t="shared" si="9"/>
        <v>41393.47411983501</v>
      </c>
      <c r="Y45" s="25">
        <f t="shared" si="10"/>
        <v>41393.47411983501</v>
      </c>
      <c r="Z45" s="14">
        <f t="shared" si="11"/>
        <v>147537.2259358525</v>
      </c>
      <c r="AA45" s="14">
        <f t="shared" si="12"/>
        <v>172638.85052149606</v>
      </c>
      <c r="AB45" s="14">
        <f t="shared" si="24"/>
        <v>193602.79995914767</v>
      </c>
      <c r="AC45" s="14">
        <f t="shared" si="25"/>
        <v>202013.4517075138</v>
      </c>
      <c r="AD45" s="14">
        <f t="shared" si="26"/>
        <v>204040.48316802172</v>
      </c>
      <c r="AE45" s="14">
        <f t="shared" si="27"/>
        <v>206087.93124811066</v>
      </c>
      <c r="AF45" s="14">
        <f t="shared" si="28"/>
        <v>208148.8105605917</v>
      </c>
      <c r="AG45" s="14">
        <f t="shared" si="29"/>
        <v>210230.29866619763</v>
      </c>
      <c r="AH45" s="98">
        <f t="shared" si="30"/>
        <v>212332.6016528596</v>
      </c>
      <c r="AI45" s="65">
        <f t="shared" si="17"/>
        <v>353845.5707662118</v>
      </c>
      <c r="AJ45" s="65">
        <f t="shared" si="18"/>
        <v>407560.9227461472</v>
      </c>
      <c r="AK45" s="65">
        <f t="shared" si="19"/>
        <v>447517.8759565538</v>
      </c>
      <c r="AL45" s="65">
        <f t="shared" si="31"/>
        <v>511932.950149314</v>
      </c>
      <c r="AM45" s="65">
        <f t="shared" si="32"/>
        <v>507829.26890153205</v>
      </c>
      <c r="AN45" s="65">
        <f t="shared" si="22"/>
        <v>503223.2911351198</v>
      </c>
      <c r="AO45" s="65">
        <f t="shared" si="23"/>
        <v>503223.29110307025</v>
      </c>
      <c r="AP45" s="65">
        <f t="shared" si="4"/>
        <v>503223.29110307083</v>
      </c>
      <c r="AQ45" s="88">
        <f t="shared" si="5"/>
        <v>503223.29110307025</v>
      </c>
    </row>
    <row r="46" spans="1:43" ht="12.75">
      <c r="A46" s="12" t="s">
        <v>128</v>
      </c>
      <c r="B46" s="12" t="s">
        <v>176</v>
      </c>
      <c r="C46" s="14">
        <v>14.032313844819665</v>
      </c>
      <c r="D46" s="61">
        <v>16.419737574433093</v>
      </c>
      <c r="E46" s="61">
        <v>18.413625666540508</v>
      </c>
      <c r="F46" s="60">
        <v>19.21356550697013</v>
      </c>
      <c r="G46" s="60">
        <v>19.406357132586958</v>
      </c>
      <c r="H46" s="60">
        <v>19.601090589574106</v>
      </c>
      <c r="I46" s="60">
        <v>19.79710149546984</v>
      </c>
      <c r="J46" s="60">
        <v>19.995072510424542</v>
      </c>
      <c r="K46" s="88">
        <v>20.195023235528783</v>
      </c>
      <c r="L46" s="19">
        <v>6</v>
      </c>
      <c r="M46" s="10">
        <v>14</v>
      </c>
      <c r="N46" s="23">
        <v>22</v>
      </c>
      <c r="O46" s="14">
        <v>957006.02</v>
      </c>
      <c r="P46" s="9">
        <v>2030076.7</v>
      </c>
      <c r="Q46" s="20">
        <v>3036802.11</v>
      </c>
      <c r="R46" s="27">
        <f t="shared" si="0"/>
        <v>143425.82928571428</v>
      </c>
      <c r="S46" s="26">
        <v>934.1442857142856</v>
      </c>
      <c r="T46" s="26">
        <v>2348.7972657450077</v>
      </c>
      <c r="U46" s="16">
        <f t="shared" si="6"/>
        <v>32574.812824950233</v>
      </c>
      <c r="V46" s="17">
        <f t="shared" si="7"/>
        <v>32574.812824950233</v>
      </c>
      <c r="W46" s="17">
        <f t="shared" si="8"/>
        <v>32574.812824950233</v>
      </c>
      <c r="X46" s="17">
        <f t="shared" si="9"/>
        <v>32574.812824950233</v>
      </c>
      <c r="Y46" s="25">
        <f t="shared" si="10"/>
        <v>32574.812824950233</v>
      </c>
      <c r="Z46" s="14">
        <f t="shared" si="11"/>
        <v>114274.99924898958</v>
      </c>
      <c r="AA46" s="14">
        <f t="shared" si="12"/>
        <v>133717.46953049008</v>
      </c>
      <c r="AB46" s="14">
        <f t="shared" si="24"/>
        <v>149955.10237906413</v>
      </c>
      <c r="AC46" s="14">
        <f t="shared" si="25"/>
        <v>156469.57502236802</v>
      </c>
      <c r="AD46" s="14">
        <f t="shared" si="26"/>
        <v>158039.6128020395</v>
      </c>
      <c r="AE46" s="14">
        <f t="shared" si="27"/>
        <v>159625.46428006748</v>
      </c>
      <c r="AF46" s="14">
        <f t="shared" si="28"/>
        <v>161221.71892286808</v>
      </c>
      <c r="AG46" s="14">
        <f t="shared" si="29"/>
        <v>162833.9361120968</v>
      </c>
      <c r="AH46" s="98">
        <f t="shared" si="30"/>
        <v>164462.27547321774</v>
      </c>
      <c r="AI46" s="65">
        <f t="shared" si="17"/>
        <v>274071.1849302909</v>
      </c>
      <c r="AJ46" s="65">
        <f t="shared" si="18"/>
        <v>315676.42569735815</v>
      </c>
      <c r="AK46" s="65">
        <f t="shared" si="19"/>
        <v>346625.09488337353</v>
      </c>
      <c r="AL46" s="65">
        <f t="shared" si="31"/>
        <v>396517.80845656886</v>
      </c>
      <c r="AM46" s="65">
        <f t="shared" si="32"/>
        <v>393339.30100847385</v>
      </c>
      <c r="AN46" s="65">
        <f t="shared" si="22"/>
        <v>389771.7396526269</v>
      </c>
      <c r="AO46" s="65">
        <f t="shared" si="23"/>
        <v>389771.7396278029</v>
      </c>
      <c r="AP46" s="65">
        <f t="shared" si="4"/>
        <v>389771.7396278034</v>
      </c>
      <c r="AQ46" s="88">
        <f t="shared" si="5"/>
        <v>389771.7396278029</v>
      </c>
    </row>
    <row r="47" spans="1:43" ht="12.75">
      <c r="A47" s="12" t="s">
        <v>127</v>
      </c>
      <c r="B47" s="12" t="s">
        <v>182</v>
      </c>
      <c r="C47" s="14">
        <v>14.02671211913705</v>
      </c>
      <c r="D47" s="61">
        <v>16.41318278477476</v>
      </c>
      <c r="E47" s="61">
        <v>18.406274913062003</v>
      </c>
      <c r="F47" s="60">
        <v>19.205895416025385</v>
      </c>
      <c r="G47" s="60">
        <v>19.398610078868106</v>
      </c>
      <c r="H47" s="60">
        <v>19.593265797898468</v>
      </c>
      <c r="I47" s="60">
        <v>19.789198455877447</v>
      </c>
      <c r="J47" s="60">
        <v>19.987090440436223</v>
      </c>
      <c r="K47" s="88">
        <v>20.186961344840583</v>
      </c>
      <c r="L47" s="19">
        <v>7</v>
      </c>
      <c r="M47" s="10">
        <v>5</v>
      </c>
      <c r="N47" s="23">
        <v>7</v>
      </c>
      <c r="O47" s="14">
        <v>479135</v>
      </c>
      <c r="P47" s="9">
        <v>276567.01</v>
      </c>
      <c r="Q47" s="20">
        <v>362000</v>
      </c>
      <c r="R47" s="27">
        <f t="shared" si="0"/>
        <v>58826.42157894737</v>
      </c>
      <c r="S47" s="26">
        <v>1203.4736842105262</v>
      </c>
      <c r="T47" s="26">
        <v>1153.5860541586073</v>
      </c>
      <c r="U47" s="16">
        <f t="shared" si="6"/>
        <v>13125.738466224006</v>
      </c>
      <c r="V47" s="17">
        <f t="shared" si="7"/>
        <v>13125.738466224006</v>
      </c>
      <c r="W47" s="17">
        <f t="shared" si="8"/>
        <v>13125.738466224006</v>
      </c>
      <c r="X47" s="17">
        <f t="shared" si="9"/>
        <v>13125.738466224006</v>
      </c>
      <c r="Y47" s="25">
        <f t="shared" si="10"/>
        <v>13125.738466224006</v>
      </c>
      <c r="Z47" s="14">
        <f t="shared" si="11"/>
        <v>46027.7387042019</v>
      </c>
      <c r="AA47" s="14">
        <f t="shared" si="12"/>
        <v>53858.786157820934</v>
      </c>
      <c r="AB47" s="14">
        <f t="shared" si="24"/>
        <v>60398.98766156796</v>
      </c>
      <c r="AC47" s="14">
        <f t="shared" si="25"/>
        <v>63022.890060099926</v>
      </c>
      <c r="AD47" s="14">
        <f t="shared" si="26"/>
        <v>63655.27062586995</v>
      </c>
      <c r="AE47" s="14">
        <f t="shared" si="27"/>
        <v>64294.020640606774</v>
      </c>
      <c r="AF47" s="14">
        <f t="shared" si="28"/>
        <v>64936.96084701282</v>
      </c>
      <c r="AG47" s="14">
        <f t="shared" si="29"/>
        <v>65586.33045548295</v>
      </c>
      <c r="AH47" s="98">
        <f t="shared" si="30"/>
        <v>66242.19376003779</v>
      </c>
      <c r="AI47" s="65">
        <f t="shared" si="17"/>
        <v>110390.52259222805</v>
      </c>
      <c r="AJ47" s="65">
        <f t="shared" si="18"/>
        <v>127148.30131318404</v>
      </c>
      <c r="AK47" s="65">
        <f t="shared" si="19"/>
        <v>139613.8210497707</v>
      </c>
      <c r="AL47" s="65">
        <f t="shared" si="31"/>
        <v>159709.63202052354</v>
      </c>
      <c r="AM47" s="65">
        <f t="shared" si="32"/>
        <v>158429.39127450078</v>
      </c>
      <c r="AN47" s="65">
        <f t="shared" si="22"/>
        <v>156992.44720994344</v>
      </c>
      <c r="AO47" s="65">
        <f t="shared" si="23"/>
        <v>156992.44719994484</v>
      </c>
      <c r="AP47" s="65">
        <f t="shared" si="4"/>
        <v>156992.447199945</v>
      </c>
      <c r="AQ47" s="88">
        <f t="shared" si="5"/>
        <v>156992.44719994484</v>
      </c>
    </row>
    <row r="48" spans="1:43" ht="12.75">
      <c r="A48" s="12" t="s">
        <v>126</v>
      </c>
      <c r="B48" s="12" t="s">
        <v>174</v>
      </c>
      <c r="C48" s="14">
        <v>5.5353988522481945</v>
      </c>
      <c r="D48" s="61">
        <v>6.47717814245492</v>
      </c>
      <c r="E48" s="61">
        <v>7.263717410220605</v>
      </c>
      <c r="F48" s="60">
        <v>7.57927378414082</v>
      </c>
      <c r="G48" s="60">
        <v>7.65532528605021</v>
      </c>
      <c r="H48" s="60">
        <v>7.732142792145184</v>
      </c>
      <c r="I48" s="60">
        <v>7.8094642200666335</v>
      </c>
      <c r="J48" s="60">
        <v>7.8875588622673005</v>
      </c>
      <c r="K48" s="88">
        <v>7.966434450889972</v>
      </c>
      <c r="L48" s="19">
        <v>3</v>
      </c>
      <c r="M48" s="10">
        <v>11</v>
      </c>
      <c r="N48" s="23">
        <v>8</v>
      </c>
      <c r="O48" s="14">
        <v>360904.47</v>
      </c>
      <c r="P48" s="9">
        <v>949413.1</v>
      </c>
      <c r="Q48" s="20">
        <v>815112.64</v>
      </c>
      <c r="R48" s="27">
        <f t="shared" si="0"/>
        <v>96610.4640909091</v>
      </c>
      <c r="S48" s="26">
        <v>2658.6377272727273</v>
      </c>
      <c r="T48" s="26">
        <v>1633.4658111380143</v>
      </c>
      <c r="U48" s="16">
        <f t="shared" si="6"/>
        <v>21458.47972682272</v>
      </c>
      <c r="V48" s="17">
        <f t="shared" si="7"/>
        <v>21458.47972682272</v>
      </c>
      <c r="W48" s="17">
        <f t="shared" si="8"/>
        <v>21458.47972682272</v>
      </c>
      <c r="X48" s="17">
        <f t="shared" si="9"/>
        <v>21458.47972682272</v>
      </c>
      <c r="Y48" s="25">
        <f t="shared" si="10"/>
        <v>21458.47972682272</v>
      </c>
      <c r="Z48" s="14">
        <f t="shared" si="11"/>
        <v>29695.31101271141</v>
      </c>
      <c r="AA48" s="14">
        <f t="shared" si="12"/>
        <v>34747.59896422204</v>
      </c>
      <c r="AB48" s="14">
        <f t="shared" si="24"/>
        <v>38967.08319714702</v>
      </c>
      <c r="AC48" s="14">
        <f t="shared" si="25"/>
        <v>40659.92321025618</v>
      </c>
      <c r="AD48" s="14">
        <f t="shared" si="26"/>
        <v>41067.91061323544</v>
      </c>
      <c r="AE48" s="14">
        <f t="shared" si="27"/>
        <v>41480.00733753646</v>
      </c>
      <c r="AF48" s="14">
        <f t="shared" si="28"/>
        <v>41894.80741091182</v>
      </c>
      <c r="AG48" s="14">
        <f t="shared" si="29"/>
        <v>42313.755485020934</v>
      </c>
      <c r="AH48" s="98">
        <f t="shared" si="30"/>
        <v>42736.89303987114</v>
      </c>
      <c r="AI48" s="65">
        <f t="shared" si="17"/>
        <v>71219.6817292851</v>
      </c>
      <c r="AJ48" s="65">
        <f t="shared" si="18"/>
        <v>82031.15031345774</v>
      </c>
      <c r="AK48" s="65">
        <f t="shared" si="19"/>
        <v>90073.419952032</v>
      </c>
      <c r="AL48" s="65">
        <f t="shared" si="31"/>
        <v>103038.45741920364</v>
      </c>
      <c r="AM48" s="65">
        <f t="shared" si="32"/>
        <v>102212.49576663128</v>
      </c>
      <c r="AN48" s="65">
        <f t="shared" si="22"/>
        <v>101285.43521344788</v>
      </c>
      <c r="AO48" s="65">
        <f t="shared" si="23"/>
        <v>101285.4352069972</v>
      </c>
      <c r="AP48" s="65">
        <f t="shared" si="4"/>
        <v>101285.4352069973</v>
      </c>
      <c r="AQ48" s="88">
        <f t="shared" si="5"/>
        <v>101285.43520699718</v>
      </c>
    </row>
    <row r="49" spans="1:43" ht="12.75">
      <c r="A49" s="12" t="s">
        <v>125</v>
      </c>
      <c r="B49" s="12" t="s">
        <v>175</v>
      </c>
      <c r="C49" s="14">
        <v>25.069747827891135</v>
      </c>
      <c r="D49" s="61">
        <v>29.335053715546128</v>
      </c>
      <c r="E49" s="61">
        <v>32.89727960494365</v>
      </c>
      <c r="F49" s="60">
        <v>34.326430228200095</v>
      </c>
      <c r="G49" s="60">
        <v>34.67086646950661</v>
      </c>
      <c r="H49" s="60">
        <v>35.018771933588255</v>
      </c>
      <c r="I49" s="60">
        <v>35.368959652924126</v>
      </c>
      <c r="J49" s="60">
        <v>35.722649249453376</v>
      </c>
      <c r="K49" s="88">
        <v>36.0798757419479</v>
      </c>
      <c r="L49" s="19">
        <v>8</v>
      </c>
      <c r="M49" s="10">
        <v>25</v>
      </c>
      <c r="N49" s="23">
        <v>18</v>
      </c>
      <c r="O49" s="14">
        <v>674004.24</v>
      </c>
      <c r="P49" s="9">
        <v>1578875</v>
      </c>
      <c r="Q49" s="20">
        <v>1088529.24</v>
      </c>
      <c r="R49" s="27">
        <f t="shared" si="0"/>
        <v>65517.81333333334</v>
      </c>
      <c r="S49" s="26">
        <v>1413.1082352941178</v>
      </c>
      <c r="T49" s="26">
        <v>1751.717407013815</v>
      </c>
      <c r="U49" s="16">
        <f t="shared" si="6"/>
        <v>14493.328458901946</v>
      </c>
      <c r="V49" s="17">
        <f t="shared" si="7"/>
        <v>14493.328458901946</v>
      </c>
      <c r="W49" s="17">
        <f t="shared" si="8"/>
        <v>14493.328458901946</v>
      </c>
      <c r="X49" s="17">
        <f t="shared" si="9"/>
        <v>14493.328458901946</v>
      </c>
      <c r="Y49" s="25">
        <f t="shared" si="10"/>
        <v>14493.328458901946</v>
      </c>
      <c r="Z49" s="14">
        <f t="shared" si="11"/>
        <v>90836.02241286746</v>
      </c>
      <c r="AA49" s="14">
        <f t="shared" si="12"/>
        <v>106290.64221473549</v>
      </c>
      <c r="AB49" s="14">
        <f t="shared" si="24"/>
        <v>119197.76967969608</v>
      </c>
      <c r="AC49" s="14">
        <f t="shared" si="25"/>
        <v>124376.05702972111</v>
      </c>
      <c r="AD49" s="14">
        <f t="shared" si="26"/>
        <v>125624.06392432236</v>
      </c>
      <c r="AE49" s="14">
        <f t="shared" si="27"/>
        <v>126884.64096521784</v>
      </c>
      <c r="AF49" s="14">
        <f t="shared" si="28"/>
        <v>128153.48737486998</v>
      </c>
      <c r="AG49" s="14">
        <f t="shared" si="29"/>
        <v>129435.02224861871</v>
      </c>
      <c r="AH49" s="98">
        <f t="shared" si="30"/>
        <v>130729.37247110487</v>
      </c>
      <c r="AI49" s="65">
        <f t="shared" si="17"/>
        <v>217856.3680652938</v>
      </c>
      <c r="AJ49" s="65">
        <f t="shared" si="18"/>
        <v>250927.94634266998</v>
      </c>
      <c r="AK49" s="65">
        <f t="shared" si="19"/>
        <v>275528.72539587284</v>
      </c>
      <c r="AL49" s="65">
        <f t="shared" si="31"/>
        <v>315187.9306302462</v>
      </c>
      <c r="AM49" s="65">
        <f t="shared" si="32"/>
        <v>312661.36772766826</v>
      </c>
      <c r="AN49" s="65">
        <f t="shared" si="22"/>
        <v>309825.54987241805</v>
      </c>
      <c r="AO49" s="65">
        <f t="shared" si="23"/>
        <v>309825.5498526857</v>
      </c>
      <c r="AP49" s="65">
        <f t="shared" si="4"/>
        <v>309825.5498526861</v>
      </c>
      <c r="AQ49" s="88">
        <f t="shared" si="5"/>
        <v>309825.5498526857</v>
      </c>
    </row>
    <row r="50" spans="1:43" ht="12.75">
      <c r="A50" s="12" t="s">
        <v>124</v>
      </c>
      <c r="B50" s="12" t="s">
        <v>178</v>
      </c>
      <c r="C50" s="14">
        <v>42.40089111212469</v>
      </c>
      <c r="D50" s="61">
        <v>49.61487554244104</v>
      </c>
      <c r="E50" s="61">
        <v>55.639728807422664</v>
      </c>
      <c r="F50" s="60">
        <v>58.05687557633052</v>
      </c>
      <c r="G50" s="60">
        <v>58.63942645250882</v>
      </c>
      <c r="H50" s="60">
        <v>59.22784488420231</v>
      </c>
      <c r="I50" s="60">
        <v>59.820123333044315</v>
      </c>
      <c r="J50" s="60">
        <v>60.418324566374764</v>
      </c>
      <c r="K50" s="88">
        <v>61.022507812038505</v>
      </c>
      <c r="L50" s="19">
        <v>46</v>
      </c>
      <c r="M50" s="10">
        <v>15</v>
      </c>
      <c r="N50" s="23">
        <v>21</v>
      </c>
      <c r="O50" s="14">
        <v>3015176.51</v>
      </c>
      <c r="P50" s="9">
        <v>942413.84</v>
      </c>
      <c r="Q50" s="20">
        <v>1227184.05</v>
      </c>
      <c r="R50" s="27">
        <f t="shared" si="0"/>
        <v>63228.95609756097</v>
      </c>
      <c r="S50" s="26">
        <v>1172.3292682926829</v>
      </c>
      <c r="T50" s="26">
        <v>2445.3081560891933</v>
      </c>
      <c r="U50" s="16">
        <f t="shared" si="6"/>
        <v>13856.054912393749</v>
      </c>
      <c r="V50" s="17">
        <f t="shared" si="7"/>
        <v>13856.054912393749</v>
      </c>
      <c r="W50" s="17">
        <f t="shared" si="8"/>
        <v>13856.054912393749</v>
      </c>
      <c r="X50" s="17">
        <f t="shared" si="9"/>
        <v>13856.054912393749</v>
      </c>
      <c r="Y50" s="25">
        <f t="shared" si="10"/>
        <v>13856.054912393749</v>
      </c>
      <c r="Z50" s="14">
        <f t="shared" si="11"/>
        <v>146877.26889600695</v>
      </c>
      <c r="AA50" s="14">
        <f t="shared" si="12"/>
        <v>171866.60999691117</v>
      </c>
      <c r="AB50" s="14">
        <f t="shared" si="24"/>
        <v>192736.7844165862</v>
      </c>
      <c r="AC50" s="14">
        <f t="shared" si="25"/>
        <v>201109.8140069118</v>
      </c>
      <c r="AD50" s="14">
        <f t="shared" si="26"/>
        <v>203127.7782393092</v>
      </c>
      <c r="AE50" s="14">
        <f t="shared" si="27"/>
        <v>205166.0677645616</v>
      </c>
      <c r="AF50" s="14">
        <f t="shared" si="28"/>
        <v>207217.72844220715</v>
      </c>
      <c r="AG50" s="14">
        <f t="shared" si="29"/>
        <v>209289.90572662925</v>
      </c>
      <c r="AH50" s="98">
        <f t="shared" si="30"/>
        <v>211382.80478389552</v>
      </c>
      <c r="AI50" s="65">
        <f t="shared" si="17"/>
        <v>352262.7642984606</v>
      </c>
      <c r="AJ50" s="65">
        <f t="shared" si="18"/>
        <v>405737.8391248705</v>
      </c>
      <c r="AK50" s="65">
        <f t="shared" si="19"/>
        <v>445516.0586469164</v>
      </c>
      <c r="AL50" s="65">
        <f t="shared" si="31"/>
        <v>509642.99415863515</v>
      </c>
      <c r="AM50" s="65">
        <f t="shared" si="32"/>
        <v>505557.66931759444</v>
      </c>
      <c r="AN50" s="65">
        <f t="shared" si="22"/>
        <v>500972.294808652</v>
      </c>
      <c r="AO50" s="65">
        <f t="shared" si="23"/>
        <v>500972.29477674584</v>
      </c>
      <c r="AP50" s="65">
        <f t="shared" si="4"/>
        <v>500972.2947767464</v>
      </c>
      <c r="AQ50" s="88">
        <f t="shared" si="5"/>
        <v>500972.29477674584</v>
      </c>
    </row>
    <row r="51" spans="1:43" ht="12.75">
      <c r="A51" s="12" t="s">
        <v>123</v>
      </c>
      <c r="B51" s="12" t="s">
        <v>174</v>
      </c>
      <c r="C51" s="14">
        <v>5.689505581491141</v>
      </c>
      <c r="D51" s="61">
        <v>6.657504215589149</v>
      </c>
      <c r="E51" s="61">
        <v>7.465940910660777</v>
      </c>
      <c r="F51" s="60">
        <v>7.790282443875676</v>
      </c>
      <c r="G51" s="60">
        <v>7.868451236431341</v>
      </c>
      <c r="H51" s="60">
        <v>7.947407358898664</v>
      </c>
      <c r="I51" s="60">
        <v>8.026881432487649</v>
      </c>
      <c r="J51" s="60">
        <v>8.107150246812525</v>
      </c>
      <c r="K51" s="88">
        <v>8.18822174928065</v>
      </c>
      <c r="L51" s="19">
        <v>4</v>
      </c>
      <c r="M51" s="10">
        <v>8</v>
      </c>
      <c r="N51" s="23">
        <v>9</v>
      </c>
      <c r="O51" s="14">
        <v>324669.67</v>
      </c>
      <c r="P51" s="9">
        <v>500510</v>
      </c>
      <c r="Q51" s="20">
        <v>602609.49</v>
      </c>
      <c r="R51" s="27">
        <f t="shared" si="0"/>
        <v>67989.95999999999</v>
      </c>
      <c r="S51" s="26">
        <v>1195.2614285714285</v>
      </c>
      <c r="T51" s="26">
        <v>1633.4658111380143</v>
      </c>
      <c r="U51" s="16">
        <f t="shared" si="6"/>
        <v>15146.076942801938</v>
      </c>
      <c r="V51" s="17">
        <f t="shared" si="7"/>
        <v>15146.076942801938</v>
      </c>
      <c r="W51" s="17">
        <f t="shared" si="8"/>
        <v>15146.076942801938</v>
      </c>
      <c r="X51" s="17">
        <f t="shared" si="9"/>
        <v>15146.076942801938</v>
      </c>
      <c r="Y51" s="25">
        <f t="shared" si="10"/>
        <v>15146.076942801938</v>
      </c>
      <c r="Z51" s="14">
        <f t="shared" si="11"/>
        <v>21543.422325941476</v>
      </c>
      <c r="AA51" s="14">
        <f t="shared" si="12"/>
        <v>25208.767774085376</v>
      </c>
      <c r="AB51" s="14">
        <f t="shared" si="24"/>
        <v>28269.928870820222</v>
      </c>
      <c r="AC51" s="14">
        <f t="shared" si="25"/>
        <v>29498.05432527503</v>
      </c>
      <c r="AD51" s="14">
        <f t="shared" si="26"/>
        <v>29794.04196191853</v>
      </c>
      <c r="AE51" s="14">
        <f t="shared" si="27"/>
        <v>30093.010838417373</v>
      </c>
      <c r="AF51" s="14">
        <f t="shared" si="28"/>
        <v>30393.94094680154</v>
      </c>
      <c r="AG51" s="14">
        <f t="shared" si="29"/>
        <v>30697.880356269554</v>
      </c>
      <c r="AH51" s="98">
        <f t="shared" si="30"/>
        <v>31004.859159832253</v>
      </c>
      <c r="AI51" s="65">
        <f t="shared" si="17"/>
        <v>51668.61801030964</v>
      </c>
      <c r="AJ51" s="65">
        <f t="shared" si="18"/>
        <v>59512.147029850035</v>
      </c>
      <c r="AK51" s="65">
        <f t="shared" si="19"/>
        <v>65346.671248462764</v>
      </c>
      <c r="AL51" s="65">
        <f t="shared" si="31"/>
        <v>74752.57635945389</v>
      </c>
      <c r="AM51" s="65">
        <f t="shared" si="32"/>
        <v>74153.35580578526</v>
      </c>
      <c r="AN51" s="65">
        <f t="shared" si="22"/>
        <v>73480.78978987786</v>
      </c>
      <c r="AO51" s="65">
        <f t="shared" si="23"/>
        <v>73480.789785198</v>
      </c>
      <c r="AP51" s="65">
        <f t="shared" si="4"/>
        <v>73480.78978519807</v>
      </c>
      <c r="AQ51" s="88">
        <f t="shared" si="5"/>
        <v>73480.789785198</v>
      </c>
    </row>
    <row r="52" spans="1:43" ht="12.75">
      <c r="A52" s="12" t="s">
        <v>122</v>
      </c>
      <c r="B52" s="12" t="s">
        <v>180</v>
      </c>
      <c r="C52" s="14">
        <v>45.5745637580781</v>
      </c>
      <c r="D52" s="61">
        <v>53.32850912917482</v>
      </c>
      <c r="E52" s="61">
        <v>59.80431782224856</v>
      </c>
      <c r="F52" s="60">
        <v>62.40238608550547</v>
      </c>
      <c r="G52" s="60">
        <v>63.02854042689667</v>
      </c>
      <c r="H52" s="60">
        <v>63.661001505620895</v>
      </c>
      <c r="I52" s="60">
        <v>64.29761152067708</v>
      </c>
      <c r="J52" s="60">
        <v>64.94058763588386</v>
      </c>
      <c r="K52" s="88">
        <v>65.58999351224269</v>
      </c>
      <c r="L52" s="19">
        <v>48</v>
      </c>
      <c r="M52" s="10">
        <v>44</v>
      </c>
      <c r="N52" s="23">
        <v>46</v>
      </c>
      <c r="O52" s="14">
        <v>3501829.78</v>
      </c>
      <c r="P52" s="9">
        <v>2917041.9</v>
      </c>
      <c r="Q52" s="20">
        <v>2838480</v>
      </c>
      <c r="R52" s="27">
        <f t="shared" si="0"/>
        <v>67082.25855072464</v>
      </c>
      <c r="S52" s="26">
        <v>1766.726956521739</v>
      </c>
      <c r="T52" s="26">
        <v>1737.2550240384614</v>
      </c>
      <c r="U52" s="16">
        <f t="shared" si="6"/>
        <v>14778.134605969024</v>
      </c>
      <c r="V52" s="17">
        <f t="shared" si="7"/>
        <v>14778.134605969024</v>
      </c>
      <c r="W52" s="17">
        <f t="shared" si="8"/>
        <v>14778.134605969024</v>
      </c>
      <c r="X52" s="17">
        <f t="shared" si="9"/>
        <v>14778.134605969024</v>
      </c>
      <c r="Y52" s="25">
        <f t="shared" si="10"/>
        <v>14778.134605969024</v>
      </c>
      <c r="Z52" s="14">
        <f t="shared" si="11"/>
        <v>168376.75945629893</v>
      </c>
      <c r="AA52" s="14">
        <f t="shared" si="12"/>
        <v>197023.97156164836</v>
      </c>
      <c r="AB52" s="14">
        <f t="shared" si="24"/>
        <v>220949.06469883537</v>
      </c>
      <c r="AC52" s="14">
        <f t="shared" si="25"/>
        <v>230547.71532631206</v>
      </c>
      <c r="AD52" s="14">
        <f t="shared" si="26"/>
        <v>232861.06361160983</v>
      </c>
      <c r="AE52" s="14">
        <f t="shared" si="27"/>
        <v>235197.71235021556</v>
      </c>
      <c r="AF52" s="14">
        <f t="shared" si="28"/>
        <v>237549.68947371765</v>
      </c>
      <c r="AG52" s="14">
        <f t="shared" si="29"/>
        <v>239925.18636845483</v>
      </c>
      <c r="AH52" s="98">
        <f t="shared" si="30"/>
        <v>242324.43823213936</v>
      </c>
      <c r="AI52" s="65">
        <f t="shared" si="17"/>
        <v>403826.0186583938</v>
      </c>
      <c r="AJ52" s="65">
        <f t="shared" si="18"/>
        <v>465128.62782747525</v>
      </c>
      <c r="AK52" s="65">
        <f t="shared" si="19"/>
        <v>510729.47369291395</v>
      </c>
      <c r="AL52" s="65">
        <f t="shared" si="31"/>
        <v>584243.1336110538</v>
      </c>
      <c r="AM52" s="65">
        <f t="shared" si="32"/>
        <v>579559.8101585475</v>
      </c>
      <c r="AN52" s="65">
        <f t="shared" si="22"/>
        <v>574303.241143393</v>
      </c>
      <c r="AO52" s="65">
        <f t="shared" si="23"/>
        <v>574303.2411068165</v>
      </c>
      <c r="AP52" s="65">
        <f t="shared" si="4"/>
        <v>574303.2411068171</v>
      </c>
      <c r="AQ52" s="88">
        <f t="shared" si="5"/>
        <v>574303.2411068165</v>
      </c>
    </row>
    <row r="53" spans="1:43" ht="12.75">
      <c r="A53" s="12" t="s">
        <v>121</v>
      </c>
      <c r="B53" s="12" t="s">
        <v>182</v>
      </c>
      <c r="C53" s="14">
        <v>47.98086464600091</v>
      </c>
      <c r="D53" s="61">
        <v>56.1442121943827</v>
      </c>
      <c r="E53" s="61">
        <v>62.96193845996199</v>
      </c>
      <c r="F53" s="60">
        <v>0</v>
      </c>
      <c r="G53" s="60">
        <v>0</v>
      </c>
      <c r="H53" s="60">
        <v>0</v>
      </c>
      <c r="I53" s="60">
        <v>0</v>
      </c>
      <c r="J53" s="60">
        <v>0</v>
      </c>
      <c r="K53" s="88">
        <v>0</v>
      </c>
      <c r="L53" s="19">
        <v>69</v>
      </c>
      <c r="M53" s="10">
        <v>27</v>
      </c>
      <c r="N53" s="23">
        <v>35</v>
      </c>
      <c r="O53" s="14">
        <v>3668416.77</v>
      </c>
      <c r="P53" s="9">
        <v>1571656.43</v>
      </c>
      <c r="Q53" s="20">
        <v>1650129.67</v>
      </c>
      <c r="R53" s="27">
        <f t="shared" si="0"/>
        <v>52596.968473282446</v>
      </c>
      <c r="S53" s="26">
        <v>1162.7706451612903</v>
      </c>
      <c r="T53" s="26">
        <v>1153.5860541586073</v>
      </c>
      <c r="U53" s="16">
        <f t="shared" si="6"/>
        <v>11687.225400739855</v>
      </c>
      <c r="V53" s="17">
        <f t="shared" si="7"/>
        <v>11687.225400739855</v>
      </c>
      <c r="W53" s="17">
        <f t="shared" si="8"/>
        <v>11687.225400739855</v>
      </c>
      <c r="X53" s="17">
        <f t="shared" si="9"/>
        <v>11687.225400739855</v>
      </c>
      <c r="Y53" s="25">
        <f t="shared" si="10"/>
        <v>11687.225400739855</v>
      </c>
      <c r="Z53" s="14">
        <f t="shared" si="11"/>
        <v>140190.79501005067</v>
      </c>
      <c r="AA53" s="14">
        <f t="shared" si="12"/>
        <v>164042.51571567947</v>
      </c>
      <c r="AB53" s="14">
        <f t="shared" si="24"/>
        <v>183962.59161227185</v>
      </c>
      <c r="AC53" s="60">
        <v>0</v>
      </c>
      <c r="AD53" s="25">
        <v>0</v>
      </c>
      <c r="AE53" s="14">
        <f t="shared" si="27"/>
        <v>0</v>
      </c>
      <c r="AF53" s="14">
        <f t="shared" si="28"/>
        <v>0</v>
      </c>
      <c r="AG53" s="14">
        <f t="shared" si="29"/>
        <v>0</v>
      </c>
      <c r="AH53" s="98">
        <f t="shared" si="30"/>
        <v>0</v>
      </c>
      <c r="AI53" s="65">
        <f t="shared" si="17"/>
        <v>336226.27483905957</v>
      </c>
      <c r="AJ53" s="65">
        <f t="shared" si="18"/>
        <v>387266.9383092132</v>
      </c>
      <c r="AK53" s="65">
        <f t="shared" si="19"/>
        <v>425234.28520227317</v>
      </c>
      <c r="AL53" s="65">
        <f t="shared" si="31"/>
        <v>0</v>
      </c>
      <c r="AM53" s="65">
        <f t="shared" si="32"/>
        <v>0</v>
      </c>
      <c r="AN53" s="65">
        <f t="shared" si="22"/>
        <v>0</v>
      </c>
      <c r="AO53" s="65">
        <f t="shared" si="23"/>
        <v>0</v>
      </c>
      <c r="AP53" s="65">
        <f t="shared" si="4"/>
        <v>0</v>
      </c>
      <c r="AQ53" s="88">
        <f t="shared" si="5"/>
        <v>0</v>
      </c>
    </row>
    <row r="54" spans="1:43" ht="12.75">
      <c r="A54" s="12" t="s">
        <v>120</v>
      </c>
      <c r="B54" s="12" t="s">
        <v>177</v>
      </c>
      <c r="C54" s="14">
        <v>13.258143587343227</v>
      </c>
      <c r="D54" s="61">
        <v>15.513851873309953</v>
      </c>
      <c r="E54" s="61">
        <v>17.39773609330359</v>
      </c>
      <c r="F54" s="60">
        <v>18.153542825032844</v>
      </c>
      <c r="G54" s="60">
        <v>18.335698033584485</v>
      </c>
      <c r="H54" s="60">
        <v>18.519687941631503</v>
      </c>
      <c r="I54" s="60">
        <v>18.704884821047813</v>
      </c>
      <c r="J54" s="60">
        <v>18.891933669258293</v>
      </c>
      <c r="K54" s="88">
        <v>19.080853005950875</v>
      </c>
      <c r="L54" s="19">
        <v>15</v>
      </c>
      <c r="M54" s="10">
        <v>8</v>
      </c>
      <c r="N54" s="23">
        <v>7</v>
      </c>
      <c r="O54" s="14">
        <v>2077000</v>
      </c>
      <c r="P54" s="9">
        <v>1106000</v>
      </c>
      <c r="Q54" s="20">
        <v>1273000</v>
      </c>
      <c r="R54" s="27">
        <f t="shared" si="0"/>
        <v>148533.33333333334</v>
      </c>
      <c r="S54" s="26">
        <v>787.7180000000001</v>
      </c>
      <c r="T54" s="26">
        <v>3106.884246713853</v>
      </c>
      <c r="U54" s="16">
        <f t="shared" si="6"/>
        <v>33619.82665377384</v>
      </c>
      <c r="V54" s="17">
        <f t="shared" si="7"/>
        <v>33619.82665377384</v>
      </c>
      <c r="W54" s="17">
        <f t="shared" si="8"/>
        <v>33619.82665377384</v>
      </c>
      <c r="X54" s="17">
        <f t="shared" si="9"/>
        <v>33619.82665377384</v>
      </c>
      <c r="Y54" s="25">
        <f t="shared" si="10"/>
        <v>33619.82665377384</v>
      </c>
      <c r="Z54" s="14">
        <f t="shared" si="11"/>
        <v>111434.12228933063</v>
      </c>
      <c r="AA54" s="14">
        <f t="shared" si="12"/>
        <v>130393.25267825129</v>
      </c>
      <c r="AB54" s="14">
        <f t="shared" si="24"/>
        <v>146227.2179062428</v>
      </c>
      <c r="AC54" s="14">
        <f aca="true" t="shared" si="33" ref="AC54:AC62">F54*$U54/4</f>
        <v>152579.74073236602</v>
      </c>
      <c r="AD54" s="14">
        <f aca="true" t="shared" si="34" ref="AD54:AD62">G54*$U54/4</f>
        <v>154110.74736626307</v>
      </c>
      <c r="AE54" s="14">
        <f t="shared" si="27"/>
        <v>155657.1745699092</v>
      </c>
      <c r="AF54" s="14">
        <f t="shared" si="28"/>
        <v>157213.74631560824</v>
      </c>
      <c r="AG54" s="14">
        <f t="shared" si="29"/>
        <v>158785.88377876434</v>
      </c>
      <c r="AH54" s="98">
        <f t="shared" si="30"/>
        <v>160373.74261655196</v>
      </c>
      <c r="AI54" s="65">
        <f t="shared" si="17"/>
        <v>267257.7741257244</v>
      </c>
      <c r="AJ54" s="65">
        <f t="shared" si="18"/>
        <v>307828.7084331723</v>
      </c>
      <c r="AK54" s="65">
        <f t="shared" si="19"/>
        <v>338007.9935736794</v>
      </c>
      <c r="AL54" s="65">
        <f t="shared" si="31"/>
        <v>386660.37407860544</v>
      </c>
      <c r="AM54" s="65">
        <f t="shared" si="32"/>
        <v>383560.8843389746</v>
      </c>
      <c r="AN54" s="65">
        <f t="shared" si="22"/>
        <v>380082.0125733669</v>
      </c>
      <c r="AO54" s="65">
        <f t="shared" si="23"/>
        <v>380082.0125491601</v>
      </c>
      <c r="AP54" s="65">
        <f t="shared" si="4"/>
        <v>380082.0125491606</v>
      </c>
      <c r="AQ54" s="88">
        <f t="shared" si="5"/>
        <v>380082.0125491601</v>
      </c>
    </row>
    <row r="55" spans="1:43" ht="12.75">
      <c r="A55" s="12" t="s">
        <v>119</v>
      </c>
      <c r="B55" s="12" t="s">
        <v>181</v>
      </c>
      <c r="C55" s="14">
        <v>5.216491593972851</v>
      </c>
      <c r="D55" s="61">
        <v>6.1040127793244325</v>
      </c>
      <c r="E55" s="61">
        <v>6.845237682560237</v>
      </c>
      <c r="F55" s="60">
        <v>7.142614116656002</v>
      </c>
      <c r="G55" s="60">
        <v>7.2142841138881275</v>
      </c>
      <c r="H55" s="60">
        <v>7.286675984015358</v>
      </c>
      <c r="I55" s="60">
        <v>7.35954274385551</v>
      </c>
      <c r="J55" s="60">
        <v>7.433138171294066</v>
      </c>
      <c r="K55" s="88">
        <v>7.507469553007005</v>
      </c>
      <c r="L55" s="19">
        <v>2</v>
      </c>
      <c r="M55" s="10">
        <v>4</v>
      </c>
      <c r="N55" s="23">
        <v>3</v>
      </c>
      <c r="O55" s="14">
        <v>232735.06</v>
      </c>
      <c r="P55" s="9">
        <v>376697</v>
      </c>
      <c r="Q55" s="20">
        <v>358843.1</v>
      </c>
      <c r="R55" s="27">
        <f t="shared" si="0"/>
        <v>107586.1288888889</v>
      </c>
      <c r="S55" s="26">
        <v>1353.3333333333333</v>
      </c>
      <c r="T55" s="26">
        <v>1754.4216811594206</v>
      </c>
      <c r="U55" s="16">
        <f t="shared" si="6"/>
        <v>24284.95322336464</v>
      </c>
      <c r="V55" s="17">
        <f t="shared" si="7"/>
        <v>24284.95322336464</v>
      </c>
      <c r="W55" s="17">
        <f t="shared" si="8"/>
        <v>24284.95322336464</v>
      </c>
      <c r="X55" s="17">
        <f t="shared" si="9"/>
        <v>24284.95322336464</v>
      </c>
      <c r="Y55" s="25">
        <f t="shared" si="10"/>
        <v>24284.95322336464</v>
      </c>
      <c r="Z55" s="14">
        <f t="shared" si="11"/>
        <v>31670.563587426383</v>
      </c>
      <c r="AA55" s="14">
        <f t="shared" si="12"/>
        <v>37058.91620517846</v>
      </c>
      <c r="AB55" s="14">
        <f t="shared" si="24"/>
        <v>41559.069230947076</v>
      </c>
      <c r="AC55" s="14">
        <f t="shared" si="33"/>
        <v>43364.51242888374</v>
      </c>
      <c r="AD55" s="14">
        <f t="shared" si="34"/>
        <v>43799.63806145895</v>
      </c>
      <c r="AE55" s="14">
        <f t="shared" si="27"/>
        <v>44239.14635640687</v>
      </c>
      <c r="AF55" s="14">
        <f t="shared" si="28"/>
        <v>44681.53781997092</v>
      </c>
      <c r="AG55" s="14">
        <f t="shared" si="29"/>
        <v>45128.35319817064</v>
      </c>
      <c r="AH55" s="98">
        <f t="shared" si="30"/>
        <v>45579.636730152335</v>
      </c>
      <c r="AI55" s="65">
        <f t="shared" si="17"/>
        <v>75957.02425605417</v>
      </c>
      <c r="AJ55" s="65">
        <f t="shared" si="18"/>
        <v>87487.6427810439</v>
      </c>
      <c r="AK55" s="65">
        <f t="shared" si="19"/>
        <v>96064.86266153835</v>
      </c>
      <c r="AL55" s="65">
        <f t="shared" si="31"/>
        <v>109892.2997051059</v>
      </c>
      <c r="AM55" s="65">
        <f t="shared" si="32"/>
        <v>109011.39729504625</v>
      </c>
      <c r="AN55" s="65">
        <f t="shared" si="22"/>
        <v>108022.67115621502</v>
      </c>
      <c r="AO55" s="65">
        <f t="shared" si="23"/>
        <v>108022.67114933522</v>
      </c>
      <c r="AP55" s="65">
        <f t="shared" si="4"/>
        <v>108022.67114933535</v>
      </c>
      <c r="AQ55" s="88">
        <f t="shared" si="5"/>
        <v>108022.67114933522</v>
      </c>
    </row>
    <row r="56" spans="1:43" ht="12.75">
      <c r="A56" s="12" t="s">
        <v>118</v>
      </c>
      <c r="B56" s="12" t="s">
        <v>178</v>
      </c>
      <c r="C56" s="14">
        <v>22.50997525256538</v>
      </c>
      <c r="D56" s="61">
        <v>26.339767663517275</v>
      </c>
      <c r="E56" s="61">
        <v>29.538268787855515</v>
      </c>
      <c r="F56" s="60">
        <v>30.821494506061597</v>
      </c>
      <c r="G56" s="60">
        <v>31.130761728098452</v>
      </c>
      <c r="H56" s="60">
        <v>31.443143944324706</v>
      </c>
      <c r="I56" s="60">
        <v>31.757575383767943</v>
      </c>
      <c r="J56" s="60">
        <v>32.07515113760563</v>
      </c>
      <c r="K56" s="88">
        <v>32.395902648981675</v>
      </c>
      <c r="L56" s="19">
        <v>6</v>
      </c>
      <c r="M56" s="10">
        <v>9</v>
      </c>
      <c r="N56" s="23">
        <v>19</v>
      </c>
      <c r="O56" s="14">
        <v>618124.65</v>
      </c>
      <c r="P56" s="9">
        <v>708960.98</v>
      </c>
      <c r="Q56" s="20">
        <v>1296456.9</v>
      </c>
      <c r="R56" s="27">
        <f t="shared" si="0"/>
        <v>77163.01558823528</v>
      </c>
      <c r="S56" s="26">
        <v>1219.075588235294</v>
      </c>
      <c r="T56" s="26">
        <v>2445.3081560891933</v>
      </c>
      <c r="U56" s="16">
        <f t="shared" si="6"/>
        <v>17084.021985798627</v>
      </c>
      <c r="V56" s="17">
        <f t="shared" si="7"/>
        <v>17084.021985798627</v>
      </c>
      <c r="W56" s="17">
        <f t="shared" si="8"/>
        <v>17084.021985798627</v>
      </c>
      <c r="X56" s="17">
        <f t="shared" si="9"/>
        <v>17084.021985798627</v>
      </c>
      <c r="Y56" s="25">
        <f t="shared" si="10"/>
        <v>17084.021985798627</v>
      </c>
      <c r="Z56" s="14">
        <f t="shared" si="11"/>
        <v>96140.22802865248</v>
      </c>
      <c r="AA56" s="14">
        <f t="shared" si="12"/>
        <v>112497.29246608922</v>
      </c>
      <c r="AB56" s="14">
        <f t="shared" si="24"/>
        <v>126158.10834853824</v>
      </c>
      <c r="AC56" s="14">
        <f t="shared" si="33"/>
        <v>131638.772444182</v>
      </c>
      <c r="AD56" s="14">
        <f t="shared" si="34"/>
        <v>132959.6544493731</v>
      </c>
      <c r="AE56" s="14">
        <f t="shared" si="27"/>
        <v>134293.84061186857</v>
      </c>
      <c r="AF56" s="14">
        <f t="shared" si="28"/>
        <v>135636.7790179872</v>
      </c>
      <c r="AG56" s="14">
        <f t="shared" si="29"/>
        <v>136993.1468081671</v>
      </c>
      <c r="AH56" s="98">
        <f t="shared" si="30"/>
        <v>138363.07827624874</v>
      </c>
      <c r="AI56" s="65">
        <f t="shared" si="17"/>
        <v>230577.69755806084</v>
      </c>
      <c r="AJ56" s="65">
        <f t="shared" si="18"/>
        <v>265580.4309714955</v>
      </c>
      <c r="AK56" s="65">
        <f t="shared" si="19"/>
        <v>291617.72812556365</v>
      </c>
      <c r="AL56" s="65">
        <f t="shared" si="31"/>
        <v>333592.76108481915</v>
      </c>
      <c r="AM56" s="65">
        <f t="shared" si="32"/>
        <v>330918.6641007115</v>
      </c>
      <c r="AN56" s="65">
        <f t="shared" si="22"/>
        <v>327917.25377901894</v>
      </c>
      <c r="AO56" s="65">
        <f t="shared" si="23"/>
        <v>327917.2537581344</v>
      </c>
      <c r="AP56" s="65">
        <f t="shared" si="4"/>
        <v>327917.2537581348</v>
      </c>
      <c r="AQ56" s="88">
        <f t="shared" si="5"/>
        <v>327917.2537581344</v>
      </c>
    </row>
    <row r="57" spans="1:43" ht="12.75">
      <c r="A57" s="12" t="s">
        <v>117</v>
      </c>
      <c r="B57" s="12" t="s">
        <v>174</v>
      </c>
      <c r="C57" s="14">
        <v>4.7315296551612</v>
      </c>
      <c r="D57" s="61">
        <v>5.536540596408906</v>
      </c>
      <c r="E57" s="61">
        <v>6.208855992230945</v>
      </c>
      <c r="F57" s="60">
        <v>6.4785862105822805</v>
      </c>
      <c r="G57" s="60">
        <v>6.543593258169769</v>
      </c>
      <c r="H57" s="60">
        <v>6.609255068244443</v>
      </c>
      <c r="I57" s="60">
        <v>6.675347618926886</v>
      </c>
      <c r="J57" s="60">
        <v>6.742101095116156</v>
      </c>
      <c r="K57" s="88">
        <v>6.809522106067316</v>
      </c>
      <c r="L57" s="19">
        <v>5</v>
      </c>
      <c r="M57" s="10">
        <v>10</v>
      </c>
      <c r="N57" s="23">
        <v>6</v>
      </c>
      <c r="O57" s="14">
        <v>428000</v>
      </c>
      <c r="P57" s="9">
        <v>848370</v>
      </c>
      <c r="Q57" s="20">
        <v>407000</v>
      </c>
      <c r="R57" s="27">
        <f t="shared" si="0"/>
        <v>80160.47619047618</v>
      </c>
      <c r="S57" s="26">
        <v>3549.095238095238</v>
      </c>
      <c r="T57" s="26">
        <v>1633.4658111380143</v>
      </c>
      <c r="U57" s="16">
        <f t="shared" si="6"/>
        <v>17427.866595430507</v>
      </c>
      <c r="V57" s="17">
        <f t="shared" si="7"/>
        <v>17427.866595430507</v>
      </c>
      <c r="W57" s="17">
        <f t="shared" si="8"/>
        <v>17427.866595430507</v>
      </c>
      <c r="X57" s="17">
        <f t="shared" si="9"/>
        <v>17427.866595430507</v>
      </c>
      <c r="Y57" s="25">
        <f t="shared" si="10"/>
        <v>17427.866595430507</v>
      </c>
      <c r="Z57" s="14">
        <f t="shared" si="11"/>
        <v>20615.116905618175</v>
      </c>
      <c r="AA57" s="14">
        <f t="shared" si="12"/>
        <v>24122.522728599917</v>
      </c>
      <c r="AB57" s="14">
        <f t="shared" si="24"/>
        <v>27051.778485710056</v>
      </c>
      <c r="AC57" s="14">
        <f t="shared" si="33"/>
        <v>28226.98405125591</v>
      </c>
      <c r="AD57" s="14">
        <f t="shared" si="34"/>
        <v>28510.217589535296</v>
      </c>
      <c r="AE57" s="14">
        <f t="shared" si="27"/>
        <v>28796.303906134275</v>
      </c>
      <c r="AF57" s="14">
        <f t="shared" si="28"/>
        <v>29084.266945195614</v>
      </c>
      <c r="AG57" s="14">
        <f t="shared" si="29"/>
        <v>29375.109614647572</v>
      </c>
      <c r="AH57" s="98">
        <f t="shared" si="30"/>
        <v>29668.860710794044</v>
      </c>
      <c r="AI57" s="65">
        <f t="shared" si="17"/>
        <v>49442.21881365886</v>
      </c>
      <c r="AJ57" s="65">
        <f t="shared" si="18"/>
        <v>56947.770403562434</v>
      </c>
      <c r="AK57" s="65">
        <f t="shared" si="19"/>
        <v>62530.8851490097</v>
      </c>
      <c r="AL57" s="65">
        <f t="shared" si="31"/>
        <v>71531.49009155612</v>
      </c>
      <c r="AM57" s="65">
        <f t="shared" si="32"/>
        <v>70958.08993352955</v>
      </c>
      <c r="AN57" s="65">
        <f t="shared" si="22"/>
        <v>70314.50476702693</v>
      </c>
      <c r="AO57" s="65">
        <f t="shared" si="23"/>
        <v>70314.50476254872</v>
      </c>
      <c r="AP57" s="65">
        <f t="shared" si="4"/>
        <v>70314.5047625488</v>
      </c>
      <c r="AQ57" s="88">
        <f t="shared" si="5"/>
        <v>70314.50476254872</v>
      </c>
    </row>
    <row r="58" spans="1:43" ht="12.75">
      <c r="A58" s="12" t="s">
        <v>116</v>
      </c>
      <c r="B58" s="12" t="s">
        <v>177</v>
      </c>
      <c r="C58" s="14">
        <v>11.60252693679682</v>
      </c>
      <c r="D58" s="61">
        <v>13.576552634819093</v>
      </c>
      <c r="E58" s="61">
        <v>15.225185964537213</v>
      </c>
      <c r="F58" s="60">
        <v>15.886610990305721</v>
      </c>
      <c r="G58" s="60">
        <v>16.046019485165882</v>
      </c>
      <c r="H58" s="60">
        <v>16.207033570595783</v>
      </c>
      <c r="I58" s="60">
        <v>16.369103906301735</v>
      </c>
      <c r="J58" s="60">
        <v>16.532794945364753</v>
      </c>
      <c r="K58" s="88">
        <v>16.6981228948184</v>
      </c>
      <c r="L58" s="19">
        <v>12</v>
      </c>
      <c r="M58" s="10">
        <v>12</v>
      </c>
      <c r="N58" s="23">
        <v>8</v>
      </c>
      <c r="O58" s="14">
        <v>1963741.5</v>
      </c>
      <c r="P58" s="9">
        <v>1672890.2</v>
      </c>
      <c r="Q58" s="20">
        <v>1215153.19</v>
      </c>
      <c r="R58" s="27">
        <f t="shared" si="0"/>
        <v>151618.27781250002</v>
      </c>
      <c r="S58" s="26">
        <v>131.25</v>
      </c>
      <c r="T58" s="26">
        <v>3106.884246713853</v>
      </c>
      <c r="U58" s="16">
        <f t="shared" si="6"/>
        <v>34489.48057043133</v>
      </c>
      <c r="V58" s="17">
        <f t="shared" si="7"/>
        <v>34489.48057043133</v>
      </c>
      <c r="W58" s="17">
        <f t="shared" si="8"/>
        <v>34489.48057043133</v>
      </c>
      <c r="X58" s="17">
        <f t="shared" si="9"/>
        <v>34489.48057043133</v>
      </c>
      <c r="Y58" s="25">
        <f t="shared" si="10"/>
        <v>34489.48057043133</v>
      </c>
      <c r="Z58" s="14">
        <f t="shared" si="11"/>
        <v>100041.28183864003</v>
      </c>
      <c r="AA58" s="14">
        <f t="shared" si="12"/>
        <v>117062.06207800786</v>
      </c>
      <c r="AB58" s="14">
        <f t="shared" si="24"/>
        <v>131277.1888762775</v>
      </c>
      <c r="AC58" s="14">
        <f t="shared" si="33"/>
        <v>136980.24027003752</v>
      </c>
      <c r="AD58" s="14">
        <f t="shared" si="34"/>
        <v>138354.71931659782</v>
      </c>
      <c r="AE58" s="14">
        <f t="shared" si="27"/>
        <v>139743.0423593479</v>
      </c>
      <c r="AF58" s="14">
        <f t="shared" si="28"/>
        <v>141140.47278294133</v>
      </c>
      <c r="AG58" s="14">
        <f t="shared" si="29"/>
        <v>142551.87751077075</v>
      </c>
      <c r="AH58" s="98">
        <f t="shared" si="30"/>
        <v>143977.39628587847</v>
      </c>
      <c r="AI58" s="65">
        <f t="shared" si="17"/>
        <v>239933.78110395127</v>
      </c>
      <c r="AJ58" s="65">
        <f t="shared" si="18"/>
        <v>276356.8101557712</v>
      </c>
      <c r="AK58" s="65">
        <f t="shared" si="19"/>
        <v>303450.61507300363</v>
      </c>
      <c r="AL58" s="65">
        <f t="shared" si="31"/>
        <v>347128.856622541</v>
      </c>
      <c r="AM58" s="65">
        <f t="shared" si="32"/>
        <v>344346.2535901118</v>
      </c>
      <c r="AN58" s="65">
        <f t="shared" si="22"/>
        <v>341223.05592288385</v>
      </c>
      <c r="AO58" s="65">
        <f t="shared" si="23"/>
        <v>341223.05590115185</v>
      </c>
      <c r="AP58" s="65">
        <f t="shared" si="4"/>
        <v>341223.05590115226</v>
      </c>
      <c r="AQ58" s="88">
        <f t="shared" si="5"/>
        <v>341223.0559011519</v>
      </c>
    </row>
    <row r="59" spans="1:43" ht="12.75">
      <c r="A59" s="12" t="s">
        <v>115</v>
      </c>
      <c r="B59" s="12" t="s">
        <v>176</v>
      </c>
      <c r="C59" s="14">
        <v>8.702928936866892</v>
      </c>
      <c r="D59" s="61">
        <v>10.183624087416556</v>
      </c>
      <c r="E59" s="61">
        <v>11.420245970705038</v>
      </c>
      <c r="F59" s="60">
        <v>11.916373670100654</v>
      </c>
      <c r="G59" s="60">
        <v>12.035944243843609</v>
      </c>
      <c r="H59" s="60">
        <v>12.156719153564948</v>
      </c>
      <c r="I59" s="60">
        <v>12.278286345100595</v>
      </c>
      <c r="J59" s="60">
        <v>12.4010692085516</v>
      </c>
      <c r="K59" s="88">
        <v>12.525079900637115</v>
      </c>
      <c r="L59" s="19">
        <v>7</v>
      </c>
      <c r="M59" s="10">
        <v>9</v>
      </c>
      <c r="N59" s="23">
        <v>9</v>
      </c>
      <c r="O59" s="14">
        <v>1029019.28</v>
      </c>
      <c r="P59" s="9">
        <v>1063955.46</v>
      </c>
      <c r="Q59" s="20">
        <v>1029359.62</v>
      </c>
      <c r="R59" s="27">
        <f t="shared" si="0"/>
        <v>124893.3744</v>
      </c>
      <c r="S59" s="26">
        <v>901.16375</v>
      </c>
      <c r="T59" s="26">
        <v>2348.7972657450077</v>
      </c>
      <c r="U59" s="16">
        <f t="shared" si="6"/>
        <v>28274.79500703623</v>
      </c>
      <c r="V59" s="17">
        <f t="shared" si="7"/>
        <v>28274.79500703623</v>
      </c>
      <c r="W59" s="17">
        <f t="shared" si="8"/>
        <v>28274.79500703623</v>
      </c>
      <c r="X59" s="17">
        <f t="shared" si="9"/>
        <v>28274.79500703623</v>
      </c>
      <c r="Y59" s="25">
        <f t="shared" si="10"/>
        <v>28274.79500703623</v>
      </c>
      <c r="Z59" s="14">
        <f t="shared" si="11"/>
        <v>61518.38291267878</v>
      </c>
      <c r="AA59" s="14">
        <f t="shared" si="12"/>
        <v>71984.97087510489</v>
      </c>
      <c r="AB59" s="14">
        <f t="shared" si="24"/>
        <v>80726.27843790411</v>
      </c>
      <c r="AC59" s="14">
        <f t="shared" si="33"/>
        <v>84233.255687335</v>
      </c>
      <c r="AD59" s="14">
        <f t="shared" si="34"/>
        <v>85078.46405269894</v>
      </c>
      <c r="AE59" s="14">
        <f t="shared" si="27"/>
        <v>85932.18550628998</v>
      </c>
      <c r="AF59" s="14">
        <f t="shared" si="28"/>
        <v>86791.50736135287</v>
      </c>
      <c r="AG59" s="14">
        <f t="shared" si="29"/>
        <v>87659.42243496639</v>
      </c>
      <c r="AH59" s="98">
        <f t="shared" si="30"/>
        <v>88536.01665931604</v>
      </c>
      <c r="AI59" s="65">
        <f t="shared" si="17"/>
        <v>147542.47395037557</v>
      </c>
      <c r="AJ59" s="65">
        <f t="shared" si="18"/>
        <v>169940.08628468736</v>
      </c>
      <c r="AK59" s="65">
        <f t="shared" si="19"/>
        <v>186600.87905769583</v>
      </c>
      <c r="AL59" s="65">
        <f t="shared" si="31"/>
        <v>213459.93902986706</v>
      </c>
      <c r="AM59" s="65">
        <f t="shared" si="32"/>
        <v>211748.83301746045</v>
      </c>
      <c r="AN59" s="65">
        <f t="shared" si="22"/>
        <v>209828.28515488494</v>
      </c>
      <c r="AO59" s="65">
        <f t="shared" si="23"/>
        <v>209828.2851415213</v>
      </c>
      <c r="AP59" s="65">
        <f t="shared" si="4"/>
        <v>209828.2851415215</v>
      </c>
      <c r="AQ59" s="88">
        <f t="shared" si="5"/>
        <v>209828.28514152128</v>
      </c>
    </row>
    <row r="60" spans="1:43" ht="12.75">
      <c r="A60" s="12" t="s">
        <v>114</v>
      </c>
      <c r="B60" s="12" t="s">
        <v>181</v>
      </c>
      <c r="C60" s="14">
        <v>6.1063137715178355</v>
      </c>
      <c r="D60" s="61">
        <v>7.145227136755093</v>
      </c>
      <c r="E60" s="61">
        <v>8.012889195225636</v>
      </c>
      <c r="F60" s="60">
        <v>8.360991704763254</v>
      </c>
      <c r="G60" s="60">
        <v>8.444887074518824</v>
      </c>
      <c r="H60" s="60">
        <v>8.529627453285</v>
      </c>
      <c r="I60" s="60">
        <v>8.614923727817848</v>
      </c>
      <c r="J60" s="60">
        <v>8.701072965096028</v>
      </c>
      <c r="K60" s="88">
        <v>8.788083694746987</v>
      </c>
      <c r="L60" s="19">
        <v>5</v>
      </c>
      <c r="M60" s="10">
        <v>2</v>
      </c>
      <c r="N60" s="23">
        <v>9</v>
      </c>
      <c r="O60" s="14">
        <v>562774.73</v>
      </c>
      <c r="P60" s="9">
        <v>275387.81</v>
      </c>
      <c r="Q60" s="20">
        <v>680317.34</v>
      </c>
      <c r="R60" s="27">
        <f t="shared" si="0"/>
        <v>94904.9925</v>
      </c>
      <c r="S60" s="26">
        <v>5476.400625</v>
      </c>
      <c r="T60" s="26">
        <v>1754.4216811594206</v>
      </c>
      <c r="U60" s="16">
        <f t="shared" si="6"/>
        <v>20378.984119856304</v>
      </c>
      <c r="V60" s="17">
        <f t="shared" si="7"/>
        <v>20378.984119856304</v>
      </c>
      <c r="W60" s="17">
        <f t="shared" si="8"/>
        <v>20378.984119856304</v>
      </c>
      <c r="X60" s="17">
        <f t="shared" si="9"/>
        <v>20378.984119856304</v>
      </c>
      <c r="Y60" s="25">
        <f t="shared" si="10"/>
        <v>20378.984119856304</v>
      </c>
      <c r="Z60" s="14">
        <f t="shared" si="11"/>
        <v>31110.11784515546</v>
      </c>
      <c r="AA60" s="14">
        <f t="shared" si="12"/>
        <v>36403.117588174595</v>
      </c>
      <c r="AB60" s="14">
        <f t="shared" si="24"/>
        <v>40823.63541591785</v>
      </c>
      <c r="AC60" s="14">
        <f t="shared" si="33"/>
        <v>42597.12929440516</v>
      </c>
      <c r="AD60" s="14">
        <f t="shared" si="34"/>
        <v>43024.55489639972</v>
      </c>
      <c r="AE60" s="14">
        <f t="shared" si="27"/>
        <v>43456.28560469635</v>
      </c>
      <c r="AF60" s="14">
        <f t="shared" si="28"/>
        <v>43890.8484607433</v>
      </c>
      <c r="AG60" s="14">
        <f t="shared" si="29"/>
        <v>44329.75694535074</v>
      </c>
      <c r="AH60" s="98">
        <f t="shared" si="30"/>
        <v>44773.054514804244</v>
      </c>
      <c r="AI60" s="65">
        <f t="shared" si="17"/>
        <v>74612.88048285097</v>
      </c>
      <c r="AJ60" s="65">
        <f t="shared" si="18"/>
        <v>85939.45192670048</v>
      </c>
      <c r="AK60" s="65">
        <f t="shared" si="19"/>
        <v>94364.88839010245</v>
      </c>
      <c r="AL60" s="65">
        <f t="shared" si="31"/>
        <v>107947.63360189395</v>
      </c>
      <c r="AM60" s="65">
        <f t="shared" si="32"/>
        <v>107082.31973681589</v>
      </c>
      <c r="AN60" s="65">
        <f t="shared" si="22"/>
        <v>106111.0902034129</v>
      </c>
      <c r="AO60" s="65">
        <f t="shared" si="23"/>
        <v>106111.09019665484</v>
      </c>
      <c r="AP60" s="65">
        <f t="shared" si="4"/>
        <v>106111.09019665497</v>
      </c>
      <c r="AQ60" s="88">
        <f t="shared" si="5"/>
        <v>106111.09019665486</v>
      </c>
    </row>
    <row r="61" spans="1:43" ht="12.75">
      <c r="A61" s="12" t="s">
        <v>113</v>
      </c>
      <c r="B61" s="12" t="s">
        <v>174</v>
      </c>
      <c r="C61" s="14">
        <v>3.06713869195123</v>
      </c>
      <c r="D61" s="61">
        <v>3.588974205050386</v>
      </c>
      <c r="E61" s="61">
        <v>4.024791945613619</v>
      </c>
      <c r="F61" s="60">
        <v>4.1996402609341</v>
      </c>
      <c r="G61" s="60">
        <v>4.241780043506869</v>
      </c>
      <c r="H61" s="60">
        <v>4.28434426542692</v>
      </c>
      <c r="I61" s="60">
        <v>4.327187708081188</v>
      </c>
      <c r="J61" s="60">
        <v>4.370459585162001</v>
      </c>
      <c r="K61" s="88">
        <v>4.41416418101362</v>
      </c>
      <c r="L61" s="19">
        <v>1</v>
      </c>
      <c r="M61" s="10">
        <v>4</v>
      </c>
      <c r="N61" s="23">
        <v>3</v>
      </c>
      <c r="O61" s="14">
        <v>145000</v>
      </c>
      <c r="P61" s="9">
        <v>265500</v>
      </c>
      <c r="Q61" s="20">
        <v>253693</v>
      </c>
      <c r="R61" s="27">
        <f t="shared" si="0"/>
        <v>83024.125</v>
      </c>
      <c r="S61" s="26">
        <v>955.4545454545455</v>
      </c>
      <c r="T61" s="26">
        <v>1633.4658111380143</v>
      </c>
      <c r="U61" s="16">
        <f t="shared" si="6"/>
        <v>18696.358967313627</v>
      </c>
      <c r="V61" s="17">
        <f t="shared" si="7"/>
        <v>18696.358967313627</v>
      </c>
      <c r="W61" s="17">
        <f t="shared" si="8"/>
        <v>18696.358967313627</v>
      </c>
      <c r="X61" s="17">
        <f t="shared" si="9"/>
        <v>18696.358967313627</v>
      </c>
      <c r="Y61" s="25">
        <f t="shared" si="10"/>
        <v>18696.358967313627</v>
      </c>
      <c r="Z61" s="14">
        <f t="shared" si="11"/>
        <v>14336.081496814242</v>
      </c>
      <c r="AA61" s="14">
        <f t="shared" si="12"/>
        <v>16775.18751551277</v>
      </c>
      <c r="AB61" s="14">
        <f t="shared" si="24"/>
        <v>18812.23874598621</v>
      </c>
      <c r="AC61" s="14">
        <f t="shared" si="33"/>
        <v>19629.495463001647</v>
      </c>
      <c r="AD61" s="14">
        <f t="shared" si="34"/>
        <v>19826.460588447906</v>
      </c>
      <c r="AE61" s="14">
        <f t="shared" si="27"/>
        <v>20025.409581493328</v>
      </c>
      <c r="AF61" s="14">
        <f t="shared" si="28"/>
        <v>20225.663677308254</v>
      </c>
      <c r="AG61" s="14">
        <f t="shared" si="29"/>
        <v>20427.92031408134</v>
      </c>
      <c r="AH61" s="98">
        <f t="shared" si="30"/>
        <v>20632.19951722215</v>
      </c>
      <c r="AI61" s="65">
        <f t="shared" si="17"/>
        <v>34382.90850064336</v>
      </c>
      <c r="AJ61" s="65">
        <f t="shared" si="18"/>
        <v>39602.38893163123</v>
      </c>
      <c r="AK61" s="65">
        <f t="shared" si="19"/>
        <v>43484.976081791145</v>
      </c>
      <c r="AL61" s="65">
        <f t="shared" si="31"/>
        <v>49744.140488557576</v>
      </c>
      <c r="AM61" s="65">
        <f t="shared" si="32"/>
        <v>49345.38886209871</v>
      </c>
      <c r="AN61" s="65">
        <f t="shared" si="22"/>
        <v>48897.82945996853</v>
      </c>
      <c r="AO61" s="65">
        <f t="shared" si="23"/>
        <v>48897.8294568543</v>
      </c>
      <c r="AP61" s="65">
        <f t="shared" si="4"/>
        <v>48897.829456854364</v>
      </c>
      <c r="AQ61" s="88">
        <f t="shared" si="5"/>
        <v>48897.8294568543</v>
      </c>
    </row>
    <row r="62" spans="1:43" ht="12.75">
      <c r="A62" s="12" t="s">
        <v>112</v>
      </c>
      <c r="B62" s="12" t="s">
        <v>182</v>
      </c>
      <c r="C62" s="14">
        <v>54.07615783721695</v>
      </c>
      <c r="D62" s="61">
        <v>63.27654373612228</v>
      </c>
      <c r="E62" s="61">
        <v>70.96036611715837</v>
      </c>
      <c r="F62" s="60">
        <v>74.04308458752097</v>
      </c>
      <c r="G62" s="60">
        <v>74.78604333914538</v>
      </c>
      <c r="H62" s="60">
        <v>75.53648530279285</v>
      </c>
      <c r="I62" s="60">
        <v>76.29185015582075</v>
      </c>
      <c r="J62" s="60">
        <v>77.05476865737897</v>
      </c>
      <c r="K62" s="88">
        <v>77.82531634395275</v>
      </c>
      <c r="L62" s="19">
        <v>27</v>
      </c>
      <c r="M62" s="10">
        <v>13</v>
      </c>
      <c r="N62" s="23">
        <v>19</v>
      </c>
      <c r="O62" s="14">
        <v>1732683.58</v>
      </c>
      <c r="P62" s="9">
        <v>887547.86</v>
      </c>
      <c r="Q62" s="20">
        <v>1453263.15</v>
      </c>
      <c r="R62" s="27">
        <f t="shared" si="0"/>
        <v>69042.28118644067</v>
      </c>
      <c r="S62" s="26">
        <v>3431.77779661017</v>
      </c>
      <c r="T62" s="26">
        <v>1153.5860541586073</v>
      </c>
      <c r="U62" s="16">
        <f t="shared" si="6"/>
        <v>14982.365865503574</v>
      </c>
      <c r="V62" s="17">
        <f t="shared" si="7"/>
        <v>14982.365865503574</v>
      </c>
      <c r="W62" s="17">
        <f t="shared" si="8"/>
        <v>14982.365865503574</v>
      </c>
      <c r="X62" s="17">
        <f t="shared" si="9"/>
        <v>14982.365865503574</v>
      </c>
      <c r="Y62" s="25">
        <f t="shared" si="10"/>
        <v>14982.365865503574</v>
      </c>
      <c r="Z62" s="14">
        <f t="shared" si="11"/>
        <v>202547.19532947568</v>
      </c>
      <c r="AA62" s="14">
        <f t="shared" si="12"/>
        <v>237008.0822397806</v>
      </c>
      <c r="AB62" s="14">
        <f t="shared" si="24"/>
        <v>265788.5417793375</v>
      </c>
      <c r="AC62" s="14">
        <f t="shared" si="33"/>
        <v>277335.145775167</v>
      </c>
      <c r="AD62" s="14">
        <f t="shared" si="34"/>
        <v>280117.96573512064</v>
      </c>
      <c r="AE62" s="14">
        <f t="shared" si="27"/>
        <v>282928.814750169</v>
      </c>
      <c r="AF62" s="14">
        <f t="shared" si="28"/>
        <v>285758.1028976706</v>
      </c>
      <c r="AG62" s="14">
        <f t="shared" si="29"/>
        <v>288615.68392664735</v>
      </c>
      <c r="AH62" s="98">
        <f t="shared" si="30"/>
        <v>291501.8407659138</v>
      </c>
      <c r="AI62" s="65">
        <f t="shared" si="17"/>
        <v>485778.60593376745</v>
      </c>
      <c r="AJ62" s="65">
        <f t="shared" si="18"/>
        <v>559521.9871086446</v>
      </c>
      <c r="AK62" s="65">
        <f t="shared" si="19"/>
        <v>614377.0838840017</v>
      </c>
      <c r="AL62" s="65">
        <f t="shared" si="31"/>
        <v>702809.6305306114</v>
      </c>
      <c r="AM62" s="65">
        <f t="shared" si="32"/>
        <v>697175.8718504407</v>
      </c>
      <c r="AN62" s="65">
        <f t="shared" si="22"/>
        <v>690852.5329614319</v>
      </c>
      <c r="AO62" s="65">
        <f t="shared" si="23"/>
        <v>690852.5329174325</v>
      </c>
      <c r="AP62" s="65">
        <f t="shared" si="4"/>
        <v>690852.5329174333</v>
      </c>
      <c r="AQ62" s="88">
        <f t="shared" si="5"/>
        <v>690852.5329174325</v>
      </c>
    </row>
    <row r="63" spans="1:43" ht="12.75">
      <c r="A63" s="12" t="s">
        <v>111</v>
      </c>
      <c r="B63" s="12" t="s">
        <v>181</v>
      </c>
      <c r="C63" s="14">
        <v>5.496385523607165</v>
      </c>
      <c r="D63" s="61">
        <v>6.431527181018699</v>
      </c>
      <c r="E63" s="61">
        <v>7.212522943110902</v>
      </c>
      <c r="F63" s="60">
        <v>0</v>
      </c>
      <c r="G63" s="60">
        <v>0</v>
      </c>
      <c r="H63" s="60">
        <v>0</v>
      </c>
      <c r="I63" s="60">
        <v>0</v>
      </c>
      <c r="J63" s="60">
        <v>0</v>
      </c>
      <c r="K63" s="88">
        <v>0</v>
      </c>
      <c r="L63" s="19">
        <v>3</v>
      </c>
      <c r="M63" s="10">
        <v>6</v>
      </c>
      <c r="N63" s="23">
        <v>8</v>
      </c>
      <c r="O63" s="14">
        <v>208268.92</v>
      </c>
      <c r="P63" s="9">
        <v>390546.06</v>
      </c>
      <c r="Q63" s="20">
        <v>373955.22</v>
      </c>
      <c r="R63" s="27">
        <f t="shared" si="0"/>
        <v>57221.77647058823</v>
      </c>
      <c r="S63" s="26">
        <v>1939.4888235294115</v>
      </c>
      <c r="T63" s="26">
        <v>1754.4216811594206</v>
      </c>
      <c r="U63" s="16">
        <f t="shared" si="6"/>
        <v>12442.017165113655</v>
      </c>
      <c r="V63" s="17">
        <f t="shared" si="7"/>
        <v>12442.017165113655</v>
      </c>
      <c r="W63" s="17">
        <f t="shared" si="8"/>
        <v>12442.017165113655</v>
      </c>
      <c r="X63" s="17">
        <f t="shared" si="9"/>
        <v>12442.017165113655</v>
      </c>
      <c r="Y63" s="25">
        <f t="shared" si="10"/>
        <v>12442.017165113655</v>
      </c>
      <c r="Z63" s="14">
        <f t="shared" si="11"/>
        <v>17096.53075770064</v>
      </c>
      <c r="AA63" s="14">
        <f t="shared" si="12"/>
        <v>20005.29289603242</v>
      </c>
      <c r="AB63" s="14">
        <f t="shared" si="24"/>
        <v>22434.583565490477</v>
      </c>
      <c r="AC63" s="60">
        <v>0</v>
      </c>
      <c r="AD63" s="25">
        <v>0</v>
      </c>
      <c r="AE63" s="14">
        <f t="shared" si="27"/>
        <v>0</v>
      </c>
      <c r="AF63" s="14">
        <f t="shared" si="28"/>
        <v>0</v>
      </c>
      <c r="AG63" s="14">
        <f t="shared" si="29"/>
        <v>0</v>
      </c>
      <c r="AH63" s="98">
        <f t="shared" si="30"/>
        <v>0</v>
      </c>
      <c r="AI63" s="65">
        <f t="shared" si="17"/>
        <v>41003.42571650998</v>
      </c>
      <c r="AJ63" s="65">
        <f t="shared" si="18"/>
        <v>47227.93049122337</v>
      </c>
      <c r="AK63" s="65">
        <f t="shared" si="19"/>
        <v>51858.119755068794</v>
      </c>
      <c r="AL63" s="65">
        <f t="shared" si="31"/>
        <v>0</v>
      </c>
      <c r="AM63" s="65">
        <f t="shared" si="32"/>
        <v>0</v>
      </c>
      <c r="AN63" s="65">
        <f t="shared" si="22"/>
        <v>0</v>
      </c>
      <c r="AO63" s="65">
        <f t="shared" si="23"/>
        <v>0</v>
      </c>
      <c r="AP63" s="65">
        <f t="shared" si="4"/>
        <v>0</v>
      </c>
      <c r="AQ63" s="88">
        <f t="shared" si="5"/>
        <v>0</v>
      </c>
    </row>
    <row r="64" spans="1:43" ht="12.75">
      <c r="A64" s="12" t="s">
        <v>110</v>
      </c>
      <c r="B64" s="12" t="s">
        <v>174</v>
      </c>
      <c r="C64" s="14">
        <v>4.0725016398695</v>
      </c>
      <c r="D64" s="61">
        <v>4.765387158354637</v>
      </c>
      <c r="E64" s="61">
        <v>5.344059543723316</v>
      </c>
      <c r="F64" s="60">
        <v>5.576220564918637</v>
      </c>
      <c r="G64" s="60">
        <v>5.632173148374251</v>
      </c>
      <c r="H64" s="60">
        <v>5.688689296152005</v>
      </c>
      <c r="I64" s="60">
        <v>5.745576189113523</v>
      </c>
      <c r="J64" s="60">
        <v>5.803031951004659</v>
      </c>
      <c r="K64" s="88">
        <v>5.861062270514704</v>
      </c>
      <c r="L64" s="19">
        <v>2</v>
      </c>
      <c r="M64" s="10">
        <v>2</v>
      </c>
      <c r="N64" s="23">
        <v>4</v>
      </c>
      <c r="O64" s="14">
        <v>145444.24</v>
      </c>
      <c r="P64" s="9">
        <v>245631.97</v>
      </c>
      <c r="Q64" s="20">
        <v>352318.21</v>
      </c>
      <c r="R64" s="27">
        <f t="shared" si="0"/>
        <v>92924.30249999999</v>
      </c>
      <c r="S64" s="26">
        <v>5217.11375</v>
      </c>
      <c r="T64" s="26">
        <v>1633.4658111380143</v>
      </c>
      <c r="U64" s="16">
        <f t="shared" si="6"/>
        <v>20006.976159909078</v>
      </c>
      <c r="V64" s="17">
        <f t="shared" si="7"/>
        <v>20006.976159909078</v>
      </c>
      <c r="W64" s="17">
        <f t="shared" si="8"/>
        <v>20006.976159909078</v>
      </c>
      <c r="X64" s="17">
        <f t="shared" si="9"/>
        <v>20006.976159909078</v>
      </c>
      <c r="Y64" s="25">
        <f t="shared" si="10"/>
        <v>20006.976159909078</v>
      </c>
      <c r="Z64" s="14">
        <f t="shared" si="11"/>
        <v>20369.61080501493</v>
      </c>
      <c r="AA64" s="14">
        <f t="shared" si="12"/>
        <v>23835.246817484523</v>
      </c>
      <c r="AB64" s="14">
        <f t="shared" si="24"/>
        <v>26729.61797210174</v>
      </c>
      <c r="AC64" s="14">
        <f aca="true" t="shared" si="35" ref="AC64:AD69">F64*$U64/4</f>
        <v>27890.827976180477</v>
      </c>
      <c r="AD64" s="14">
        <f t="shared" si="35"/>
        <v>28170.688477000927</v>
      </c>
      <c r="AE64" s="14">
        <f t="shared" si="27"/>
        <v>28453.36778231078</v>
      </c>
      <c r="AF64" s="14">
        <f t="shared" si="28"/>
        <v>28737.901460133875</v>
      </c>
      <c r="AG64" s="14">
        <f t="shared" si="29"/>
        <v>29025.28047473522</v>
      </c>
      <c r="AH64" s="98">
        <f t="shared" si="30"/>
        <v>29315.533279482566</v>
      </c>
      <c r="AI64" s="65">
        <f t="shared" si="17"/>
        <v>48853.409814821425</v>
      </c>
      <c r="AJ64" s="65">
        <f t="shared" si="18"/>
        <v>56269.57754567873</v>
      </c>
      <c r="AK64" s="65">
        <f t="shared" si="19"/>
        <v>61786.20279525506</v>
      </c>
      <c r="AL64" s="65">
        <f t="shared" si="31"/>
        <v>70679.61923954403</v>
      </c>
      <c r="AM64" s="65">
        <f t="shared" si="32"/>
        <v>70113.04772272902</v>
      </c>
      <c r="AN64" s="65">
        <f t="shared" si="22"/>
        <v>69477.12703299642</v>
      </c>
      <c r="AO64" s="65">
        <f t="shared" si="23"/>
        <v>69477.12702857151</v>
      </c>
      <c r="AP64" s="65">
        <f t="shared" si="4"/>
        <v>69477.1270285716</v>
      </c>
      <c r="AQ64" s="88">
        <f t="shared" si="5"/>
        <v>69477.12702857151</v>
      </c>
    </row>
    <row r="65" spans="1:43" ht="12.75">
      <c r="A65" s="12" t="s">
        <v>109</v>
      </c>
      <c r="B65" s="12" t="s">
        <v>174</v>
      </c>
      <c r="C65" s="14">
        <v>7.450725344267673</v>
      </c>
      <c r="D65" s="61">
        <v>8.718373622837474</v>
      </c>
      <c r="E65" s="61">
        <v>9.777066629977035</v>
      </c>
      <c r="F65" s="60">
        <v>10.201809983702603</v>
      </c>
      <c r="G65" s="60">
        <v>10.304176383644274</v>
      </c>
      <c r="H65" s="60">
        <v>10.40757383608129</v>
      </c>
      <c r="I65" s="60">
        <v>10.5116495744421</v>
      </c>
      <c r="J65" s="60">
        <v>10.616766070186522</v>
      </c>
      <c r="K65" s="88">
        <v>10.722933730888386</v>
      </c>
      <c r="L65" s="19">
        <v>8</v>
      </c>
      <c r="M65" s="10">
        <v>10</v>
      </c>
      <c r="N65" s="23">
        <v>12</v>
      </c>
      <c r="O65" s="14">
        <v>772620.63</v>
      </c>
      <c r="P65" s="9">
        <v>871309.4</v>
      </c>
      <c r="Q65" s="20">
        <v>1102291.54</v>
      </c>
      <c r="R65" s="27">
        <f t="shared" si="0"/>
        <v>91540.71900000001</v>
      </c>
      <c r="S65" s="26">
        <v>1444.691</v>
      </c>
      <c r="T65" s="26">
        <v>1633.4658111380143</v>
      </c>
      <c r="U65" s="16">
        <f t="shared" si="6"/>
        <v>20562.237955179084</v>
      </c>
      <c r="V65" s="17">
        <f t="shared" si="7"/>
        <v>20562.237955179084</v>
      </c>
      <c r="W65" s="17">
        <f t="shared" si="8"/>
        <v>20562.237955179084</v>
      </c>
      <c r="X65" s="17">
        <f t="shared" si="9"/>
        <v>20562.237955179084</v>
      </c>
      <c r="Y65" s="25">
        <f t="shared" si="10"/>
        <v>20562.237955179084</v>
      </c>
      <c r="Z65" s="14">
        <f t="shared" si="11"/>
        <v>38300.89686687887</v>
      </c>
      <c r="AA65" s="14">
        <f t="shared" si="12"/>
        <v>44817.31825373522</v>
      </c>
      <c r="AB65" s="14">
        <f t="shared" si="24"/>
        <v>50259.59263730716</v>
      </c>
      <c r="AC65" s="14">
        <f t="shared" si="35"/>
        <v>52443.01111460364</v>
      </c>
      <c r="AD65" s="14">
        <f t="shared" si="35"/>
        <v>52969.23168315756</v>
      </c>
      <c r="AE65" s="14">
        <f t="shared" si="27"/>
        <v>53500.752438399875</v>
      </c>
      <c r="AF65" s="14">
        <f t="shared" si="28"/>
        <v>54035.75996278385</v>
      </c>
      <c r="AG65" s="14">
        <f t="shared" si="29"/>
        <v>54576.117562411695</v>
      </c>
      <c r="AH65" s="98">
        <f t="shared" si="30"/>
        <v>55121.878738035804</v>
      </c>
      <c r="AI65" s="65">
        <f t="shared" si="17"/>
        <v>91858.86901934216</v>
      </c>
      <c r="AJ65" s="65">
        <f t="shared" si="18"/>
        <v>105803.45922904367</v>
      </c>
      <c r="AK65" s="65">
        <f t="shared" si="19"/>
        <v>116176.3473887538</v>
      </c>
      <c r="AL65" s="65">
        <f t="shared" si="31"/>
        <v>132898.6023835844</v>
      </c>
      <c r="AM65" s="65">
        <f t="shared" si="32"/>
        <v>131833.28025048302</v>
      </c>
      <c r="AN65" s="65">
        <f t="shared" si="22"/>
        <v>130637.56114783985</v>
      </c>
      <c r="AO65" s="65">
        <f t="shared" si="23"/>
        <v>130637.56113951972</v>
      </c>
      <c r="AP65" s="65">
        <f t="shared" si="4"/>
        <v>130637.56113951988</v>
      </c>
      <c r="AQ65" s="88">
        <f t="shared" si="5"/>
        <v>130637.56113951972</v>
      </c>
    </row>
    <row r="66" spans="1:43" ht="12.75">
      <c r="A66" s="12" t="s">
        <v>108</v>
      </c>
      <c r="B66" s="12" t="s">
        <v>176</v>
      </c>
      <c r="C66" s="14">
        <v>8.012787996820064</v>
      </c>
      <c r="D66" s="61">
        <v>9.37606424730331</v>
      </c>
      <c r="E66" s="61">
        <v>10.514622203469525</v>
      </c>
      <c r="F66" s="60">
        <v>10.97140705181718</v>
      </c>
      <c r="G66" s="60">
        <v>11.081495697261795</v>
      </c>
      <c r="H66" s="60">
        <v>11.192693175025019</v>
      </c>
      <c r="I66" s="60">
        <v>11.304620106775266</v>
      </c>
      <c r="J66" s="60">
        <v>11.41766630784302</v>
      </c>
      <c r="K66" s="88">
        <v>11.53184297092145</v>
      </c>
      <c r="L66" s="19">
        <v>10</v>
      </c>
      <c r="M66" s="10">
        <v>14</v>
      </c>
      <c r="N66" s="23">
        <v>12</v>
      </c>
      <c r="O66" s="14">
        <v>752693.9</v>
      </c>
      <c r="P66" s="9">
        <v>854911</v>
      </c>
      <c r="Q66" s="20">
        <v>641881.34</v>
      </c>
      <c r="R66" s="27">
        <f t="shared" si="0"/>
        <v>62485.72888888888</v>
      </c>
      <c r="S66" s="26">
        <v>2635</v>
      </c>
      <c r="T66" s="26">
        <v>2348.7972657450077</v>
      </c>
      <c r="U66" s="16">
        <f t="shared" si="6"/>
        <v>13365.748986483562</v>
      </c>
      <c r="V66" s="17">
        <f t="shared" si="7"/>
        <v>13365.748986483562</v>
      </c>
      <c r="W66" s="17">
        <f t="shared" si="8"/>
        <v>13365.748986483562</v>
      </c>
      <c r="X66" s="17">
        <f t="shared" si="9"/>
        <v>13365.748986483562</v>
      </c>
      <c r="Y66" s="25">
        <f t="shared" si="10"/>
        <v>13365.748986483562</v>
      </c>
      <c r="Z66" s="14">
        <f t="shared" si="11"/>
        <v>26774.228261851356</v>
      </c>
      <c r="AA66" s="14">
        <f t="shared" si="12"/>
        <v>31329.530302649746</v>
      </c>
      <c r="AB66" s="14">
        <f t="shared" si="24"/>
        <v>35133.950264820094</v>
      </c>
      <c r="AC66" s="14">
        <f t="shared" si="35"/>
        <v>36660.26817078102</v>
      </c>
      <c r="AD66" s="14">
        <f t="shared" si="35"/>
        <v>37028.1224710997</v>
      </c>
      <c r="AE66" s="14">
        <f t="shared" si="27"/>
        <v>37399.68186502803</v>
      </c>
      <c r="AF66" s="14">
        <f t="shared" si="28"/>
        <v>37773.6786836783</v>
      </c>
      <c r="AG66" s="14">
        <f t="shared" si="29"/>
        <v>38151.41547051509</v>
      </c>
      <c r="AH66" s="98">
        <f t="shared" si="30"/>
        <v>38532.92962522024</v>
      </c>
      <c r="AI66" s="65">
        <f t="shared" si="17"/>
        <v>64213.909547538824</v>
      </c>
      <c r="AJ66" s="65">
        <f t="shared" si="18"/>
        <v>73961.87034830508</v>
      </c>
      <c r="AK66" s="65">
        <f t="shared" si="19"/>
        <v>81213.03410794282</v>
      </c>
      <c r="AL66" s="65">
        <f t="shared" si="31"/>
        <v>92902.72048371157</v>
      </c>
      <c r="AM66" s="65">
        <f t="shared" si="32"/>
        <v>92158.00742742998</v>
      </c>
      <c r="AN66" s="65">
        <f t="shared" si="22"/>
        <v>91322.14041620838</v>
      </c>
      <c r="AO66" s="65">
        <f t="shared" si="23"/>
        <v>91322.14041039221</v>
      </c>
      <c r="AP66" s="65">
        <f t="shared" si="4"/>
        <v>91322.14041039231</v>
      </c>
      <c r="AQ66" s="88">
        <f t="shared" si="5"/>
        <v>91322.14041039224</v>
      </c>
    </row>
    <row r="67" spans="1:43" ht="12.75">
      <c r="A67" s="12" t="s">
        <v>107</v>
      </c>
      <c r="B67" s="12" t="s">
        <v>177</v>
      </c>
      <c r="C67" s="14">
        <v>23.696378501820856</v>
      </c>
      <c r="D67" s="61">
        <v>27.728022674462697</v>
      </c>
      <c r="E67" s="61">
        <v>31.095102932455458</v>
      </c>
      <c r="F67" s="60">
        <v>32.44596191744776</v>
      </c>
      <c r="G67" s="60">
        <v>32.77152927455788</v>
      </c>
      <c r="H67" s="60">
        <v>33.10037580370239</v>
      </c>
      <c r="I67" s="60">
        <v>33.431379561739405</v>
      </c>
      <c r="J67" s="60">
        <v>33.7656933573568</v>
      </c>
      <c r="K67" s="88">
        <v>34.10335029093037</v>
      </c>
      <c r="L67" s="19">
        <v>13</v>
      </c>
      <c r="M67" s="10">
        <v>15</v>
      </c>
      <c r="N67" s="23">
        <v>17</v>
      </c>
      <c r="O67" s="14">
        <v>1664195.96</v>
      </c>
      <c r="P67" s="9">
        <v>1810897.22</v>
      </c>
      <c r="Q67" s="20">
        <v>2339842.12</v>
      </c>
      <c r="R67" s="27">
        <f t="shared" si="0"/>
        <v>129220.78444444443</v>
      </c>
      <c r="S67" s="26">
        <v>2601.982888888889</v>
      </c>
      <c r="T67" s="26">
        <v>3106.884246713853</v>
      </c>
      <c r="U67" s="16">
        <f t="shared" si="6"/>
        <v>28709.11005926716</v>
      </c>
      <c r="V67" s="17">
        <f t="shared" si="7"/>
        <v>28709.11005926716</v>
      </c>
      <c r="W67" s="17">
        <f t="shared" si="8"/>
        <v>28709.11005926716</v>
      </c>
      <c r="X67" s="17">
        <f t="shared" si="9"/>
        <v>28709.11005926716</v>
      </c>
      <c r="Y67" s="25">
        <f t="shared" si="10"/>
        <v>28709.11005926716</v>
      </c>
      <c r="Z67" s="14">
        <f t="shared" si="11"/>
        <v>170075.4846037068</v>
      </c>
      <c r="AA67" s="14">
        <f t="shared" si="12"/>
        <v>199011.71367175123</v>
      </c>
      <c r="AB67" s="14">
        <f t="shared" si="24"/>
        <v>223178.1830980262</v>
      </c>
      <c r="AC67" s="14">
        <f t="shared" si="35"/>
        <v>232873.6729166997</v>
      </c>
      <c r="AD67" s="14">
        <f t="shared" si="35"/>
        <v>235210.36018844447</v>
      </c>
      <c r="AE67" s="14">
        <f t="shared" si="27"/>
        <v>237570.5829878989</v>
      </c>
      <c r="AF67" s="14">
        <f t="shared" si="28"/>
        <v>239946.28881777782</v>
      </c>
      <c r="AG67" s="14">
        <f t="shared" si="29"/>
        <v>242345.75170595563</v>
      </c>
      <c r="AH67" s="98">
        <f t="shared" si="30"/>
        <v>244769.2092230152</v>
      </c>
      <c r="AI67" s="65">
        <f t="shared" si="17"/>
        <v>407900.1522578747</v>
      </c>
      <c r="AJ67" s="65">
        <f t="shared" si="18"/>
        <v>469821.23326436116</v>
      </c>
      <c r="AK67" s="65">
        <f t="shared" si="19"/>
        <v>515882.13848635723</v>
      </c>
      <c r="AL67" s="65">
        <f t="shared" si="31"/>
        <v>590137.4655038296</v>
      </c>
      <c r="AM67" s="65">
        <f t="shared" si="32"/>
        <v>585406.8927792271</v>
      </c>
      <c r="AN67" s="65">
        <f t="shared" si="22"/>
        <v>580097.2911127496</v>
      </c>
      <c r="AO67" s="65">
        <f t="shared" si="23"/>
        <v>580097.2910758042</v>
      </c>
      <c r="AP67" s="65">
        <f t="shared" si="4"/>
        <v>580097.2910758049</v>
      </c>
      <c r="AQ67" s="88">
        <f t="shared" si="5"/>
        <v>580097.2910758043</v>
      </c>
    </row>
    <row r="68" spans="1:43" ht="12.75">
      <c r="A68" s="12" t="s">
        <v>106</v>
      </c>
      <c r="B68" s="12" t="s">
        <v>174</v>
      </c>
      <c r="C68" s="14">
        <v>6.771762363255271</v>
      </c>
      <c r="D68" s="61">
        <v>7.92389353250696</v>
      </c>
      <c r="E68" s="61">
        <v>8.886110917892797</v>
      </c>
      <c r="F68" s="60">
        <v>9.272148642262078</v>
      </c>
      <c r="G68" s="60">
        <v>9.365186689211463</v>
      </c>
      <c r="H68" s="60">
        <v>9.459161831834075</v>
      </c>
      <c r="I68" s="60">
        <v>9.553753450152412</v>
      </c>
      <c r="J68" s="60">
        <v>9.649290984653938</v>
      </c>
      <c r="K68" s="88">
        <v>9.745783894500475</v>
      </c>
      <c r="L68" s="19">
        <v>7</v>
      </c>
      <c r="M68" s="10">
        <v>11</v>
      </c>
      <c r="N68" s="23">
        <v>12</v>
      </c>
      <c r="O68" s="14">
        <v>895550</v>
      </c>
      <c r="P68" s="9">
        <v>1201800</v>
      </c>
      <c r="Q68" s="20">
        <v>1968209.3</v>
      </c>
      <c r="R68" s="27">
        <f t="shared" si="0"/>
        <v>135518.64333333334</v>
      </c>
      <c r="S68" s="26">
        <v>5028.786666666667</v>
      </c>
      <c r="T68" s="26">
        <v>1633.4658111380143</v>
      </c>
      <c r="U68" s="16">
        <f t="shared" si="6"/>
        <v>29951.379490459083</v>
      </c>
      <c r="V68" s="17">
        <f t="shared" si="7"/>
        <v>29951.379490459083</v>
      </c>
      <c r="W68" s="17">
        <f t="shared" si="8"/>
        <v>29951.379490459083</v>
      </c>
      <c r="X68" s="17">
        <f t="shared" si="9"/>
        <v>29951.379490459083</v>
      </c>
      <c r="Y68" s="25">
        <f t="shared" si="10"/>
        <v>29951.379490459083</v>
      </c>
      <c r="Z68" s="14">
        <f t="shared" si="11"/>
        <v>50705.90609026666</v>
      </c>
      <c r="AA68" s="14">
        <f t="shared" si="12"/>
        <v>59332.88555852758</v>
      </c>
      <c r="AB68" s="14">
        <f t="shared" si="24"/>
        <v>66537.82007402972</v>
      </c>
      <c r="AC68" s="14">
        <f t="shared" si="35"/>
        <v>69428.41066908411</v>
      </c>
      <c r="AD68" s="14">
        <f t="shared" si="35"/>
        <v>70125.06513189214</v>
      </c>
      <c r="AE68" s="14">
        <f t="shared" si="27"/>
        <v>70828.73642173213</v>
      </c>
      <c r="AF68" s="14">
        <f t="shared" si="28"/>
        <v>71537.02378594941</v>
      </c>
      <c r="AG68" s="14">
        <f t="shared" si="29"/>
        <v>72252.39402380893</v>
      </c>
      <c r="AH68" s="98">
        <f t="shared" si="30"/>
        <v>72974.917964047</v>
      </c>
      <c r="AI68" s="65">
        <f t="shared" si="17"/>
        <v>121610.39471847832</v>
      </c>
      <c r="AJ68" s="65">
        <f t="shared" si="18"/>
        <v>140071.40058207276</v>
      </c>
      <c r="AK68" s="65">
        <f t="shared" si="19"/>
        <v>153803.8908352171</v>
      </c>
      <c r="AL68" s="65">
        <f t="shared" si="31"/>
        <v>175942.19987618944</v>
      </c>
      <c r="AM68" s="65">
        <f t="shared" si="32"/>
        <v>174531.83801900706</v>
      </c>
      <c r="AN68" s="65">
        <f t="shared" si="22"/>
        <v>172948.84583112982</v>
      </c>
      <c r="AO68" s="65">
        <f t="shared" si="23"/>
        <v>172948.84582011492</v>
      </c>
      <c r="AP68" s="65">
        <f t="shared" si="4"/>
        <v>172948.84582011515</v>
      </c>
      <c r="AQ68" s="88">
        <f t="shared" si="5"/>
        <v>172948.84582011495</v>
      </c>
    </row>
    <row r="69" spans="1:43" ht="12.75">
      <c r="A69" s="12" t="s">
        <v>105</v>
      </c>
      <c r="B69" s="12" t="s">
        <v>177</v>
      </c>
      <c r="C69" s="14">
        <v>22.88800468226605</v>
      </c>
      <c r="D69" s="61">
        <v>26.782114100444296</v>
      </c>
      <c r="E69" s="61">
        <v>30.034330412931965</v>
      </c>
      <c r="F69" s="60">
        <v>31.339106447430616</v>
      </c>
      <c r="G69" s="60">
        <v>31.65356746067603</v>
      </c>
      <c r="H69" s="60">
        <v>31.971195780895016</v>
      </c>
      <c r="I69" s="60">
        <v>32.29090773870396</v>
      </c>
      <c r="J69" s="60">
        <v>32.613816816090996</v>
      </c>
      <c r="K69" s="88">
        <v>32.939954984251905</v>
      </c>
      <c r="L69" s="19">
        <v>27</v>
      </c>
      <c r="M69" s="10">
        <v>3</v>
      </c>
      <c r="N69" s="23">
        <v>16</v>
      </c>
      <c r="O69" s="14">
        <v>4426846.12</v>
      </c>
      <c r="P69" s="9">
        <v>800795.59</v>
      </c>
      <c r="Q69" s="20">
        <v>3387263.4</v>
      </c>
      <c r="R69" s="27">
        <f t="shared" si="0"/>
        <v>187280.5458695652</v>
      </c>
      <c r="S69" s="26">
        <v>4919.025217391304</v>
      </c>
      <c r="T69" s="26">
        <v>3106.884246713853</v>
      </c>
      <c r="U69" s="16">
        <f t="shared" si="6"/>
        <v>41665.94768608513</v>
      </c>
      <c r="V69" s="17">
        <f t="shared" si="7"/>
        <v>41665.94768608513</v>
      </c>
      <c r="W69" s="17">
        <f t="shared" si="8"/>
        <v>41665.94768608513</v>
      </c>
      <c r="X69" s="17">
        <f t="shared" si="9"/>
        <v>41665.94768608513</v>
      </c>
      <c r="Y69" s="25">
        <f t="shared" si="10"/>
        <v>41665.94768608513</v>
      </c>
      <c r="Z69" s="14">
        <f t="shared" si="11"/>
        <v>238412.60143254217</v>
      </c>
      <c r="AA69" s="14">
        <f t="shared" si="12"/>
        <v>278975.54125796875</v>
      </c>
      <c r="AB69" s="14">
        <f t="shared" si="24"/>
        <v>312852.2099429547</v>
      </c>
      <c r="AC69" s="14">
        <f t="shared" si="35"/>
        <v>326443.3924418243</v>
      </c>
      <c r="AD69" s="14">
        <f t="shared" si="35"/>
        <v>329718.9714736235</v>
      </c>
      <c r="AE69" s="14">
        <f t="shared" si="27"/>
        <v>333027.54271708935</v>
      </c>
      <c r="AF69" s="14">
        <f t="shared" si="28"/>
        <v>336357.81814426015</v>
      </c>
      <c r="AG69" s="14">
        <f t="shared" si="29"/>
        <v>339721.3963257027</v>
      </c>
      <c r="AH69" s="98">
        <f t="shared" si="30"/>
        <v>343118.61028895975</v>
      </c>
      <c r="AI69" s="65">
        <f t="shared" si="17"/>
        <v>571796.3212107196</v>
      </c>
      <c r="AJ69" s="65">
        <f t="shared" si="18"/>
        <v>658597.579138459</v>
      </c>
      <c r="AK69" s="65">
        <f t="shared" si="19"/>
        <v>723165.9692500726</v>
      </c>
      <c r="AL69" s="65">
        <f t="shared" si="31"/>
        <v>827257.4303193174</v>
      </c>
      <c r="AM69" s="65">
        <f t="shared" si="32"/>
        <v>820626.0915807198</v>
      </c>
      <c r="AN69" s="65">
        <f t="shared" si="22"/>
        <v>813183.0673916368</v>
      </c>
      <c r="AO69" s="65">
        <f t="shared" si="23"/>
        <v>813183.0673398465</v>
      </c>
      <c r="AP69" s="65">
        <f t="shared" si="4"/>
        <v>813183.0673398473</v>
      </c>
      <c r="AQ69" s="88">
        <f t="shared" si="5"/>
        <v>813183.0673398465</v>
      </c>
    </row>
    <row r="70" spans="1:43" ht="12.75">
      <c r="A70" s="69" t="s">
        <v>104</v>
      </c>
      <c r="B70" s="69" t="s">
        <v>177</v>
      </c>
      <c r="C70" s="70">
        <v>13.163638539928272</v>
      </c>
      <c r="D70" s="61">
        <v>15.403267967107928</v>
      </c>
      <c r="E70" s="61">
        <v>17.273723718299582</v>
      </c>
      <c r="F70" s="60">
        <v>18.024143002642404</v>
      </c>
      <c r="G70" s="60">
        <v>18.20499979512941</v>
      </c>
      <c r="H70" s="60">
        <v>18.38767820923542</v>
      </c>
      <c r="I70" s="60">
        <v>18.57155499132777</v>
      </c>
      <c r="J70" s="60">
        <v>18.75727054124105</v>
      </c>
      <c r="K70" s="88">
        <v>18.944843246653456</v>
      </c>
      <c r="L70" s="76">
        <v>8</v>
      </c>
      <c r="M70" s="71">
        <v>2</v>
      </c>
      <c r="N70" s="72">
        <v>7</v>
      </c>
      <c r="O70" s="70">
        <v>1440000</v>
      </c>
      <c r="P70" s="61">
        <v>500035.7</v>
      </c>
      <c r="Q70" s="73">
        <v>1548093.28</v>
      </c>
      <c r="R70" s="74">
        <f t="shared" si="0"/>
        <v>205184.05764705883</v>
      </c>
      <c r="S70" s="75">
        <v>0</v>
      </c>
      <c r="T70" s="75">
        <v>3106.884246713853</v>
      </c>
      <c r="U70" s="65">
        <f t="shared" si="6"/>
        <v>46970.818185176184</v>
      </c>
      <c r="V70" s="60">
        <f t="shared" si="7"/>
        <v>46970.818185176184</v>
      </c>
      <c r="W70" s="60">
        <f t="shared" si="8"/>
        <v>46970.818185176184</v>
      </c>
      <c r="X70" s="60">
        <f t="shared" si="9"/>
        <v>46970.818185176184</v>
      </c>
      <c r="Y70" s="57">
        <f t="shared" si="10"/>
        <v>46970.818185176184</v>
      </c>
      <c r="Z70" s="79">
        <v>288611.97362835525</v>
      </c>
      <c r="AA70" s="80">
        <v>337715.7124779017</v>
      </c>
      <c r="AB70" s="81">
        <v>378725.34095550596</v>
      </c>
      <c r="AC70" s="77">
        <v>0</v>
      </c>
      <c r="AD70" s="82">
        <v>19826.7</v>
      </c>
      <c r="AE70" s="14">
        <f>H70*V70/4</f>
        <v>215921.07250338074</v>
      </c>
      <c r="AF70" s="14">
        <f t="shared" si="28"/>
        <v>218080.28322841448</v>
      </c>
      <c r="AG70" s="14">
        <f t="shared" si="29"/>
        <v>220261.08606069864</v>
      </c>
      <c r="AH70" s="98">
        <f t="shared" si="30"/>
        <v>222463.69692130559</v>
      </c>
      <c r="AI70" s="83">
        <f t="shared" si="17"/>
        <v>692191.8715137737</v>
      </c>
      <c r="AJ70" s="83">
        <f t="shared" si="18"/>
        <v>797269.7164490678</v>
      </c>
      <c r="AK70" s="83">
        <f t="shared" si="19"/>
        <v>875433.4141401527</v>
      </c>
      <c r="AL70" s="83">
        <v>0</v>
      </c>
      <c r="AM70" s="78">
        <v>117999.54</v>
      </c>
      <c r="AN70" s="65">
        <f t="shared" si="22"/>
        <v>527233.7495579193</v>
      </c>
      <c r="AO70" s="65">
        <f t="shared" si="23"/>
        <v>527233.7495243406</v>
      </c>
      <c r="AP70" s="65">
        <f t="shared" si="4"/>
        <v>527233.7495243412</v>
      </c>
      <c r="AQ70" s="88">
        <f t="shared" si="5"/>
        <v>527233.7495243406</v>
      </c>
    </row>
    <row r="71" spans="1:43" ht="12.75">
      <c r="A71" s="12" t="s">
        <v>103</v>
      </c>
      <c r="B71" s="12" t="s">
        <v>177</v>
      </c>
      <c r="C71" s="14">
        <v>16.526443143777094</v>
      </c>
      <c r="D71" s="61">
        <v>19.338211962796667</v>
      </c>
      <c r="E71" s="61">
        <v>21.686497395525375</v>
      </c>
      <c r="F71" s="60">
        <v>22.628620016035516</v>
      </c>
      <c r="G71" s="60">
        <v>22.855678780155813</v>
      </c>
      <c r="H71" s="60">
        <v>23.085024520329476</v>
      </c>
      <c r="I71" s="60">
        <v>23.31587476553276</v>
      </c>
      <c r="J71" s="60">
        <v>23.549033513188093</v>
      </c>
      <c r="K71" s="88">
        <v>23.78452384831997</v>
      </c>
      <c r="L71" s="19">
        <v>14</v>
      </c>
      <c r="M71" s="10">
        <v>14</v>
      </c>
      <c r="N71" s="23">
        <v>22</v>
      </c>
      <c r="O71" s="14">
        <v>2164210.37</v>
      </c>
      <c r="P71" s="9">
        <v>2016040.33</v>
      </c>
      <c r="Q71" s="20">
        <v>2728546.72</v>
      </c>
      <c r="R71" s="27">
        <f t="shared" si="0"/>
        <v>138175.9484</v>
      </c>
      <c r="S71" s="26">
        <v>3231.6245999999996</v>
      </c>
      <c r="T71" s="26">
        <v>3106.884246713853</v>
      </c>
      <c r="U71" s="16">
        <f t="shared" si="6"/>
        <v>30644.294449765828</v>
      </c>
      <c r="V71" s="17">
        <f t="shared" si="7"/>
        <v>30644.294449765828</v>
      </c>
      <c r="W71" s="17">
        <f t="shared" si="8"/>
        <v>30644.294449765828</v>
      </c>
      <c r="X71" s="17">
        <f t="shared" si="9"/>
        <v>30644.294449765828</v>
      </c>
      <c r="Y71" s="25">
        <f t="shared" si="10"/>
        <v>30644.294449765828</v>
      </c>
      <c r="Z71" s="14">
        <f aca="true" t="shared" si="36" ref="Z71:Z134">C71*$U71/4</f>
        <v>126610.29747630472</v>
      </c>
      <c r="AA71" s="14">
        <f aca="true" t="shared" si="37" ref="AA71:AA134">D71*$U71/4</f>
        <v>148151.46537998127</v>
      </c>
      <c r="AB71" s="14">
        <f aca="true" t="shared" si="38" ref="AB71:AB102">E71*$U71/4</f>
        <v>166141.85294313985</v>
      </c>
      <c r="AC71" s="14">
        <f aca="true" t="shared" si="39" ref="AC71:AC102">F71*$U71/4</f>
        <v>173359.52369081427</v>
      </c>
      <c r="AD71" s="14">
        <f aca="true" t="shared" si="40" ref="AD71:AD102">G71*$U71/4</f>
        <v>175099.03759708986</v>
      </c>
      <c r="AE71" s="14">
        <f aca="true" t="shared" si="41" ref="AE71:AE134">H71*V71/4</f>
        <v>176856.07219526015</v>
      </c>
      <c r="AF71" s="14">
        <f aca="true" t="shared" si="42" ref="AF71:AF134">I71*W71/4</f>
        <v>178624.63291721267</v>
      </c>
      <c r="AG71" s="14">
        <f aca="true" t="shared" si="43" ref="AG71:AG134">J71*X71/4</f>
        <v>180410.87924638484</v>
      </c>
      <c r="AH71" s="98">
        <f aca="true" t="shared" si="44" ref="AH71:AH134">K71*Y71/4</f>
        <v>182214.98803884868</v>
      </c>
      <c r="AI71" s="65">
        <f t="shared" si="17"/>
        <v>303655.51942030987</v>
      </c>
      <c r="AJ71" s="65">
        <f t="shared" si="18"/>
        <v>349751.7954624053</v>
      </c>
      <c r="AK71" s="65">
        <f t="shared" si="19"/>
        <v>384041.18717440567</v>
      </c>
      <c r="AL71" s="65">
        <f t="shared" si="31"/>
        <v>439319.51882102055</v>
      </c>
      <c r="AM71" s="65">
        <f aca="true" t="shared" si="45" ref="AM71:AM134">SUM((AD71/(AD$175-AD$29-AD$70-AD$171)*AM$4)/4)</f>
        <v>435797.9106286888</v>
      </c>
      <c r="AN71" s="65">
        <f t="shared" si="22"/>
        <v>431845.25250138855</v>
      </c>
      <c r="AO71" s="65">
        <f t="shared" si="23"/>
        <v>431845.252473885</v>
      </c>
      <c r="AP71" s="65">
        <f t="shared" si="4"/>
        <v>431845.25247388554</v>
      </c>
      <c r="AQ71" s="88">
        <f t="shared" si="5"/>
        <v>431845.2524738851</v>
      </c>
    </row>
    <row r="72" spans="1:43" ht="12.75">
      <c r="A72" s="12" t="s">
        <v>102</v>
      </c>
      <c r="B72" s="12" t="s">
        <v>176</v>
      </c>
      <c r="C72" s="14">
        <v>13.098106746992364</v>
      </c>
      <c r="D72" s="61">
        <v>15.326586754394965</v>
      </c>
      <c r="E72" s="61">
        <v>17.187730922120462</v>
      </c>
      <c r="F72" s="60">
        <v>17.93441443682729</v>
      </c>
      <c r="G72" s="60">
        <v>18.11437088023221</v>
      </c>
      <c r="H72" s="60">
        <v>18.296139876780856</v>
      </c>
      <c r="I72" s="60">
        <v>18.479101275548658</v>
      </c>
      <c r="J72" s="60">
        <v>18.663892288304147</v>
      </c>
      <c r="K72" s="88">
        <v>18.850531211187185</v>
      </c>
      <c r="L72" s="19">
        <v>17</v>
      </c>
      <c r="M72" s="10">
        <v>14</v>
      </c>
      <c r="N72" s="23">
        <v>16</v>
      </c>
      <c r="O72" s="14">
        <v>1835933.48</v>
      </c>
      <c r="P72" s="9">
        <v>1318400</v>
      </c>
      <c r="Q72" s="20">
        <v>1464000</v>
      </c>
      <c r="R72" s="27">
        <f aca="true" t="shared" si="46" ref="R72:R135">IF(SUM(L72:N72)=0,"N/A",SUM(O72:Q72)/SUM(L72:N72))</f>
        <v>98262.41446808512</v>
      </c>
      <c r="S72" s="26">
        <v>304.09106382978723</v>
      </c>
      <c r="T72" s="26">
        <v>2348.7972657450077</v>
      </c>
      <c r="U72" s="16">
        <f t="shared" si="6"/>
        <v>22223.47825563534</v>
      </c>
      <c r="V72" s="17">
        <f t="shared" si="7"/>
        <v>22223.47825563534</v>
      </c>
      <c r="W72" s="17">
        <f t="shared" si="8"/>
        <v>22223.47825563534</v>
      </c>
      <c r="X72" s="17">
        <f t="shared" si="9"/>
        <v>22223.47825563534</v>
      </c>
      <c r="Y72" s="25">
        <f t="shared" si="10"/>
        <v>22223.47825563534</v>
      </c>
      <c r="Z72" s="14">
        <f t="shared" si="36"/>
        <v>72771.37262044383</v>
      </c>
      <c r="AA72" s="14">
        <f t="shared" si="37"/>
        <v>85152.51686735128</v>
      </c>
      <c r="AB72" s="14">
        <f t="shared" si="38"/>
        <v>95492.7911028638</v>
      </c>
      <c r="AC72" s="14">
        <f t="shared" si="39"/>
        <v>99641.26731609594</v>
      </c>
      <c r="AD72" s="14">
        <f t="shared" si="40"/>
        <v>100641.08184283863</v>
      </c>
      <c r="AE72" s="14">
        <f t="shared" si="41"/>
        <v>101650.9666784255</v>
      </c>
      <c r="AF72" s="14">
        <f t="shared" si="42"/>
        <v>102667.47634520971</v>
      </c>
      <c r="AG72" s="14">
        <f t="shared" si="43"/>
        <v>103694.15110866183</v>
      </c>
      <c r="AH72" s="98">
        <f t="shared" si="44"/>
        <v>104731.09261974842</v>
      </c>
      <c r="AI72" s="65">
        <f t="shared" si="17"/>
        <v>174531.05626045424</v>
      </c>
      <c r="AJ72" s="65">
        <f t="shared" si="18"/>
        <v>201025.65699308395</v>
      </c>
      <c r="AK72" s="65">
        <f t="shared" si="19"/>
        <v>220734.05473750381</v>
      </c>
      <c r="AL72" s="65">
        <f t="shared" si="31"/>
        <v>252506.19452609518</v>
      </c>
      <c r="AM72" s="65">
        <f t="shared" si="45"/>
        <v>250482.09169168433</v>
      </c>
      <c r="AN72" s="65">
        <f t="shared" si="22"/>
        <v>248210.23574349954</v>
      </c>
      <c r="AO72" s="65">
        <f t="shared" si="23"/>
        <v>248210.23572769138</v>
      </c>
      <c r="AP72" s="65">
        <f aca="true" t="shared" si="47" ref="AP72:AP135">SUM((AG72/AG$175*AP$4)/4)</f>
        <v>248210.2357276917</v>
      </c>
      <c r="AQ72" s="88">
        <f aca="true" t="shared" si="48" ref="AQ72:AQ135">SUM((AH72/AH$175*AQ$4)/4)</f>
        <v>248210.23572769138</v>
      </c>
    </row>
    <row r="73" spans="1:43" ht="12.75">
      <c r="A73" s="12" t="s">
        <v>101</v>
      </c>
      <c r="B73" s="12" t="s">
        <v>178</v>
      </c>
      <c r="C73" s="14">
        <v>8.045717665838644</v>
      </c>
      <c r="D73" s="61">
        <v>9.414596490073636</v>
      </c>
      <c r="E73" s="61">
        <v>10.55783350884202</v>
      </c>
      <c r="F73" s="60">
        <v>11.016495578186255</v>
      </c>
      <c r="G73" s="60">
        <v>11.127036648262429</v>
      </c>
      <c r="H73" s="60">
        <v>11.238691107558159</v>
      </c>
      <c r="I73" s="60">
        <v>11.351078018633737</v>
      </c>
      <c r="J73" s="60">
        <v>11.464588798820076</v>
      </c>
      <c r="K73" s="88">
        <v>11.579234686808276</v>
      </c>
      <c r="L73" s="19">
        <v>3</v>
      </c>
      <c r="M73" s="10">
        <v>1</v>
      </c>
      <c r="N73" s="23">
        <v>5</v>
      </c>
      <c r="O73" s="14">
        <v>410355.73</v>
      </c>
      <c r="P73" s="9">
        <v>132266.7</v>
      </c>
      <c r="Q73" s="20">
        <v>630769.27</v>
      </c>
      <c r="R73" s="27">
        <f t="shared" si="46"/>
        <v>130376.85555555555</v>
      </c>
      <c r="S73" s="26">
        <v>3741.6744444444444</v>
      </c>
      <c r="T73" s="26">
        <v>2445.3081560891933</v>
      </c>
      <c r="U73" s="16">
        <f aca="true" t="shared" si="49" ref="U73:U136">SUM((R73-S73-T73)*0.23244)</f>
        <v>28866.694069665296</v>
      </c>
      <c r="V73" s="17">
        <f aca="true" t="shared" si="50" ref="V73:V136">U73*(V$4+1)</f>
        <v>28866.694069665296</v>
      </c>
      <c r="W73" s="17">
        <f aca="true" t="shared" si="51" ref="W73:W136">V73*(W$4+1)</f>
        <v>28866.694069665296</v>
      </c>
      <c r="X73" s="17">
        <f aca="true" t="shared" si="52" ref="X73:X136">W73*(X$4+1)</f>
        <v>28866.694069665296</v>
      </c>
      <c r="Y73" s="25">
        <f aca="true" t="shared" si="53" ref="Y73:Y136">X73*(Y$4+1)</f>
        <v>28866.694069665296</v>
      </c>
      <c r="Z73" s="14">
        <f t="shared" si="36"/>
        <v>58063.317607666424</v>
      </c>
      <c r="AA73" s="14">
        <f t="shared" si="37"/>
        <v>67942.06916707508</v>
      </c>
      <c r="AB73" s="14">
        <f t="shared" si="38"/>
        <v>76192.43748455087</v>
      </c>
      <c r="AC73" s="14">
        <f t="shared" si="39"/>
        <v>79502.45189383079</v>
      </c>
      <c r="AD73" s="14">
        <f t="shared" si="40"/>
        <v>80300.19070683637</v>
      </c>
      <c r="AE73" s="14">
        <f t="shared" si="41"/>
        <v>81105.9644863373</v>
      </c>
      <c r="AF73" s="14">
        <f t="shared" si="42"/>
        <v>81917.02413120065</v>
      </c>
      <c r="AG73" s="14">
        <f t="shared" si="43"/>
        <v>82736.19437251266</v>
      </c>
      <c r="AH73" s="98">
        <f t="shared" si="44"/>
        <v>83563.55631623778</v>
      </c>
      <c r="AI73" s="65">
        <f aca="true" t="shared" si="54" ref="AI73:AI136">SUM(Z73*AI$2)</f>
        <v>139256.02592255248</v>
      </c>
      <c r="AJ73" s="65">
        <f aca="true" t="shared" si="55" ref="AJ73:AJ136">SUM((AA73/AA$175*AJ$4)/4)</f>
        <v>160395.71810962562</v>
      </c>
      <c r="AK73" s="65">
        <f aca="true" t="shared" si="56" ref="AK73:AK136">SUM((AB73/AB$175*AK$4)/4)</f>
        <v>176120.78851253007</v>
      </c>
      <c r="AL73" s="65">
        <f t="shared" si="31"/>
        <v>201471.35944709418</v>
      </c>
      <c r="AM73" s="65">
        <f t="shared" si="45"/>
        <v>199856.35451434457</v>
      </c>
      <c r="AN73" s="65">
        <f aca="true" t="shared" si="57" ref="AN73:AN136">SUM((AE73/(AE$175-AE$29)*AN$4)/4)</f>
        <v>198043.6706425378</v>
      </c>
      <c r="AO73" s="65">
        <f aca="true" t="shared" si="58" ref="AO73:AO136">SUM((AF73/AF$175*AO$4)/4)</f>
        <v>198043.6706299247</v>
      </c>
      <c r="AP73" s="65">
        <f t="shared" si="47"/>
        <v>198043.67062992495</v>
      </c>
      <c r="AQ73" s="88">
        <f t="shared" si="48"/>
        <v>198043.6706299247</v>
      </c>
    </row>
    <row r="74" spans="1:43" ht="12.75">
      <c r="A74" s="12" t="s">
        <v>100</v>
      </c>
      <c r="B74" s="12" t="s">
        <v>177</v>
      </c>
      <c r="C74" s="14">
        <v>5.043317745380887</v>
      </c>
      <c r="D74" s="61">
        <v>5.9013755535553996</v>
      </c>
      <c r="E74" s="61">
        <v>6.617993732740531</v>
      </c>
      <c r="F74" s="60">
        <v>6.905498048642447</v>
      </c>
      <c r="G74" s="60">
        <v>6.9747887898122025</v>
      </c>
      <c r="H74" s="60">
        <v>7.044777439588961</v>
      </c>
      <c r="I74" s="60">
        <v>7.115225213984848</v>
      </c>
      <c r="J74" s="60">
        <v>7.186377466124697</v>
      </c>
      <c r="K74" s="88">
        <v>7.258241240785943</v>
      </c>
      <c r="L74" s="19">
        <v>3</v>
      </c>
      <c r="M74" s="10">
        <v>9</v>
      </c>
      <c r="N74" s="23">
        <v>5</v>
      </c>
      <c r="O74" s="14">
        <v>623243.82</v>
      </c>
      <c r="P74" s="9">
        <v>1794410.59</v>
      </c>
      <c r="Q74" s="20">
        <v>929122.69</v>
      </c>
      <c r="R74" s="27">
        <f t="shared" si="46"/>
        <v>196869.2411764706</v>
      </c>
      <c r="S74" s="26">
        <v>0</v>
      </c>
      <c r="T74" s="26">
        <v>3106.884246713853</v>
      </c>
      <c r="U74" s="16">
        <f t="shared" si="49"/>
        <v>45038.12224475265</v>
      </c>
      <c r="V74" s="17">
        <f t="shared" si="50"/>
        <v>45038.12224475265</v>
      </c>
      <c r="W74" s="17">
        <f t="shared" si="51"/>
        <v>45038.12224475265</v>
      </c>
      <c r="X74" s="17">
        <f t="shared" si="52"/>
        <v>45038.12224475265</v>
      </c>
      <c r="Y74" s="25">
        <f t="shared" si="53"/>
        <v>45038.12224475265</v>
      </c>
      <c r="Z74" s="14">
        <f t="shared" si="36"/>
        <v>56785.390283898676</v>
      </c>
      <c r="AA74" s="14">
        <f t="shared" si="37"/>
        <v>66446.71839830573</v>
      </c>
      <c r="AB74" s="14">
        <f t="shared" si="38"/>
        <v>74515.50268754373</v>
      </c>
      <c r="AC74" s="14">
        <f t="shared" si="39"/>
        <v>77752.66631891485</v>
      </c>
      <c r="AD74" s="14">
        <f t="shared" si="40"/>
        <v>78532.8475367231</v>
      </c>
      <c r="AE74" s="14">
        <f t="shared" si="41"/>
        <v>79320.8868778208</v>
      </c>
      <c r="AF74" s="14">
        <f t="shared" si="42"/>
        <v>80114.09574659899</v>
      </c>
      <c r="AG74" s="14">
        <f t="shared" si="43"/>
        <v>80915.23670406498</v>
      </c>
      <c r="AH74" s="98">
        <f t="shared" si="44"/>
        <v>81724.38907110562</v>
      </c>
      <c r="AI74" s="65">
        <f t="shared" si="54"/>
        <v>136191.11182776708</v>
      </c>
      <c r="AJ74" s="65">
        <f t="shared" si="55"/>
        <v>156865.53624553292</v>
      </c>
      <c r="AK74" s="65">
        <f t="shared" si="56"/>
        <v>172244.5103872518</v>
      </c>
      <c r="AL74" s="65">
        <f t="shared" si="31"/>
        <v>197037.13546881976</v>
      </c>
      <c r="AM74" s="65">
        <f t="shared" si="45"/>
        <v>195457.6755069161</v>
      </c>
      <c r="AN74" s="65">
        <f t="shared" si="57"/>
        <v>193684.88736178458</v>
      </c>
      <c r="AO74" s="65">
        <f t="shared" si="58"/>
        <v>193684.88734944913</v>
      </c>
      <c r="AP74" s="65">
        <f t="shared" si="47"/>
        <v>193684.88734944933</v>
      </c>
      <c r="AQ74" s="88">
        <f t="shared" si="48"/>
        <v>193684.88734944907</v>
      </c>
    </row>
    <row r="75" spans="1:43" ht="12.75">
      <c r="A75" s="12" t="s">
        <v>99</v>
      </c>
      <c r="B75" s="12" t="s">
        <v>177</v>
      </c>
      <c r="C75" s="14">
        <v>10.1816486298295</v>
      </c>
      <c r="D75" s="61">
        <v>11.913929550442944</v>
      </c>
      <c r="E75" s="61">
        <v>13.360666573684012</v>
      </c>
      <c r="F75" s="60">
        <v>13.941091617645174</v>
      </c>
      <c r="G75" s="60">
        <v>14.080978496780851</v>
      </c>
      <c r="H75" s="60">
        <v>14.222274341318073</v>
      </c>
      <c r="I75" s="60">
        <v>14.36449708473125</v>
      </c>
      <c r="J75" s="60">
        <v>14.508142055578563</v>
      </c>
      <c r="K75" s="88">
        <v>14.653223476134347</v>
      </c>
      <c r="L75" s="19">
        <v>12</v>
      </c>
      <c r="M75" s="10">
        <v>13</v>
      </c>
      <c r="N75" s="23">
        <v>18</v>
      </c>
      <c r="O75" s="14">
        <v>1730025.68</v>
      </c>
      <c r="P75" s="9">
        <v>1880984.04</v>
      </c>
      <c r="Q75" s="20">
        <v>2340951.24</v>
      </c>
      <c r="R75" s="27">
        <f t="shared" si="46"/>
        <v>138417.69674418605</v>
      </c>
      <c r="S75" s="26">
        <v>610.7458139534883</v>
      </c>
      <c r="T75" s="26">
        <v>3106.884246713853</v>
      </c>
      <c r="U75" s="16">
        <f t="shared" si="49"/>
        <v>31309.683499917086</v>
      </c>
      <c r="V75" s="17">
        <f t="shared" si="50"/>
        <v>31309.683499917086</v>
      </c>
      <c r="W75" s="17">
        <f t="shared" si="51"/>
        <v>31309.683499917086</v>
      </c>
      <c r="X75" s="17">
        <f t="shared" si="52"/>
        <v>31309.683499917086</v>
      </c>
      <c r="Y75" s="25">
        <f t="shared" si="53"/>
        <v>31309.683499917086</v>
      </c>
      <c r="Z75" s="14">
        <f t="shared" si="36"/>
        <v>79696.04902683152</v>
      </c>
      <c r="AA75" s="14">
        <f t="shared" si="37"/>
        <v>93255.34086616951</v>
      </c>
      <c r="AB75" s="14">
        <f t="shared" si="38"/>
        <v>104579.56044249202</v>
      </c>
      <c r="AC75" s="14">
        <f t="shared" si="39"/>
        <v>109122.79154795437</v>
      </c>
      <c r="AD75" s="14">
        <f t="shared" si="40"/>
        <v>110217.74502583667</v>
      </c>
      <c r="AE75" s="14">
        <f t="shared" si="41"/>
        <v>111323.72706891515</v>
      </c>
      <c r="AF75" s="14">
        <f t="shared" si="42"/>
        <v>112436.96433960427</v>
      </c>
      <c r="AG75" s="14">
        <f t="shared" si="43"/>
        <v>113561.33398300032</v>
      </c>
      <c r="AH75" s="98">
        <f t="shared" si="44"/>
        <v>114696.94732283031</v>
      </c>
      <c r="AI75" s="65">
        <f t="shared" si="54"/>
        <v>191138.83819377405</v>
      </c>
      <c r="AJ75" s="65">
        <f t="shared" si="55"/>
        <v>220154.5750542986</v>
      </c>
      <c r="AK75" s="65">
        <f t="shared" si="56"/>
        <v>241738.356922367</v>
      </c>
      <c r="AL75" s="65">
        <f t="shared" si="31"/>
        <v>276533.8255125467</v>
      </c>
      <c r="AM75" s="65">
        <f t="shared" si="45"/>
        <v>274317.11593407113</v>
      </c>
      <c r="AN75" s="65">
        <f t="shared" si="57"/>
        <v>271829.0778978397</v>
      </c>
      <c r="AO75" s="65">
        <f t="shared" si="58"/>
        <v>271829.07788052736</v>
      </c>
      <c r="AP75" s="65">
        <f t="shared" si="47"/>
        <v>271829.07788052765</v>
      </c>
      <c r="AQ75" s="88">
        <f t="shared" si="48"/>
        <v>271829.07788052736</v>
      </c>
    </row>
    <row r="76" spans="1:43" ht="12.75">
      <c r="A76" s="12" t="s">
        <v>98</v>
      </c>
      <c r="B76" s="12" t="s">
        <v>175</v>
      </c>
      <c r="C76" s="14">
        <v>7.6125795839133605</v>
      </c>
      <c r="D76" s="61">
        <v>8.907765348940629</v>
      </c>
      <c r="E76" s="61">
        <v>9.989456647356706</v>
      </c>
      <c r="F76" s="60">
        <v>10.423426822550695</v>
      </c>
      <c r="G76" s="60">
        <v>10.528016957103732</v>
      </c>
      <c r="H76" s="60">
        <v>10.633660542000637</v>
      </c>
      <c r="I76" s="60">
        <v>10.73999714742064</v>
      </c>
      <c r="J76" s="60">
        <v>10.847397118894849</v>
      </c>
      <c r="K76" s="88">
        <v>10.955871090083795</v>
      </c>
      <c r="L76" s="19">
        <v>3</v>
      </c>
      <c r="M76" s="10">
        <v>8</v>
      </c>
      <c r="N76" s="23">
        <v>5</v>
      </c>
      <c r="O76" s="14">
        <v>187436</v>
      </c>
      <c r="P76" s="9">
        <v>571500</v>
      </c>
      <c r="Q76" s="20">
        <v>317500</v>
      </c>
      <c r="R76" s="27">
        <f t="shared" si="46"/>
        <v>67277.25</v>
      </c>
      <c r="S76" s="26">
        <v>887.1118181818182</v>
      </c>
      <c r="T76" s="26">
        <v>1751.717407013815</v>
      </c>
      <c r="U76" s="16">
        <f t="shared" si="49"/>
        <v>15024.554524895528</v>
      </c>
      <c r="V76" s="17">
        <f t="shared" si="50"/>
        <v>15024.554524895528</v>
      </c>
      <c r="W76" s="17">
        <f t="shared" si="51"/>
        <v>15024.554524895528</v>
      </c>
      <c r="X76" s="17">
        <f t="shared" si="52"/>
        <v>15024.554524895528</v>
      </c>
      <c r="Y76" s="25">
        <f t="shared" si="53"/>
        <v>15024.554524895528</v>
      </c>
      <c r="Z76" s="14">
        <f t="shared" si="36"/>
        <v>28593.9042584032</v>
      </c>
      <c r="AA76" s="14">
        <f t="shared" si="37"/>
        <v>33458.80154503338</v>
      </c>
      <c r="AB76" s="14">
        <f t="shared" si="38"/>
        <v>37521.78401807272</v>
      </c>
      <c r="AC76" s="14">
        <f t="shared" si="39"/>
        <v>39151.83615791787</v>
      </c>
      <c r="AD76" s="14">
        <f t="shared" si="40"/>
        <v>39544.69120275743</v>
      </c>
      <c r="AE76" s="14">
        <f t="shared" si="41"/>
        <v>39941.50315312968</v>
      </c>
      <c r="AF76" s="14">
        <f t="shared" si="42"/>
        <v>40340.91818466096</v>
      </c>
      <c r="AG76" s="14">
        <f t="shared" si="43"/>
        <v>40744.327366507576</v>
      </c>
      <c r="AH76" s="98">
        <f t="shared" si="44"/>
        <v>41151.77064017265</v>
      </c>
      <c r="AI76" s="65">
        <f t="shared" si="54"/>
        <v>68578.12534138474</v>
      </c>
      <c r="AJ76" s="65">
        <f t="shared" si="55"/>
        <v>78988.59376369674</v>
      </c>
      <c r="AK76" s="65">
        <f t="shared" si="56"/>
        <v>86732.57354445131</v>
      </c>
      <c r="AL76" s="65">
        <f t="shared" si="31"/>
        <v>99216.73442373036</v>
      </c>
      <c r="AM76" s="65">
        <f t="shared" si="45"/>
        <v>98421.40790215741</v>
      </c>
      <c r="AN76" s="65">
        <f t="shared" si="57"/>
        <v>97528.73226430597</v>
      </c>
      <c r="AO76" s="65">
        <f t="shared" si="58"/>
        <v>97528.73225809449</v>
      </c>
      <c r="AP76" s="65">
        <f t="shared" si="47"/>
        <v>97528.73225809463</v>
      </c>
      <c r="AQ76" s="88">
        <f t="shared" si="48"/>
        <v>97528.73225809452</v>
      </c>
    </row>
    <row r="77" spans="1:43" ht="12.75">
      <c r="A77" s="12" t="s">
        <v>97</v>
      </c>
      <c r="B77" s="12" t="s">
        <v>177</v>
      </c>
      <c r="C77" s="14">
        <v>10.495120855921598</v>
      </c>
      <c r="D77" s="61">
        <v>12.2807351782408</v>
      </c>
      <c r="E77" s="61">
        <v>13.772014288105892</v>
      </c>
      <c r="F77" s="60">
        <v>14.370309437118317</v>
      </c>
      <c r="G77" s="60">
        <v>14.514503148378928</v>
      </c>
      <c r="H77" s="60">
        <v>14.660149204216399</v>
      </c>
      <c r="I77" s="60">
        <v>14.806750696258558</v>
      </c>
      <c r="J77" s="60">
        <v>14.954818203221144</v>
      </c>
      <c r="K77" s="88">
        <v>15.104366385253355</v>
      </c>
      <c r="L77" s="19">
        <v>7</v>
      </c>
      <c r="M77" s="10">
        <v>5</v>
      </c>
      <c r="N77" s="23">
        <v>14</v>
      </c>
      <c r="O77" s="14">
        <v>1091000</v>
      </c>
      <c r="P77" s="9">
        <v>788500</v>
      </c>
      <c r="Q77" s="20">
        <v>1864000</v>
      </c>
      <c r="R77" s="27">
        <f t="shared" si="46"/>
        <v>143980.76923076922</v>
      </c>
      <c r="S77" s="26">
        <v>213.15692307692308</v>
      </c>
      <c r="T77" s="26">
        <v>3106.884246713853</v>
      </c>
      <c r="U77" s="16">
        <f t="shared" si="49"/>
        <v>32695.17963049383</v>
      </c>
      <c r="V77" s="17">
        <f t="shared" si="50"/>
        <v>32695.17963049383</v>
      </c>
      <c r="W77" s="17">
        <f t="shared" si="51"/>
        <v>32695.17963049383</v>
      </c>
      <c r="X77" s="17">
        <f t="shared" si="52"/>
        <v>32695.17963049383</v>
      </c>
      <c r="Y77" s="25">
        <f t="shared" si="53"/>
        <v>32695.17963049383</v>
      </c>
      <c r="Z77" s="14">
        <f t="shared" si="36"/>
        <v>85784.9654070247</v>
      </c>
      <c r="AA77" s="14">
        <f t="shared" si="37"/>
        <v>100380.2106617769</v>
      </c>
      <c r="AB77" s="14">
        <f t="shared" si="38"/>
        <v>112569.62025583744</v>
      </c>
      <c r="AC77" s="14">
        <f t="shared" si="39"/>
        <v>117459.96209809101</v>
      </c>
      <c r="AD77" s="14">
        <f t="shared" si="40"/>
        <v>118638.57192090432</v>
      </c>
      <c r="AE77" s="14">
        <f t="shared" si="41"/>
        <v>119829.05291042408</v>
      </c>
      <c r="AF77" s="14">
        <f t="shared" si="42"/>
        <v>121027.34343952828</v>
      </c>
      <c r="AG77" s="14">
        <f t="shared" si="43"/>
        <v>122237.61687392357</v>
      </c>
      <c r="AH77" s="98">
        <f t="shared" si="44"/>
        <v>123459.9930426628</v>
      </c>
      <c r="AI77" s="65">
        <f t="shared" si="54"/>
        <v>205742.1769662813</v>
      </c>
      <c r="AJ77" s="65">
        <f t="shared" si="55"/>
        <v>236974.7664513812</v>
      </c>
      <c r="AK77" s="65">
        <f t="shared" si="56"/>
        <v>260207.58669171267</v>
      </c>
      <c r="AL77" s="65">
        <f t="shared" si="31"/>
        <v>297661.4894356848</v>
      </c>
      <c r="AM77" s="65">
        <f t="shared" si="45"/>
        <v>295275.4194004823</v>
      </c>
      <c r="AN77" s="65">
        <f t="shared" si="57"/>
        <v>292597.2909427263</v>
      </c>
      <c r="AO77" s="65">
        <f t="shared" si="58"/>
        <v>292597.29092409124</v>
      </c>
      <c r="AP77" s="65">
        <f t="shared" si="47"/>
        <v>292597.29092409153</v>
      </c>
      <c r="AQ77" s="88">
        <f t="shared" si="48"/>
        <v>292597.29092409124</v>
      </c>
    </row>
    <row r="78" spans="1:43" ht="12.75">
      <c r="A78" s="35" t="s">
        <v>96</v>
      </c>
      <c r="B78" s="12" t="s">
        <v>175</v>
      </c>
      <c r="C78" s="14">
        <v>6.295267494081899</v>
      </c>
      <c r="D78" s="61">
        <v>7.366328985853168</v>
      </c>
      <c r="E78" s="61">
        <v>8.260839971845309</v>
      </c>
      <c r="F78" s="60">
        <v>8.619714162543142</v>
      </c>
      <c r="G78" s="60">
        <v>8.70620558992273</v>
      </c>
      <c r="H78" s="60">
        <v>8.793568174264724</v>
      </c>
      <c r="I78" s="60">
        <v>8.881503856007368</v>
      </c>
      <c r="J78" s="60">
        <v>8.970318894567443</v>
      </c>
      <c r="K78" s="88">
        <v>9.060022083513116</v>
      </c>
      <c r="L78" s="19">
        <v>2</v>
      </c>
      <c r="M78" s="10">
        <v>2</v>
      </c>
      <c r="N78" s="23">
        <v>3</v>
      </c>
      <c r="O78" s="14">
        <v>142000</v>
      </c>
      <c r="P78" s="9">
        <v>175000</v>
      </c>
      <c r="Q78" s="20">
        <v>278000</v>
      </c>
      <c r="R78" s="27">
        <f t="shared" si="46"/>
        <v>85000</v>
      </c>
      <c r="S78" s="26">
        <v>0</v>
      </c>
      <c r="T78" s="26">
        <v>1751.717407013815</v>
      </c>
      <c r="U78" s="16">
        <f t="shared" si="49"/>
        <v>19350.23080591371</v>
      </c>
      <c r="V78" s="17">
        <f t="shared" si="50"/>
        <v>19350.23080591371</v>
      </c>
      <c r="W78" s="17">
        <f t="shared" si="51"/>
        <v>19350.23080591371</v>
      </c>
      <c r="X78" s="17">
        <f t="shared" si="52"/>
        <v>19350.23080591371</v>
      </c>
      <c r="Y78" s="25">
        <f t="shared" si="53"/>
        <v>19350.23080591371</v>
      </c>
      <c r="Z78" s="14">
        <f t="shared" si="36"/>
        <v>30453.71974886269</v>
      </c>
      <c r="AA78" s="14">
        <f t="shared" si="37"/>
        <v>35635.04151713777</v>
      </c>
      <c r="AB78" s="14">
        <f t="shared" si="38"/>
        <v>39962.29002648111</v>
      </c>
      <c r="AC78" s="14">
        <f t="shared" si="39"/>
        <v>41698.36463155325</v>
      </c>
      <c r="AD78" s="14">
        <f t="shared" si="40"/>
        <v>42116.77190218524</v>
      </c>
      <c r="AE78" s="14">
        <f t="shared" si="41"/>
        <v>42539.39344488991</v>
      </c>
      <c r="AF78" s="14">
        <f t="shared" si="42"/>
        <v>42964.7873793388</v>
      </c>
      <c r="AG78" s="14">
        <f t="shared" si="43"/>
        <v>43394.435253132186</v>
      </c>
      <c r="AH78" s="98">
        <f t="shared" si="44"/>
        <v>43828.379605663504</v>
      </c>
      <c r="AI78" s="65">
        <f t="shared" si="54"/>
        <v>73038.60959928729</v>
      </c>
      <c r="AJ78" s="65">
        <f t="shared" si="55"/>
        <v>84126.19962974993</v>
      </c>
      <c r="AK78" s="65">
        <f t="shared" si="56"/>
        <v>92373.86626011756</v>
      </c>
      <c r="AL78" s="65">
        <f t="shared" si="31"/>
        <v>105670.02663337435</v>
      </c>
      <c r="AM78" s="65">
        <f t="shared" si="45"/>
        <v>104822.97018463135</v>
      </c>
      <c r="AN78" s="65">
        <f t="shared" si="57"/>
        <v>103872.23280172303</v>
      </c>
      <c r="AO78" s="65">
        <f t="shared" si="58"/>
        <v>103872.23279510757</v>
      </c>
      <c r="AP78" s="65">
        <f t="shared" si="47"/>
        <v>103872.23279510767</v>
      </c>
      <c r="AQ78" s="88">
        <f t="shared" si="48"/>
        <v>103872.23279510757</v>
      </c>
    </row>
    <row r="79" spans="1:43" ht="12.75">
      <c r="A79" s="12" t="s">
        <v>95</v>
      </c>
      <c r="B79" s="12" t="s">
        <v>177</v>
      </c>
      <c r="C79" s="14">
        <v>13.600597361309246</v>
      </c>
      <c r="D79" s="61">
        <v>15.914569899009765</v>
      </c>
      <c r="E79" s="61">
        <v>17.847114269393362</v>
      </c>
      <c r="F79" s="60">
        <v>18.622443256705722</v>
      </c>
      <c r="G79" s="60">
        <v>18.809303478308788</v>
      </c>
      <c r="H79" s="60">
        <v>18.998045789131304</v>
      </c>
      <c r="I79" s="60">
        <v>19.188026247022613</v>
      </c>
      <c r="J79" s="60">
        <v>19.37990650949284</v>
      </c>
      <c r="K79" s="88">
        <v>19.573705574587766</v>
      </c>
      <c r="L79" s="19">
        <v>8</v>
      </c>
      <c r="M79" s="10">
        <v>2</v>
      </c>
      <c r="N79" s="23">
        <v>10</v>
      </c>
      <c r="O79" s="14">
        <v>1627979</v>
      </c>
      <c r="P79" s="9">
        <v>411002</v>
      </c>
      <c r="Q79" s="20">
        <v>1708684</v>
      </c>
      <c r="R79" s="27">
        <f t="shared" si="46"/>
        <v>187383.25</v>
      </c>
      <c r="S79" s="26">
        <v>1685.5</v>
      </c>
      <c r="T79" s="26">
        <v>3106.884246713853</v>
      </c>
      <c r="U79" s="16">
        <f t="shared" si="49"/>
        <v>42441.42083569383</v>
      </c>
      <c r="V79" s="17">
        <f t="shared" si="50"/>
        <v>42441.42083569383</v>
      </c>
      <c r="W79" s="17">
        <f t="shared" si="51"/>
        <v>42441.42083569383</v>
      </c>
      <c r="X79" s="17">
        <f t="shared" si="52"/>
        <v>42441.42083569383</v>
      </c>
      <c r="Y79" s="25">
        <f t="shared" si="53"/>
        <v>42441.42083569383</v>
      </c>
      <c r="Z79" s="14">
        <f t="shared" si="36"/>
        <v>144307.1690570382</v>
      </c>
      <c r="AA79" s="14">
        <f t="shared" si="37"/>
        <v>168859.23962573474</v>
      </c>
      <c r="AB79" s="14">
        <f t="shared" si="38"/>
        <v>189364.22185251003</v>
      </c>
      <c r="AC79" s="14">
        <f t="shared" si="39"/>
        <v>197590.7378116691</v>
      </c>
      <c r="AD79" s="14">
        <f t="shared" si="40"/>
        <v>199573.39113729578</v>
      </c>
      <c r="AE79" s="14">
        <f t="shared" si="41"/>
        <v>201576.01409807568</v>
      </c>
      <c r="AF79" s="14">
        <f t="shared" si="42"/>
        <v>203591.77423905642</v>
      </c>
      <c r="AG79" s="14">
        <f t="shared" si="43"/>
        <v>205627.691981447</v>
      </c>
      <c r="AH79" s="98">
        <f t="shared" si="44"/>
        <v>207683.96890126143</v>
      </c>
      <c r="AI79" s="65">
        <f t="shared" si="54"/>
        <v>346098.7711863667</v>
      </c>
      <c r="AJ79" s="65">
        <f t="shared" si="55"/>
        <v>398638.12408498453</v>
      </c>
      <c r="AK79" s="65">
        <f t="shared" si="56"/>
        <v>437720.29311292403</v>
      </c>
      <c r="AL79" s="65">
        <f t="shared" si="31"/>
        <v>500725.1174370435</v>
      </c>
      <c r="AM79" s="65">
        <f t="shared" si="45"/>
        <v>496711.27876125503</v>
      </c>
      <c r="AN79" s="65">
        <f t="shared" si="57"/>
        <v>492206.1404275603</v>
      </c>
      <c r="AO79" s="65">
        <f t="shared" si="58"/>
        <v>492206.1403962126</v>
      </c>
      <c r="AP79" s="65">
        <f t="shared" si="47"/>
        <v>492206.14039621304</v>
      </c>
      <c r="AQ79" s="88">
        <f t="shared" si="48"/>
        <v>492206.1403962125</v>
      </c>
    </row>
    <row r="80" spans="1:43" ht="12.75">
      <c r="A80" s="15" t="s">
        <v>94</v>
      </c>
      <c r="B80" s="12" t="s">
        <v>176</v>
      </c>
      <c r="C80" s="14">
        <v>10.828986919160858</v>
      </c>
      <c r="D80" s="61">
        <v>12.671404401009184</v>
      </c>
      <c r="E80" s="61">
        <v>14.210123411037092</v>
      </c>
      <c r="F80" s="60">
        <v>14.827451256175472</v>
      </c>
      <c r="G80" s="60">
        <v>14.976231992910428</v>
      </c>
      <c r="H80" s="60">
        <v>15.12651127555456</v>
      </c>
      <c r="I80" s="60">
        <v>15.2777763883101</v>
      </c>
      <c r="J80" s="60">
        <v>15.430554152193203</v>
      </c>
      <c r="K80" s="88">
        <v>15.584859693715133</v>
      </c>
      <c r="L80" s="19">
        <v>11</v>
      </c>
      <c r="M80" s="10">
        <v>28</v>
      </c>
      <c r="N80" s="23">
        <v>12</v>
      </c>
      <c r="O80" s="14">
        <v>904331.19</v>
      </c>
      <c r="P80" s="9">
        <v>1955615.2</v>
      </c>
      <c r="Q80" s="20">
        <v>742280.04</v>
      </c>
      <c r="R80" s="27">
        <f t="shared" si="46"/>
        <v>70631.89078431371</v>
      </c>
      <c r="S80" s="26">
        <v>2643.1020512820514</v>
      </c>
      <c r="T80" s="26">
        <v>2348.7972657450077</v>
      </c>
      <c r="U80" s="16">
        <f t="shared" si="49"/>
        <v>15257.359616656111</v>
      </c>
      <c r="V80" s="17">
        <f t="shared" si="50"/>
        <v>15257.359616656111</v>
      </c>
      <c r="W80" s="17">
        <f t="shared" si="51"/>
        <v>15257.359616656111</v>
      </c>
      <c r="X80" s="17">
        <f t="shared" si="52"/>
        <v>15257.359616656111</v>
      </c>
      <c r="Y80" s="25">
        <f t="shared" si="53"/>
        <v>15257.359616656111</v>
      </c>
      <c r="Z80" s="14">
        <f t="shared" si="36"/>
        <v>41305.43692742554</v>
      </c>
      <c r="AA80" s="14">
        <f t="shared" si="37"/>
        <v>48333.04344856901</v>
      </c>
      <c r="AB80" s="14">
        <f t="shared" si="38"/>
        <v>54202.24076981423</v>
      </c>
      <c r="AC80" s="14">
        <f t="shared" si="39"/>
        <v>56556.93900347714</v>
      </c>
      <c r="AD80" s="14">
        <f t="shared" si="40"/>
        <v>57124.43930457621</v>
      </c>
      <c r="AE80" s="14">
        <f t="shared" si="41"/>
        <v>57697.65556913486</v>
      </c>
      <c r="AF80" s="14">
        <f t="shared" si="42"/>
        <v>58274.632124826196</v>
      </c>
      <c r="AG80" s="14">
        <f t="shared" si="43"/>
        <v>58857.378446074465</v>
      </c>
      <c r="AH80" s="98">
        <f t="shared" si="44"/>
        <v>59445.9522305352</v>
      </c>
      <c r="AI80" s="65">
        <f t="shared" si="54"/>
        <v>99064.80085024377</v>
      </c>
      <c r="AJ80" s="65">
        <f t="shared" si="55"/>
        <v>114103.28397996163</v>
      </c>
      <c r="AK80" s="65">
        <f t="shared" si="56"/>
        <v>125289.88044858529</v>
      </c>
      <c r="AL80" s="65">
        <f t="shared" si="31"/>
        <v>143323.92417800537</v>
      </c>
      <c r="AM80" s="65">
        <f t="shared" si="45"/>
        <v>142175.0321212697</v>
      </c>
      <c r="AN80" s="65">
        <f t="shared" si="57"/>
        <v>140885.5140154977</v>
      </c>
      <c r="AO80" s="65">
        <f t="shared" si="58"/>
        <v>140885.51400652493</v>
      </c>
      <c r="AP80" s="65">
        <f t="shared" si="47"/>
        <v>140885.51400652507</v>
      </c>
      <c r="AQ80" s="88">
        <f t="shared" si="48"/>
        <v>140885.51400652493</v>
      </c>
    </row>
    <row r="81" spans="1:43" ht="12.75">
      <c r="A81" s="12" t="s">
        <v>93</v>
      </c>
      <c r="B81" s="12" t="s">
        <v>177</v>
      </c>
      <c r="C81" s="14">
        <v>26.294911641575187</v>
      </c>
      <c r="D81" s="61">
        <v>30.76866391902731</v>
      </c>
      <c r="E81" s="61">
        <v>34.504976531826294</v>
      </c>
      <c r="F81" s="60">
        <v>36.003970044605936</v>
      </c>
      <c r="G81" s="60">
        <v>36.365238956981464</v>
      </c>
      <c r="H81" s="60">
        <v>36.730146633773906</v>
      </c>
      <c r="I81" s="60">
        <v>37.097448100111635</v>
      </c>
      <c r="J81" s="60">
        <v>37.468422581112755</v>
      </c>
      <c r="K81" s="88">
        <v>37.84310680692388</v>
      </c>
      <c r="L81" s="19">
        <v>21</v>
      </c>
      <c r="M81" s="10">
        <v>11</v>
      </c>
      <c r="N81" s="23">
        <v>15</v>
      </c>
      <c r="O81" s="14">
        <v>3910661.16</v>
      </c>
      <c r="P81" s="9">
        <v>2052285.14</v>
      </c>
      <c r="Q81" s="20">
        <v>2985060.05</v>
      </c>
      <c r="R81" s="27">
        <f t="shared" si="46"/>
        <v>190383.11382978724</v>
      </c>
      <c r="S81" s="26">
        <v>5906.964893617021</v>
      </c>
      <c r="T81" s="26">
        <v>3106.884246713853</v>
      </c>
      <c r="U81" s="16">
        <f t="shared" si="49"/>
        <v>42157.47188441724</v>
      </c>
      <c r="V81" s="17">
        <f t="shared" si="50"/>
        <v>42157.47188441724</v>
      </c>
      <c r="W81" s="17">
        <f t="shared" si="51"/>
        <v>42157.47188441724</v>
      </c>
      <c r="X81" s="17">
        <f t="shared" si="52"/>
        <v>42157.47188441724</v>
      </c>
      <c r="Y81" s="25">
        <f t="shared" si="53"/>
        <v>42157.47188441724</v>
      </c>
      <c r="Z81" s="14">
        <f t="shared" si="36"/>
        <v>277131.74955823534</v>
      </c>
      <c r="AA81" s="14">
        <f t="shared" si="37"/>
        <v>324282.27102186927</v>
      </c>
      <c r="AB81" s="14">
        <f t="shared" si="38"/>
        <v>363660.64450323593</v>
      </c>
      <c r="AC81" s="14">
        <f t="shared" si="39"/>
        <v>379459.0887207188</v>
      </c>
      <c r="AD81" s="14">
        <f t="shared" si="40"/>
        <v>383266.63472476514</v>
      </c>
      <c r="AE81" s="14">
        <f t="shared" si="41"/>
        <v>387112.5310059615</v>
      </c>
      <c r="AF81" s="14">
        <f t="shared" si="42"/>
        <v>390983.656316021</v>
      </c>
      <c r="AG81" s="14">
        <f t="shared" si="43"/>
        <v>394893.4928791812</v>
      </c>
      <c r="AH81" s="98">
        <f t="shared" si="44"/>
        <v>398842.427807973</v>
      </c>
      <c r="AI81" s="65">
        <f t="shared" si="54"/>
        <v>664658.3021867905</v>
      </c>
      <c r="AJ81" s="65">
        <f t="shared" si="55"/>
        <v>765556.4272390286</v>
      </c>
      <c r="AK81" s="65">
        <f t="shared" si="56"/>
        <v>840610.9789291293</v>
      </c>
      <c r="AL81" s="65">
        <f t="shared" si="31"/>
        <v>961607.3044037916</v>
      </c>
      <c r="AM81" s="65">
        <f t="shared" si="45"/>
        <v>953899.0100623916</v>
      </c>
      <c r="AN81" s="65">
        <f t="shared" si="57"/>
        <v>945247.2093474515</v>
      </c>
      <c r="AO81" s="65">
        <f t="shared" si="58"/>
        <v>945247.2092872502</v>
      </c>
      <c r="AP81" s="65">
        <f t="shared" si="47"/>
        <v>945247.2092872512</v>
      </c>
      <c r="AQ81" s="88">
        <f t="shared" si="48"/>
        <v>945247.2092872502</v>
      </c>
    </row>
    <row r="82" spans="1:43" ht="12.75">
      <c r="A82" s="12" t="s">
        <v>92</v>
      </c>
      <c r="B82" s="12" t="s">
        <v>177</v>
      </c>
      <c r="C82" s="14">
        <v>7.033004657622632</v>
      </c>
      <c r="D82" s="61">
        <v>8.229582955099119</v>
      </c>
      <c r="E82" s="61">
        <v>9.228920939814067</v>
      </c>
      <c r="F82" s="60">
        <v>9.629851298540071</v>
      </c>
      <c r="G82" s="60">
        <v>9.726478584382482</v>
      </c>
      <c r="H82" s="60">
        <v>9.824079117347411</v>
      </c>
      <c r="I82" s="60">
        <v>9.922319908520882</v>
      </c>
      <c r="J82" s="60">
        <v>10.021543107606092</v>
      </c>
      <c r="K82" s="88">
        <v>10.121758538682151</v>
      </c>
      <c r="L82" s="19">
        <v>1</v>
      </c>
      <c r="M82" s="10">
        <v>1</v>
      </c>
      <c r="N82" s="23">
        <v>2</v>
      </c>
      <c r="O82" s="14">
        <v>185000</v>
      </c>
      <c r="P82" s="9">
        <v>193740</v>
      </c>
      <c r="Q82" s="20">
        <v>468000</v>
      </c>
      <c r="R82" s="27">
        <f t="shared" si="46"/>
        <v>211685</v>
      </c>
      <c r="S82" s="26">
        <v>311.26</v>
      </c>
      <c r="T82" s="26">
        <v>3106.884246713853</v>
      </c>
      <c r="U82" s="16">
        <f t="shared" si="49"/>
        <v>48409.54795129383</v>
      </c>
      <c r="V82" s="17">
        <f t="shared" si="50"/>
        <v>48409.54795129383</v>
      </c>
      <c r="W82" s="17">
        <f t="shared" si="51"/>
        <v>48409.54795129383</v>
      </c>
      <c r="X82" s="17">
        <f t="shared" si="52"/>
        <v>48409.54795129383</v>
      </c>
      <c r="Y82" s="25">
        <f t="shared" si="53"/>
        <v>48409.54795129383</v>
      </c>
      <c r="Z82" s="14">
        <f t="shared" si="36"/>
        <v>85116.14405371391</v>
      </c>
      <c r="AA82" s="14">
        <f t="shared" si="37"/>
        <v>99597.5976710053</v>
      </c>
      <c r="AB82" s="14">
        <f t="shared" si="38"/>
        <v>111691.97269365721</v>
      </c>
      <c r="AC82" s="14">
        <f t="shared" si="39"/>
        <v>116544.18705012619</v>
      </c>
      <c r="AD82" s="14">
        <f t="shared" si="40"/>
        <v>117713.60785697408</v>
      </c>
      <c r="AE82" s="14">
        <f t="shared" si="41"/>
        <v>118894.80727713347</v>
      </c>
      <c r="AF82" s="14">
        <f t="shared" si="42"/>
        <v>120083.75534990476</v>
      </c>
      <c r="AG82" s="14">
        <f t="shared" si="43"/>
        <v>121284.59290340383</v>
      </c>
      <c r="AH82" s="98">
        <f t="shared" si="44"/>
        <v>122497.43883243785</v>
      </c>
      <c r="AI82" s="65">
        <f t="shared" si="54"/>
        <v>204138.11079246164</v>
      </c>
      <c r="AJ82" s="65">
        <f t="shared" si="55"/>
        <v>235127.19580486394</v>
      </c>
      <c r="AK82" s="65">
        <f t="shared" si="56"/>
        <v>258178.88166808584</v>
      </c>
      <c r="AL82" s="65">
        <f t="shared" si="31"/>
        <v>295340.7755524502</v>
      </c>
      <c r="AM82" s="65">
        <f t="shared" si="45"/>
        <v>292973.30848086113</v>
      </c>
      <c r="AN82" s="65">
        <f t="shared" si="57"/>
        <v>290316.0600163645</v>
      </c>
      <c r="AO82" s="65">
        <f t="shared" si="58"/>
        <v>290316.0599978747</v>
      </c>
      <c r="AP82" s="65">
        <f t="shared" si="47"/>
        <v>290316.05999787507</v>
      </c>
      <c r="AQ82" s="88">
        <f t="shared" si="48"/>
        <v>290316.0599978747</v>
      </c>
    </row>
    <row r="83" spans="1:43" ht="12.75">
      <c r="A83" s="12" t="s">
        <v>91</v>
      </c>
      <c r="B83" s="12" t="s">
        <v>175</v>
      </c>
      <c r="C83" s="14">
        <v>7.057824210871661</v>
      </c>
      <c r="D83" s="61">
        <v>8.258625246739008</v>
      </c>
      <c r="E83" s="61">
        <v>9.261489906542751</v>
      </c>
      <c r="F83" s="60">
        <v>9.663835153054556</v>
      </c>
      <c r="G83" s="60">
        <v>9.760803437685254</v>
      </c>
      <c r="H83" s="60">
        <v>9.858748404038613</v>
      </c>
      <c r="I83" s="60">
        <v>9.957335888078996</v>
      </c>
      <c r="J83" s="60">
        <v>10.056909246959787</v>
      </c>
      <c r="K83" s="88">
        <v>10.157478339429382</v>
      </c>
      <c r="L83" s="19">
        <v>5</v>
      </c>
      <c r="M83" s="10">
        <v>9</v>
      </c>
      <c r="N83" s="23">
        <v>8</v>
      </c>
      <c r="O83" s="14">
        <v>363000</v>
      </c>
      <c r="P83" s="9">
        <v>570500</v>
      </c>
      <c r="Q83" s="20">
        <v>512000</v>
      </c>
      <c r="R83" s="27">
        <f t="shared" si="46"/>
        <v>65704.54545454546</v>
      </c>
      <c r="S83" s="26">
        <v>96.9090909090909</v>
      </c>
      <c r="T83" s="26">
        <v>1751.717407013815</v>
      </c>
      <c r="U83" s="16">
        <f t="shared" si="49"/>
        <v>14842.669802277347</v>
      </c>
      <c r="V83" s="17">
        <f t="shared" si="50"/>
        <v>14842.669802277347</v>
      </c>
      <c r="W83" s="17">
        <f t="shared" si="51"/>
        <v>14842.669802277347</v>
      </c>
      <c r="X83" s="17">
        <f t="shared" si="52"/>
        <v>14842.669802277347</v>
      </c>
      <c r="Y83" s="25">
        <f t="shared" si="53"/>
        <v>14842.669802277347</v>
      </c>
      <c r="Z83" s="14">
        <f t="shared" si="36"/>
        <v>26189.238571121685</v>
      </c>
      <c r="AA83" s="14">
        <f t="shared" si="37"/>
        <v>30645.011889524594</v>
      </c>
      <c r="AB83" s="14">
        <f t="shared" si="38"/>
        <v>34366.30913998464</v>
      </c>
      <c r="AC83" s="14">
        <f t="shared" si="39"/>
        <v>35859.27855010729</v>
      </c>
      <c r="AD83" s="14">
        <f t="shared" si="40"/>
        <v>36219.09560762396</v>
      </c>
      <c r="AE83" s="14">
        <f t="shared" si="41"/>
        <v>36582.53680621848</v>
      </c>
      <c r="AF83" s="14">
        <f t="shared" si="42"/>
        <v>36948.36217428065</v>
      </c>
      <c r="AG83" s="14">
        <f t="shared" si="43"/>
        <v>37317.84579602346</v>
      </c>
      <c r="AH83" s="98">
        <f t="shared" si="44"/>
        <v>37691.02425398368</v>
      </c>
      <c r="AI83" s="65">
        <f t="shared" si="54"/>
        <v>62810.900851288905</v>
      </c>
      <c r="AJ83" s="65">
        <f t="shared" si="55"/>
        <v>72345.87861036613</v>
      </c>
      <c r="AK83" s="65">
        <f t="shared" si="56"/>
        <v>79438.61180746084</v>
      </c>
      <c r="AL83" s="65">
        <f t="shared" si="31"/>
        <v>90872.89041009756</v>
      </c>
      <c r="AM83" s="65">
        <f t="shared" si="45"/>
        <v>90144.44857762927</v>
      </c>
      <c r="AN83" s="65">
        <f t="shared" si="57"/>
        <v>89326.8444115438</v>
      </c>
      <c r="AO83" s="65">
        <f t="shared" si="58"/>
        <v>89326.8444058547</v>
      </c>
      <c r="AP83" s="65">
        <f t="shared" si="47"/>
        <v>89326.8444058548</v>
      </c>
      <c r="AQ83" s="88">
        <f t="shared" si="48"/>
        <v>89326.84440585469</v>
      </c>
    </row>
    <row r="84" spans="1:43" ht="12.75">
      <c r="A84" s="12" t="s">
        <v>90</v>
      </c>
      <c r="B84" s="12" t="s">
        <v>178</v>
      </c>
      <c r="C84" s="14">
        <v>52.53488852872483</v>
      </c>
      <c r="D84" s="61">
        <v>61.47304661819605</v>
      </c>
      <c r="E84" s="61">
        <v>68.9378660211832</v>
      </c>
      <c r="F84" s="60">
        <v>71.93272138227323</v>
      </c>
      <c r="G84" s="60">
        <v>72.65450445191222</v>
      </c>
      <c r="H84" s="60">
        <v>73.38355744835798</v>
      </c>
      <c r="I84" s="60">
        <v>74.11739302284153</v>
      </c>
      <c r="J84" s="60">
        <v>74.85856695306995</v>
      </c>
      <c r="K84" s="88">
        <v>75.60715262260064</v>
      </c>
      <c r="L84" s="19">
        <v>89</v>
      </c>
      <c r="M84" s="10">
        <v>79</v>
      </c>
      <c r="N84" s="23">
        <v>61</v>
      </c>
      <c r="O84" s="14">
        <v>3712019.58</v>
      </c>
      <c r="P84" s="9">
        <v>3377611.32</v>
      </c>
      <c r="Q84" s="20">
        <v>2189833.07</v>
      </c>
      <c r="R84" s="27">
        <f t="shared" si="46"/>
        <v>40521.67672489083</v>
      </c>
      <c r="S84" s="26">
        <v>613.0048908296943</v>
      </c>
      <c r="T84" s="26">
        <v>2445.3081560891933</v>
      </c>
      <c r="U84" s="16">
        <f t="shared" si="49"/>
        <v>8707.984253307797</v>
      </c>
      <c r="V84" s="17">
        <f t="shared" si="50"/>
        <v>8707.984253307797</v>
      </c>
      <c r="W84" s="17">
        <f t="shared" si="51"/>
        <v>8707.984253307797</v>
      </c>
      <c r="X84" s="17">
        <f t="shared" si="52"/>
        <v>8707.984253307797</v>
      </c>
      <c r="Y84" s="25">
        <f t="shared" si="53"/>
        <v>8707.984253307797</v>
      </c>
      <c r="Z84" s="14">
        <f t="shared" si="36"/>
        <v>114368.24551435406</v>
      </c>
      <c r="AA84" s="14">
        <f t="shared" si="37"/>
        <v>133826.58048852684</v>
      </c>
      <c r="AB84" s="14">
        <f t="shared" si="38"/>
        <v>150077.46294227647</v>
      </c>
      <c r="AC84" s="14">
        <f t="shared" si="39"/>
        <v>156597.2512736031</v>
      </c>
      <c r="AD84" s="14">
        <f t="shared" si="40"/>
        <v>158168.5701747832</v>
      </c>
      <c r="AE84" s="14">
        <f t="shared" si="41"/>
        <v>159755.71567800234</v>
      </c>
      <c r="AF84" s="14">
        <f t="shared" si="42"/>
        <v>161353.2728347823</v>
      </c>
      <c r="AG84" s="14">
        <f t="shared" si="43"/>
        <v>162966.80556313015</v>
      </c>
      <c r="AH84" s="98">
        <f t="shared" si="44"/>
        <v>164596.4736187614</v>
      </c>
      <c r="AI84" s="65">
        <f t="shared" si="54"/>
        <v>274294.8218990655</v>
      </c>
      <c r="AJ84" s="65">
        <f t="shared" si="55"/>
        <v>315934.0117656437</v>
      </c>
      <c r="AK84" s="65">
        <f t="shared" si="56"/>
        <v>346907.93448776554</v>
      </c>
      <c r="AL84" s="65">
        <f t="shared" si="31"/>
        <v>396841.3595835176</v>
      </c>
      <c r="AM84" s="65">
        <f t="shared" si="45"/>
        <v>393660.25853270176</v>
      </c>
      <c r="AN84" s="65">
        <f t="shared" si="57"/>
        <v>390089.7861134108</v>
      </c>
      <c r="AO84" s="65">
        <f t="shared" si="58"/>
        <v>390089.7860885665</v>
      </c>
      <c r="AP84" s="65">
        <f t="shared" si="47"/>
        <v>390089.786088567</v>
      </c>
      <c r="AQ84" s="88">
        <f t="shared" si="48"/>
        <v>390089.7860885665</v>
      </c>
    </row>
    <row r="85" spans="1:43" ht="12.75">
      <c r="A85" s="12" t="s">
        <v>89</v>
      </c>
      <c r="B85" s="12" t="s">
        <v>177</v>
      </c>
      <c r="C85" s="14">
        <v>4.919729531761459</v>
      </c>
      <c r="D85" s="61">
        <v>5.756760342025396</v>
      </c>
      <c r="E85" s="61">
        <v>6.4558175494288434</v>
      </c>
      <c r="F85" s="60">
        <v>6.736276474458306</v>
      </c>
      <c r="G85" s="60">
        <v>6.803869222490631</v>
      </c>
      <c r="H85" s="60">
        <v>6.872142776642596</v>
      </c>
      <c r="I85" s="60">
        <v>6.94086420440902</v>
      </c>
      <c r="J85" s="60">
        <v>7.010272846453111</v>
      </c>
      <c r="K85" s="88">
        <v>7.080375574917641</v>
      </c>
      <c r="L85" s="19">
        <v>6</v>
      </c>
      <c r="M85" s="10">
        <v>1</v>
      </c>
      <c r="N85" s="23">
        <v>6</v>
      </c>
      <c r="O85" s="14">
        <v>1141480.13</v>
      </c>
      <c r="P85" s="9">
        <v>286004.95</v>
      </c>
      <c r="Q85" s="20">
        <v>911326.24</v>
      </c>
      <c r="R85" s="27">
        <f t="shared" si="46"/>
        <v>179908.56307692308</v>
      </c>
      <c r="S85" s="26">
        <v>0</v>
      </c>
      <c r="T85" s="26">
        <v>3106.884246713853</v>
      </c>
      <c r="U85" s="16">
        <f t="shared" si="49"/>
        <v>41095.78222729383</v>
      </c>
      <c r="V85" s="17">
        <f t="shared" si="50"/>
        <v>41095.78222729383</v>
      </c>
      <c r="W85" s="17">
        <f t="shared" si="51"/>
        <v>41095.78222729383</v>
      </c>
      <c r="X85" s="17">
        <f t="shared" si="52"/>
        <v>41095.78222729383</v>
      </c>
      <c r="Y85" s="25">
        <f t="shared" si="53"/>
        <v>41095.78222729383</v>
      </c>
      <c r="Z85" s="14">
        <f t="shared" si="36"/>
        <v>50545.03336361379</v>
      </c>
      <c r="AA85" s="14">
        <f t="shared" si="37"/>
        <v>59144.642337649304</v>
      </c>
      <c r="AB85" s="14">
        <f t="shared" si="38"/>
        <v>66326.71802761736</v>
      </c>
      <c r="AC85" s="14">
        <f t="shared" si="39"/>
        <v>69208.1377542953</v>
      </c>
      <c r="AD85" s="14">
        <f t="shared" si="40"/>
        <v>69902.5819676155</v>
      </c>
      <c r="AE85" s="14">
        <f t="shared" si="41"/>
        <v>70604.0207459436</v>
      </c>
      <c r="AF85" s="14">
        <f t="shared" si="42"/>
        <v>71310.06095340302</v>
      </c>
      <c r="AG85" s="14">
        <f t="shared" si="43"/>
        <v>72023.16156293706</v>
      </c>
      <c r="AH85" s="98">
        <f t="shared" si="44"/>
        <v>72743.39317856643</v>
      </c>
      <c r="AI85" s="65">
        <f t="shared" si="54"/>
        <v>121224.56597985237</v>
      </c>
      <c r="AJ85" s="65">
        <f t="shared" si="55"/>
        <v>139627.0013024778</v>
      </c>
      <c r="AK85" s="65">
        <f t="shared" si="56"/>
        <v>153315.92299879907</v>
      </c>
      <c r="AL85" s="65">
        <f t="shared" si="31"/>
        <v>175383.9946569197</v>
      </c>
      <c r="AM85" s="65">
        <f t="shared" si="45"/>
        <v>173978.1074019095</v>
      </c>
      <c r="AN85" s="65">
        <f t="shared" si="57"/>
        <v>172400.13751398041</v>
      </c>
      <c r="AO85" s="65">
        <f t="shared" si="58"/>
        <v>172400.1375030005</v>
      </c>
      <c r="AP85" s="65">
        <f t="shared" si="47"/>
        <v>172400.13750300073</v>
      </c>
      <c r="AQ85" s="88">
        <f t="shared" si="48"/>
        <v>172400.13750300053</v>
      </c>
    </row>
    <row r="86" spans="1:43" ht="12.75">
      <c r="A86" s="12" t="s">
        <v>88</v>
      </c>
      <c r="B86" s="12" t="s">
        <v>178</v>
      </c>
      <c r="C86" s="14">
        <v>47.20454934155052</v>
      </c>
      <c r="D86" s="61">
        <v>55.235816493213484</v>
      </c>
      <c r="E86" s="61">
        <v>61.94323409135688</v>
      </c>
      <c r="F86" s="60">
        <v>64.63422291083602</v>
      </c>
      <c r="G86" s="60">
        <v>65.28277181764564</v>
      </c>
      <c r="H86" s="60">
        <v>65.93785302381421</v>
      </c>
      <c r="I86" s="60">
        <v>66.59723155405234</v>
      </c>
      <c r="J86" s="60">
        <v>67.26320386959287</v>
      </c>
      <c r="K86" s="88">
        <v>67.93583590828878</v>
      </c>
      <c r="L86" s="19">
        <v>77</v>
      </c>
      <c r="M86" s="10">
        <v>46</v>
      </c>
      <c r="N86" s="23">
        <v>47</v>
      </c>
      <c r="O86" s="14">
        <v>4633524.53</v>
      </c>
      <c r="P86" s="9">
        <v>2685413.6</v>
      </c>
      <c r="Q86" s="20">
        <v>2546368.45</v>
      </c>
      <c r="R86" s="27">
        <f t="shared" si="46"/>
        <v>58031.2151764706</v>
      </c>
      <c r="S86" s="26">
        <v>1788.7753763440858</v>
      </c>
      <c r="T86" s="26">
        <v>2445.3081560891933</v>
      </c>
      <c r="U86" s="16">
        <f t="shared" si="49"/>
        <v>12504.605279340034</v>
      </c>
      <c r="V86" s="17">
        <f t="shared" si="50"/>
        <v>12504.605279340034</v>
      </c>
      <c r="W86" s="17">
        <f t="shared" si="51"/>
        <v>12504.605279340034</v>
      </c>
      <c r="X86" s="17">
        <f t="shared" si="52"/>
        <v>12504.605279340034</v>
      </c>
      <c r="Y86" s="25">
        <f t="shared" si="53"/>
        <v>12504.605279340034</v>
      </c>
      <c r="Z86" s="14">
        <f t="shared" si="36"/>
        <v>147568.56422630494</v>
      </c>
      <c r="AA86" s="14">
        <f t="shared" si="37"/>
        <v>172675.52063242366</v>
      </c>
      <c r="AB86" s="14">
        <f t="shared" si="38"/>
        <v>193643.9230095442</v>
      </c>
      <c r="AC86" s="14">
        <f t="shared" si="39"/>
        <v>202056.36125922017</v>
      </c>
      <c r="AD86" s="14">
        <f t="shared" si="40"/>
        <v>204083.82328022062</v>
      </c>
      <c r="AE86" s="14">
        <f t="shared" si="41"/>
        <v>206131.7062574836</v>
      </c>
      <c r="AF86" s="14">
        <f t="shared" si="42"/>
        <v>208193.02332005842</v>
      </c>
      <c r="AG86" s="14">
        <f t="shared" si="43"/>
        <v>210274.953553259</v>
      </c>
      <c r="AH86" s="98">
        <f t="shared" si="44"/>
        <v>212377.70308879155</v>
      </c>
      <c r="AI86" s="65">
        <f t="shared" si="54"/>
        <v>353920.7308839491</v>
      </c>
      <c r="AJ86" s="65">
        <f t="shared" si="55"/>
        <v>407647.4925084094</v>
      </c>
      <c r="AK86" s="65">
        <f t="shared" si="56"/>
        <v>447612.93295041024</v>
      </c>
      <c r="AL86" s="65">
        <f t="shared" si="31"/>
        <v>512041.68950903957</v>
      </c>
      <c r="AM86" s="65">
        <f t="shared" si="45"/>
        <v>507937.13660087454</v>
      </c>
      <c r="AN86" s="65">
        <f t="shared" si="57"/>
        <v>503330.1804815882</v>
      </c>
      <c r="AO86" s="65">
        <f t="shared" si="58"/>
        <v>503330.1804495319</v>
      </c>
      <c r="AP86" s="65">
        <f t="shared" si="47"/>
        <v>503330.18044953246</v>
      </c>
      <c r="AQ86" s="88">
        <f t="shared" si="48"/>
        <v>503330.1804495318</v>
      </c>
    </row>
    <row r="87" spans="1:43" ht="12.75">
      <c r="A87" s="12" t="s">
        <v>87</v>
      </c>
      <c r="B87" s="12" t="s">
        <v>177</v>
      </c>
      <c r="C87" s="14">
        <v>26.23175584913605</v>
      </c>
      <c r="D87" s="61">
        <v>30.694762953753592</v>
      </c>
      <c r="E87" s="61">
        <v>34.42210159519727</v>
      </c>
      <c r="F87" s="60">
        <v>35.917494786954684</v>
      </c>
      <c r="G87" s="60">
        <v>36.277895994401</v>
      </c>
      <c r="H87" s="60">
        <v>36.64192722658663</v>
      </c>
      <c r="I87" s="60">
        <v>37.00834649885249</v>
      </c>
      <c r="J87" s="60">
        <v>37.378429963841015</v>
      </c>
      <c r="K87" s="88">
        <v>37.752214263479416</v>
      </c>
      <c r="L87" s="19">
        <v>30</v>
      </c>
      <c r="M87" s="10">
        <v>10</v>
      </c>
      <c r="N87" s="23">
        <v>22</v>
      </c>
      <c r="O87" s="14">
        <v>5201743.92</v>
      </c>
      <c r="P87" s="9">
        <v>1684962.97</v>
      </c>
      <c r="Q87" s="20">
        <v>3391357.74</v>
      </c>
      <c r="R87" s="27">
        <f t="shared" si="46"/>
        <v>165775.23596774193</v>
      </c>
      <c r="S87" s="26">
        <v>2202.4291935483875</v>
      </c>
      <c r="T87" s="26">
        <v>3106.884246713853</v>
      </c>
      <c r="U87" s="16">
        <f t="shared" si="49"/>
        <v>37298.699032287375</v>
      </c>
      <c r="V87" s="17">
        <f t="shared" si="50"/>
        <v>37298.699032287375</v>
      </c>
      <c r="W87" s="17">
        <f t="shared" si="51"/>
        <v>37298.699032287375</v>
      </c>
      <c r="X87" s="17">
        <f t="shared" si="52"/>
        <v>37298.699032287375</v>
      </c>
      <c r="Y87" s="25">
        <f t="shared" si="53"/>
        <v>37298.699032287375</v>
      </c>
      <c r="Z87" s="14">
        <f t="shared" si="36"/>
        <v>244602.5916263424</v>
      </c>
      <c r="AA87" s="14">
        <f t="shared" si="37"/>
        <v>286218.6813198649</v>
      </c>
      <c r="AB87" s="14">
        <f t="shared" si="38"/>
        <v>320974.9018645205</v>
      </c>
      <c r="AC87" s="14">
        <f t="shared" si="39"/>
        <v>334918.9570130934</v>
      </c>
      <c r="AD87" s="14">
        <f t="shared" si="40"/>
        <v>338279.58105494664</v>
      </c>
      <c r="AE87" s="14">
        <f t="shared" si="41"/>
        <v>341674.0538968578</v>
      </c>
      <c r="AF87" s="14">
        <f t="shared" si="42"/>
        <v>345090.7944358263</v>
      </c>
      <c r="AG87" s="14">
        <f t="shared" si="43"/>
        <v>348541.70238018455</v>
      </c>
      <c r="AH87" s="98">
        <f t="shared" si="44"/>
        <v>352027.1194039863</v>
      </c>
      <c r="AI87" s="65">
        <f t="shared" si="54"/>
        <v>586642.0701345527</v>
      </c>
      <c r="AJ87" s="65">
        <f t="shared" si="55"/>
        <v>675696.9796400768</v>
      </c>
      <c r="AK87" s="65">
        <f t="shared" si="56"/>
        <v>741941.7815655742</v>
      </c>
      <c r="AL87" s="65">
        <f t="shared" si="31"/>
        <v>848735.8058357802</v>
      </c>
      <c r="AM87" s="65">
        <f t="shared" si="45"/>
        <v>841932.2953180188</v>
      </c>
      <c r="AN87" s="65">
        <f t="shared" si="57"/>
        <v>834296.0252750431</v>
      </c>
      <c r="AO87" s="65">
        <f t="shared" si="58"/>
        <v>834296.0252219081</v>
      </c>
      <c r="AP87" s="65">
        <f t="shared" si="47"/>
        <v>834296.025221909</v>
      </c>
      <c r="AQ87" s="88">
        <f t="shared" si="48"/>
        <v>834296.025221908</v>
      </c>
    </row>
    <row r="88" spans="1:43" ht="12.75">
      <c r="A88" s="12" t="s">
        <v>86</v>
      </c>
      <c r="B88" s="12" t="s">
        <v>179</v>
      </c>
      <c r="C88" s="14">
        <v>14.647909274820318</v>
      </c>
      <c r="D88" s="61">
        <v>17.140068912829047</v>
      </c>
      <c r="E88" s="61">
        <v>19.221428566006715</v>
      </c>
      <c r="F88" s="60">
        <v>20.056461643053595</v>
      </c>
      <c r="G88" s="60">
        <v>20.25771100735733</v>
      </c>
      <c r="H88" s="60">
        <v>20.460987390872145</v>
      </c>
      <c r="I88" s="60">
        <v>20.66559726478086</v>
      </c>
      <c r="J88" s="60">
        <v>20.872253237428673</v>
      </c>
      <c r="K88" s="88">
        <v>21.080975769802954</v>
      </c>
      <c r="L88" s="19">
        <v>2</v>
      </c>
      <c r="M88" s="10">
        <v>2</v>
      </c>
      <c r="N88" s="23">
        <v>3</v>
      </c>
      <c r="O88" s="14">
        <v>128000</v>
      </c>
      <c r="P88" s="9">
        <v>115842.52</v>
      </c>
      <c r="Q88" s="20">
        <v>211215.5</v>
      </c>
      <c r="R88" s="27">
        <f t="shared" si="46"/>
        <v>65008.28857142857</v>
      </c>
      <c r="S88" s="26">
        <v>1520.5828571428572</v>
      </c>
      <c r="T88" s="26">
        <v>1889.3153925353927</v>
      </c>
      <c r="U88" s="16">
        <f t="shared" si="49"/>
        <v>14317.929846387646</v>
      </c>
      <c r="V88" s="17">
        <f t="shared" si="50"/>
        <v>14317.929846387646</v>
      </c>
      <c r="W88" s="17">
        <f t="shared" si="51"/>
        <v>14317.929846387646</v>
      </c>
      <c r="X88" s="17">
        <f t="shared" si="52"/>
        <v>14317.929846387646</v>
      </c>
      <c r="Y88" s="25">
        <f t="shared" si="53"/>
        <v>14317.929846387646</v>
      </c>
      <c r="Z88" s="14">
        <f t="shared" si="36"/>
        <v>52431.93434828206</v>
      </c>
      <c r="AA88" s="14">
        <f t="shared" si="37"/>
        <v>61352.576064034016</v>
      </c>
      <c r="AB88" s="14">
        <f t="shared" si="38"/>
        <v>68802.7664388589</v>
      </c>
      <c r="AC88" s="14">
        <f t="shared" si="39"/>
        <v>71791.75269300152</v>
      </c>
      <c r="AD88" s="14">
        <f t="shared" si="40"/>
        <v>72512.12126293426</v>
      </c>
      <c r="AE88" s="14">
        <f t="shared" si="41"/>
        <v>73239.74551258239</v>
      </c>
      <c r="AF88" s="14">
        <f t="shared" si="42"/>
        <v>73972.14296770819</v>
      </c>
      <c r="AG88" s="14">
        <f t="shared" si="43"/>
        <v>74711.86439738529</v>
      </c>
      <c r="AH88" s="98">
        <f t="shared" si="44"/>
        <v>75458.98304135913</v>
      </c>
      <c r="AI88" s="65">
        <f t="shared" si="54"/>
        <v>125750.0106712794</v>
      </c>
      <c r="AJ88" s="65">
        <f t="shared" si="55"/>
        <v>144839.42888855955</v>
      </c>
      <c r="AK88" s="65">
        <f t="shared" si="56"/>
        <v>159039.37289724182</v>
      </c>
      <c r="AL88" s="65">
        <f t="shared" si="31"/>
        <v>181931.26963510632</v>
      </c>
      <c r="AM88" s="65">
        <f t="shared" si="45"/>
        <v>180472.8990821482</v>
      </c>
      <c r="AN88" s="65">
        <f t="shared" si="57"/>
        <v>178836.02186471177</v>
      </c>
      <c r="AO88" s="65">
        <f t="shared" si="58"/>
        <v>178836.02185332196</v>
      </c>
      <c r="AP88" s="65">
        <f t="shared" si="47"/>
        <v>178836.02185332222</v>
      </c>
      <c r="AQ88" s="88">
        <f t="shared" si="48"/>
        <v>178836.02185332196</v>
      </c>
    </row>
    <row r="89" spans="1:43" ht="12.75">
      <c r="A89" s="12" t="s">
        <v>85</v>
      </c>
      <c r="B89" s="12" t="s">
        <v>178</v>
      </c>
      <c r="C89" s="14">
        <v>119.3162920303212</v>
      </c>
      <c r="D89" s="61">
        <v>139.61647559754067</v>
      </c>
      <c r="E89" s="61">
        <v>156.57043889287385</v>
      </c>
      <c r="F89" s="60">
        <v>163.37230041499376</v>
      </c>
      <c r="G89" s="60">
        <v>165.0116011146136</v>
      </c>
      <c r="H89" s="60">
        <v>166.6674131409766</v>
      </c>
      <c r="I89" s="60">
        <v>168.33408727238634</v>
      </c>
      <c r="J89" s="60">
        <v>170.01742814511022</v>
      </c>
      <c r="K89" s="88">
        <v>171.71760242656129</v>
      </c>
      <c r="L89" s="19">
        <v>77</v>
      </c>
      <c r="M89" s="10">
        <v>91</v>
      </c>
      <c r="N89" s="23">
        <v>92</v>
      </c>
      <c r="O89" s="14">
        <v>5718486</v>
      </c>
      <c r="P89" s="9">
        <v>5754375</v>
      </c>
      <c r="Q89" s="20">
        <v>5847637</v>
      </c>
      <c r="R89" s="27">
        <f t="shared" si="46"/>
        <v>66617.3</v>
      </c>
      <c r="S89" s="26">
        <v>3393.373076923077</v>
      </c>
      <c r="T89" s="26">
        <v>2445.3081560891933</v>
      </c>
      <c r="U89" s="16">
        <f t="shared" si="49"/>
        <v>14127.38214619863</v>
      </c>
      <c r="V89" s="17">
        <f t="shared" si="50"/>
        <v>14127.38214619863</v>
      </c>
      <c r="W89" s="17">
        <f t="shared" si="51"/>
        <v>14127.38214619863</v>
      </c>
      <c r="X89" s="17">
        <f t="shared" si="52"/>
        <v>14127.38214619863</v>
      </c>
      <c r="Y89" s="25">
        <f t="shared" si="53"/>
        <v>14127.38214619863</v>
      </c>
      <c r="Z89" s="14">
        <f t="shared" si="36"/>
        <v>421406.7134449454</v>
      </c>
      <c r="AA89" s="14">
        <f t="shared" si="37"/>
        <v>493103.8261679682</v>
      </c>
      <c r="AB89" s="14">
        <f t="shared" si="38"/>
        <v>552982.6057594174</v>
      </c>
      <c r="AC89" s="14">
        <f t="shared" si="39"/>
        <v>577005.7300165455</v>
      </c>
      <c r="AD89" s="14">
        <f t="shared" si="40"/>
        <v>582795.4868755605</v>
      </c>
      <c r="AE89" s="14">
        <f t="shared" si="41"/>
        <v>588643.5591902359</v>
      </c>
      <c r="AF89" s="14">
        <f t="shared" si="42"/>
        <v>594529.9947821382</v>
      </c>
      <c r="AG89" s="14">
        <f t="shared" si="43"/>
        <v>600475.2947299597</v>
      </c>
      <c r="AH89" s="98">
        <f t="shared" si="44"/>
        <v>606480.0476772591</v>
      </c>
      <c r="AI89" s="65">
        <f t="shared" si="54"/>
        <v>1010679.8341760386</v>
      </c>
      <c r="AJ89" s="65">
        <f t="shared" si="55"/>
        <v>1164105.5868687518</v>
      </c>
      <c r="AK89" s="65">
        <f t="shared" si="56"/>
        <v>1278233.5855813741</v>
      </c>
      <c r="AL89" s="65">
        <f t="shared" si="31"/>
        <v>1462220.674532645</v>
      </c>
      <c r="AM89" s="65">
        <f t="shared" si="45"/>
        <v>1450499.4372877115</v>
      </c>
      <c r="AN89" s="65">
        <f t="shared" si="57"/>
        <v>1437343.5036551508</v>
      </c>
      <c r="AO89" s="65">
        <f t="shared" si="58"/>
        <v>1437343.5035636087</v>
      </c>
      <c r="AP89" s="65">
        <f t="shared" si="47"/>
        <v>1437343.5035636106</v>
      </c>
      <c r="AQ89" s="88">
        <f t="shared" si="48"/>
        <v>1437343.5035636087</v>
      </c>
    </row>
    <row r="90" spans="1:43" ht="12.75">
      <c r="A90" s="12" t="s">
        <v>84</v>
      </c>
      <c r="B90" s="12" t="s">
        <v>175</v>
      </c>
      <c r="C90" s="14">
        <v>41.24300062656839</v>
      </c>
      <c r="D90" s="61">
        <v>48.25998438742413</v>
      </c>
      <c r="E90" s="61">
        <v>54.12030997175048</v>
      </c>
      <c r="F90" s="60">
        <v>56.471448900433685</v>
      </c>
      <c r="G90" s="60">
        <v>57.03809138178379</v>
      </c>
      <c r="H90" s="60">
        <v>57.610441186481154</v>
      </c>
      <c r="I90" s="60">
        <v>58.18654559834595</v>
      </c>
      <c r="J90" s="60">
        <v>58.76841105432941</v>
      </c>
      <c r="K90" s="88">
        <v>59.3560951648727</v>
      </c>
      <c r="L90" s="19">
        <v>64</v>
      </c>
      <c r="M90" s="10">
        <v>75</v>
      </c>
      <c r="N90" s="23">
        <v>65</v>
      </c>
      <c r="O90" s="14">
        <v>3490369.82</v>
      </c>
      <c r="P90" s="9">
        <v>4189053.84</v>
      </c>
      <c r="Q90" s="20">
        <v>3758500.85</v>
      </c>
      <c r="R90" s="27">
        <f t="shared" si="46"/>
        <v>56068.257401960786</v>
      </c>
      <c r="S90" s="26">
        <v>2247.8039215686276</v>
      </c>
      <c r="T90" s="26">
        <v>1751.717407013815</v>
      </c>
      <c r="U90" s="16">
        <f t="shared" si="49"/>
        <v>12102.857012896062</v>
      </c>
      <c r="V90" s="17">
        <f t="shared" si="50"/>
        <v>12102.857012896062</v>
      </c>
      <c r="W90" s="17">
        <f t="shared" si="51"/>
        <v>12102.857012896062</v>
      </c>
      <c r="X90" s="17">
        <f t="shared" si="52"/>
        <v>12102.857012896062</v>
      </c>
      <c r="Y90" s="25">
        <f t="shared" si="53"/>
        <v>12102.857012896062</v>
      </c>
      <c r="Z90" s="14">
        <f t="shared" si="36"/>
        <v>124789.53484153497</v>
      </c>
      <c r="AA90" s="14">
        <f t="shared" si="37"/>
        <v>146020.92262139765</v>
      </c>
      <c r="AB90" s="14">
        <f t="shared" si="38"/>
        <v>163752.59327042723</v>
      </c>
      <c r="AC90" s="14">
        <f t="shared" si="39"/>
        <v>170866.46783825386</v>
      </c>
      <c r="AD90" s="14">
        <f t="shared" si="40"/>
        <v>172580.96607055707</v>
      </c>
      <c r="AE90" s="14">
        <f t="shared" si="41"/>
        <v>174312.7330324599</v>
      </c>
      <c r="AF90" s="14">
        <f t="shared" si="42"/>
        <v>176055.86036278444</v>
      </c>
      <c r="AG90" s="14">
        <f t="shared" si="43"/>
        <v>177816.41896641228</v>
      </c>
      <c r="AH90" s="98">
        <f t="shared" si="44"/>
        <v>179594.5831560764</v>
      </c>
      <c r="AI90" s="65">
        <f t="shared" si="54"/>
        <v>299288.6974901618</v>
      </c>
      <c r="AJ90" s="65">
        <f t="shared" si="55"/>
        <v>344722.0702874781</v>
      </c>
      <c r="AK90" s="65">
        <f t="shared" si="56"/>
        <v>378518.3516882112</v>
      </c>
      <c r="AL90" s="65">
        <f t="shared" si="31"/>
        <v>433001.73440270306</v>
      </c>
      <c r="AM90" s="65">
        <f t="shared" si="45"/>
        <v>429530.76990001346</v>
      </c>
      <c r="AN90" s="65">
        <f t="shared" si="57"/>
        <v>425634.9543231981</v>
      </c>
      <c r="AO90" s="65">
        <f t="shared" si="58"/>
        <v>425634.95429609006</v>
      </c>
      <c r="AP90" s="65">
        <f t="shared" si="47"/>
        <v>425634.9542960905</v>
      </c>
      <c r="AQ90" s="88">
        <f t="shared" si="48"/>
        <v>425634.9542960902</v>
      </c>
    </row>
    <row r="91" spans="1:43" ht="12.75">
      <c r="A91" s="12" t="s">
        <v>83</v>
      </c>
      <c r="B91" s="12" t="s">
        <v>174</v>
      </c>
      <c r="C91" s="14">
        <v>4.153658136039761</v>
      </c>
      <c r="D91" s="61">
        <v>4.860351423287189</v>
      </c>
      <c r="E91" s="61">
        <v>5.4505555469778955</v>
      </c>
      <c r="F91" s="60">
        <v>5.687343054960372</v>
      </c>
      <c r="G91" s="60">
        <v>5.744410657150533</v>
      </c>
      <c r="H91" s="60">
        <v>5.802053054328848</v>
      </c>
      <c r="I91" s="60">
        <v>5.860073584872135</v>
      </c>
      <c r="J91" s="60">
        <v>5.918674320720856</v>
      </c>
      <c r="K91" s="88">
        <v>5.977861063928064</v>
      </c>
      <c r="L91" s="19">
        <v>4</v>
      </c>
      <c r="M91" s="10">
        <v>5</v>
      </c>
      <c r="N91" s="23">
        <v>5</v>
      </c>
      <c r="O91" s="14">
        <v>482924.74</v>
      </c>
      <c r="P91" s="9">
        <v>527422.89</v>
      </c>
      <c r="Q91" s="20">
        <v>750470.82</v>
      </c>
      <c r="R91" s="27">
        <f t="shared" si="46"/>
        <v>125772.74642857142</v>
      </c>
      <c r="S91" s="26">
        <v>1358.4064285714287</v>
      </c>
      <c r="T91" s="26">
        <v>1633.4658111380143</v>
      </c>
      <c r="U91" s="16">
        <f t="shared" si="49"/>
        <v>28539.18639645908</v>
      </c>
      <c r="V91" s="17">
        <f t="shared" si="50"/>
        <v>28539.18639645908</v>
      </c>
      <c r="W91" s="17">
        <f t="shared" si="51"/>
        <v>28539.18639645908</v>
      </c>
      <c r="X91" s="17">
        <f t="shared" si="52"/>
        <v>28539.18639645908</v>
      </c>
      <c r="Y91" s="25">
        <f t="shared" si="53"/>
        <v>28539.18639645908</v>
      </c>
      <c r="Z91" s="14">
        <f t="shared" si="36"/>
        <v>29635.50594290188</v>
      </c>
      <c r="AA91" s="14">
        <f t="shared" si="37"/>
        <v>34677.61880537207</v>
      </c>
      <c r="AB91" s="14">
        <f t="shared" si="38"/>
        <v>38888.60517986403</v>
      </c>
      <c r="AC91" s="14">
        <f t="shared" si="39"/>
        <v>40578.03588653027</v>
      </c>
      <c r="AD91" s="14">
        <f t="shared" si="40"/>
        <v>40985.20162055627</v>
      </c>
      <c r="AE91" s="14">
        <f t="shared" si="41"/>
        <v>41396.46839990893</v>
      </c>
      <c r="AF91" s="14">
        <f t="shared" si="42"/>
        <v>41810.43308390801</v>
      </c>
      <c r="AG91" s="14">
        <f t="shared" si="43"/>
        <v>42228.53741474709</v>
      </c>
      <c r="AH91" s="98">
        <f t="shared" si="44"/>
        <v>42650.82278889455</v>
      </c>
      <c r="AI91" s="65">
        <f t="shared" si="54"/>
        <v>71076.24837592473</v>
      </c>
      <c r="AJ91" s="65">
        <f t="shared" si="55"/>
        <v>81865.94313078327</v>
      </c>
      <c r="AK91" s="65">
        <f t="shared" si="56"/>
        <v>89892.01598674238</v>
      </c>
      <c r="AL91" s="65">
        <f t="shared" si="31"/>
        <v>102830.94243017443</v>
      </c>
      <c r="AM91" s="65">
        <f t="shared" si="45"/>
        <v>102006.64422858499</v>
      </c>
      <c r="AN91" s="65">
        <f t="shared" si="57"/>
        <v>101081.4507351902</v>
      </c>
      <c r="AO91" s="65">
        <f t="shared" si="58"/>
        <v>101081.45072875245</v>
      </c>
      <c r="AP91" s="65">
        <f t="shared" si="47"/>
        <v>101081.45072875258</v>
      </c>
      <c r="AQ91" s="88">
        <f t="shared" si="48"/>
        <v>101081.45072875243</v>
      </c>
    </row>
    <row r="92" spans="1:43" ht="12.75">
      <c r="A92" s="12" t="s">
        <v>82</v>
      </c>
      <c r="B92" s="12" t="s">
        <v>177</v>
      </c>
      <c r="C92" s="14">
        <v>15.700032070549003</v>
      </c>
      <c r="D92" s="61">
        <v>18.37119732065906</v>
      </c>
      <c r="E92" s="61">
        <v>20.60205584743929</v>
      </c>
      <c r="F92" s="60">
        <v>21.49706726808902</v>
      </c>
      <c r="G92" s="60">
        <v>21.71277187237528</v>
      </c>
      <c r="H92" s="60">
        <v>21.930649091607783</v>
      </c>
      <c r="I92" s="60">
        <v>22.149955582523855</v>
      </c>
      <c r="J92" s="60">
        <v>22.371455138349095</v>
      </c>
      <c r="K92" s="88">
        <v>22.595169689732586</v>
      </c>
      <c r="L92" s="19">
        <v>13</v>
      </c>
      <c r="M92" s="10">
        <v>4</v>
      </c>
      <c r="N92" s="23">
        <v>11</v>
      </c>
      <c r="O92" s="14">
        <v>2008888.37</v>
      </c>
      <c r="P92" s="9">
        <v>806366.18</v>
      </c>
      <c r="Q92" s="20">
        <v>1603334.29</v>
      </c>
      <c r="R92" s="27">
        <f t="shared" si="46"/>
        <v>157806.7442857143</v>
      </c>
      <c r="S92" s="26">
        <v>0</v>
      </c>
      <c r="T92" s="26">
        <v>3106.884246713853</v>
      </c>
      <c r="U92" s="16">
        <f t="shared" si="49"/>
        <v>35958.435467465264</v>
      </c>
      <c r="V92" s="17">
        <f t="shared" si="50"/>
        <v>35958.435467465264</v>
      </c>
      <c r="W92" s="17">
        <f t="shared" si="51"/>
        <v>35958.435467465264</v>
      </c>
      <c r="X92" s="17">
        <f t="shared" si="52"/>
        <v>35958.435467465264</v>
      </c>
      <c r="Y92" s="25">
        <f t="shared" si="53"/>
        <v>35958.435467465264</v>
      </c>
      <c r="Z92" s="14">
        <f t="shared" si="36"/>
        <v>141137.14751149283</v>
      </c>
      <c r="AA92" s="14">
        <f t="shared" si="37"/>
        <v>165149.8783287474</v>
      </c>
      <c r="AB92" s="14">
        <f t="shared" si="38"/>
        <v>185204.42392181527</v>
      </c>
      <c r="AC92" s="14">
        <f t="shared" si="39"/>
        <v>193250.2265248347</v>
      </c>
      <c r="AD92" s="14">
        <f t="shared" si="40"/>
        <v>195189.32654815036</v>
      </c>
      <c r="AE92" s="14">
        <f t="shared" si="41"/>
        <v>197147.95753005106</v>
      </c>
      <c r="AF92" s="14">
        <f t="shared" si="42"/>
        <v>199119.4371053515</v>
      </c>
      <c r="AG92" s="14">
        <f t="shared" si="43"/>
        <v>201110.63147640502</v>
      </c>
      <c r="AH92" s="98">
        <f t="shared" si="44"/>
        <v>203121.7377911691</v>
      </c>
      <c r="AI92" s="65">
        <f t="shared" si="54"/>
        <v>338495.95721172687</v>
      </c>
      <c r="AJ92" s="65">
        <f t="shared" si="55"/>
        <v>389881.1686926595</v>
      </c>
      <c r="AK92" s="65">
        <f t="shared" si="56"/>
        <v>428104.81268213585</v>
      </c>
      <c r="AL92" s="65">
        <f t="shared" si="31"/>
        <v>489725.59869488206</v>
      </c>
      <c r="AM92" s="65">
        <f t="shared" si="45"/>
        <v>485799.93273542996</v>
      </c>
      <c r="AN92" s="65">
        <f t="shared" si="57"/>
        <v>481393.7595860487</v>
      </c>
      <c r="AO92" s="65">
        <f t="shared" si="58"/>
        <v>481393.75955538946</v>
      </c>
      <c r="AP92" s="65">
        <f t="shared" si="47"/>
        <v>481393.75955538993</v>
      </c>
      <c r="AQ92" s="88">
        <f t="shared" si="48"/>
        <v>481393.7595553895</v>
      </c>
    </row>
    <row r="93" spans="1:43" ht="12.75">
      <c r="A93" s="12" t="s">
        <v>81</v>
      </c>
      <c r="B93" s="12" t="s">
        <v>175</v>
      </c>
      <c r="C93" s="14">
        <v>14.716788023300213</v>
      </c>
      <c r="D93" s="61">
        <v>17.220666523957362</v>
      </c>
      <c r="E93" s="61">
        <v>19.31181333824845</v>
      </c>
      <c r="F93" s="60">
        <v>20.150772984760447</v>
      </c>
      <c r="G93" s="60">
        <v>20.35296868236578</v>
      </c>
      <c r="H93" s="60">
        <v>20.557200930818684</v>
      </c>
      <c r="I93" s="60">
        <v>20.76277294012686</v>
      </c>
      <c r="J93" s="60">
        <v>20.970400669528132</v>
      </c>
      <c r="K93" s="88">
        <v>21.18010467622341</v>
      </c>
      <c r="L93" s="19">
        <v>12</v>
      </c>
      <c r="M93" s="10">
        <v>9</v>
      </c>
      <c r="N93" s="23">
        <v>12</v>
      </c>
      <c r="O93" s="14">
        <v>690945.5</v>
      </c>
      <c r="P93" s="9">
        <v>384411.35</v>
      </c>
      <c r="Q93" s="20">
        <v>644062.86</v>
      </c>
      <c r="R93" s="27">
        <f t="shared" si="46"/>
        <v>52103.62757575757</v>
      </c>
      <c r="S93" s="26">
        <v>4982.560606060606</v>
      </c>
      <c r="T93" s="26">
        <v>1751.717407013815</v>
      </c>
      <c r="U93" s="16">
        <f t="shared" si="49"/>
        <v>10545.651612350071</v>
      </c>
      <c r="V93" s="17">
        <f t="shared" si="50"/>
        <v>10545.651612350071</v>
      </c>
      <c r="W93" s="17">
        <f t="shared" si="51"/>
        <v>10545.651612350071</v>
      </c>
      <c r="X93" s="17">
        <f t="shared" si="52"/>
        <v>10545.651612350071</v>
      </c>
      <c r="Y93" s="25">
        <f t="shared" si="53"/>
        <v>10545.651612350071</v>
      </c>
      <c r="Z93" s="14">
        <f t="shared" si="36"/>
        <v>38799.52983663253</v>
      </c>
      <c r="AA93" s="14">
        <f t="shared" si="37"/>
        <v>45400.78742352846</v>
      </c>
      <c r="AB93" s="14">
        <f t="shared" si="38"/>
        <v>50913.91386697584</v>
      </c>
      <c r="AC93" s="14">
        <f t="shared" si="39"/>
        <v>53125.757904209815</v>
      </c>
      <c r="AD93" s="14">
        <f t="shared" si="40"/>
        <v>53658.8292503253</v>
      </c>
      <c r="AE93" s="14">
        <f t="shared" si="41"/>
        <v>54197.269785373115</v>
      </c>
      <c r="AF93" s="14">
        <f t="shared" si="42"/>
        <v>54739.242483226815</v>
      </c>
      <c r="AG93" s="14">
        <f t="shared" si="43"/>
        <v>55286.63490805909</v>
      </c>
      <c r="AH93" s="98">
        <f t="shared" si="44"/>
        <v>55839.50125713968</v>
      </c>
      <c r="AI93" s="65">
        <f t="shared" si="54"/>
        <v>93054.76426995537</v>
      </c>
      <c r="AJ93" s="65">
        <f t="shared" si="55"/>
        <v>107180.89676709803</v>
      </c>
      <c r="AK93" s="65">
        <f t="shared" si="56"/>
        <v>117688.82782269586</v>
      </c>
      <c r="AL93" s="65">
        <f t="shared" si="31"/>
        <v>134628.78705818774</v>
      </c>
      <c r="AM93" s="65">
        <f t="shared" si="45"/>
        <v>133549.59567443098</v>
      </c>
      <c r="AN93" s="65">
        <f t="shared" si="57"/>
        <v>132338.30970479734</v>
      </c>
      <c r="AO93" s="65">
        <f t="shared" si="58"/>
        <v>132338.30969636887</v>
      </c>
      <c r="AP93" s="65">
        <f t="shared" si="47"/>
        <v>132338.30969636902</v>
      </c>
      <c r="AQ93" s="88">
        <f t="shared" si="48"/>
        <v>132338.3096963689</v>
      </c>
    </row>
    <row r="94" spans="1:43" ht="12.75">
      <c r="A94" s="12" t="s">
        <v>80</v>
      </c>
      <c r="B94" s="12" t="s">
        <v>176</v>
      </c>
      <c r="C94" s="14">
        <v>10.764913757414092</v>
      </c>
      <c r="D94" s="61">
        <v>12.596429987446271</v>
      </c>
      <c r="E94" s="61">
        <v>14.126044674720044</v>
      </c>
      <c r="F94" s="60">
        <v>14.739719902382053</v>
      </c>
      <c r="G94" s="60">
        <v>14.88762033034198</v>
      </c>
      <c r="H94" s="60">
        <v>15.037010437585314</v>
      </c>
      <c r="I94" s="60">
        <v>15.187380541961161</v>
      </c>
      <c r="J94" s="60">
        <v>15.339254347380775</v>
      </c>
      <c r="K94" s="88">
        <v>15.49264689085458</v>
      </c>
      <c r="L94" s="19">
        <v>16</v>
      </c>
      <c r="M94" s="10">
        <v>20</v>
      </c>
      <c r="N94" s="23">
        <v>20</v>
      </c>
      <c r="O94" s="14">
        <v>1367718.38</v>
      </c>
      <c r="P94" s="9">
        <v>1657399.88</v>
      </c>
      <c r="Q94" s="20">
        <v>1508007.69</v>
      </c>
      <c r="R94" s="27">
        <f t="shared" si="46"/>
        <v>80948.67767857142</v>
      </c>
      <c r="S94" s="26">
        <v>2327.0967857142855</v>
      </c>
      <c r="T94" s="26">
        <v>2348.7972657450077</v>
      </c>
      <c r="U94" s="16">
        <f t="shared" si="49"/>
        <v>17728.845826285946</v>
      </c>
      <c r="V94" s="17">
        <f t="shared" si="50"/>
        <v>17728.845826285946</v>
      </c>
      <c r="W94" s="17">
        <f t="shared" si="51"/>
        <v>17728.845826285946</v>
      </c>
      <c r="X94" s="17">
        <f t="shared" si="52"/>
        <v>17728.845826285946</v>
      </c>
      <c r="Y94" s="25">
        <f t="shared" si="53"/>
        <v>17728.845826285946</v>
      </c>
      <c r="Z94" s="14">
        <f t="shared" si="36"/>
        <v>47712.37408461475</v>
      </c>
      <c r="AA94" s="14">
        <f t="shared" si="37"/>
        <v>55830.04130225999</v>
      </c>
      <c r="AB94" s="14">
        <f t="shared" si="38"/>
        <v>62609.617043334816</v>
      </c>
      <c r="AC94" s="14">
        <f t="shared" si="39"/>
        <v>65329.55541799249</v>
      </c>
      <c r="AD94" s="14">
        <f t="shared" si="40"/>
        <v>65985.0813892283</v>
      </c>
      <c r="AE94" s="14">
        <f t="shared" si="41"/>
        <v>66647.20993405065</v>
      </c>
      <c r="AF94" s="14">
        <f t="shared" si="42"/>
        <v>67313.68203339113</v>
      </c>
      <c r="AG94" s="14">
        <f t="shared" si="43"/>
        <v>67986.81885372505</v>
      </c>
      <c r="AH94" s="98">
        <f t="shared" si="44"/>
        <v>68666.68704226229</v>
      </c>
      <c r="AI94" s="65">
        <f t="shared" si="54"/>
        <v>114430.86403103425</v>
      </c>
      <c r="AJ94" s="65">
        <f t="shared" si="55"/>
        <v>131801.98478714598</v>
      </c>
      <c r="AK94" s="65">
        <f t="shared" si="56"/>
        <v>144723.74800157204</v>
      </c>
      <c r="AL94" s="65">
        <f aca="true" t="shared" si="59" ref="AL94:AL157">SUM((AC94/(AC$175-AC$29-AC$70-AC$171)*AL$4)/4)</f>
        <v>165555.07444869843</v>
      </c>
      <c r="AM94" s="65">
        <f t="shared" si="45"/>
        <v>164227.97633107952</v>
      </c>
      <c r="AN94" s="65">
        <f t="shared" si="57"/>
        <v>162738.43948488706</v>
      </c>
      <c r="AO94" s="65">
        <f t="shared" si="58"/>
        <v>162738.43947452249</v>
      </c>
      <c r="AP94" s="65">
        <f t="shared" si="47"/>
        <v>162738.43947452266</v>
      </c>
      <c r="AQ94" s="88">
        <f t="shared" si="48"/>
        <v>162738.43947452249</v>
      </c>
    </row>
    <row r="95" spans="1:43" ht="12.75">
      <c r="A95" s="12" t="s">
        <v>79</v>
      </c>
      <c r="B95" s="12" t="s">
        <v>179</v>
      </c>
      <c r="C95" s="14">
        <v>66.41488668701533</v>
      </c>
      <c r="D95" s="61">
        <v>77.71455388585748</v>
      </c>
      <c r="E95" s="61">
        <v>87.1516184475791</v>
      </c>
      <c r="F95" s="60">
        <v>90.93773059174097</v>
      </c>
      <c r="G95" s="60">
        <v>91.85021260369896</v>
      </c>
      <c r="H95" s="60">
        <v>92.77188529595753</v>
      </c>
      <c r="I95" s="60">
        <v>93.69960414891708</v>
      </c>
      <c r="J95" s="60">
        <v>94.63660019040626</v>
      </c>
      <c r="K95" s="88">
        <v>95.58296619231031</v>
      </c>
      <c r="L95" s="19">
        <v>140</v>
      </c>
      <c r="M95" s="10">
        <v>19</v>
      </c>
      <c r="N95" s="23">
        <v>37</v>
      </c>
      <c r="O95" s="14">
        <v>7542036.58</v>
      </c>
      <c r="P95" s="9">
        <v>1206174.78</v>
      </c>
      <c r="Q95" s="20">
        <v>1822987.9</v>
      </c>
      <c r="R95" s="27">
        <f t="shared" si="46"/>
        <v>53934.69010204082</v>
      </c>
      <c r="S95" s="26">
        <v>3550.591836734694</v>
      </c>
      <c r="T95" s="26">
        <v>1889.3153925353927</v>
      </c>
      <c r="U95" s="16">
        <f t="shared" si="49"/>
        <v>11272.127330946829</v>
      </c>
      <c r="V95" s="17">
        <f t="shared" si="50"/>
        <v>11272.127330946829</v>
      </c>
      <c r="W95" s="17">
        <f t="shared" si="51"/>
        <v>11272.127330946829</v>
      </c>
      <c r="X95" s="17">
        <f t="shared" si="52"/>
        <v>11272.127330946829</v>
      </c>
      <c r="Y95" s="25">
        <f t="shared" si="53"/>
        <v>11272.127330946829</v>
      </c>
      <c r="Z95" s="14">
        <f t="shared" si="36"/>
        <v>187159.26485161053</v>
      </c>
      <c r="AA95" s="14">
        <f t="shared" si="37"/>
        <v>219002.08671727855</v>
      </c>
      <c r="AB95" s="14">
        <f t="shared" si="38"/>
        <v>245596.03505980154</v>
      </c>
      <c r="AC95" s="14">
        <f t="shared" si="39"/>
        <v>256265.41960436074</v>
      </c>
      <c r="AD95" s="14">
        <f t="shared" si="40"/>
        <v>258836.822960858</v>
      </c>
      <c r="AE95" s="14">
        <f t="shared" si="41"/>
        <v>261434.12594700677</v>
      </c>
      <c r="AF95" s="14">
        <f t="shared" si="42"/>
        <v>264048.4672064768</v>
      </c>
      <c r="AG95" s="14">
        <f t="shared" si="43"/>
        <v>266688.95187854156</v>
      </c>
      <c r="AH95" s="98">
        <f t="shared" si="44"/>
        <v>269355.84139732696</v>
      </c>
      <c r="AI95" s="65">
        <f t="shared" si="54"/>
        <v>448872.99781816965</v>
      </c>
      <c r="AJ95" s="65">
        <f t="shared" si="55"/>
        <v>517013.9413938697</v>
      </c>
      <c r="AK95" s="65">
        <f t="shared" si="56"/>
        <v>567701.582706994</v>
      </c>
      <c r="AL95" s="65">
        <f t="shared" si="59"/>
        <v>649415.7253906901</v>
      </c>
      <c r="AM95" s="65">
        <f t="shared" si="45"/>
        <v>644209.9750409165</v>
      </c>
      <c r="AN95" s="65">
        <f t="shared" si="57"/>
        <v>638367.0333208425</v>
      </c>
      <c r="AO95" s="65">
        <f t="shared" si="58"/>
        <v>638367.033280186</v>
      </c>
      <c r="AP95" s="65">
        <f t="shared" si="47"/>
        <v>638367.0332801867</v>
      </c>
      <c r="AQ95" s="88">
        <f t="shared" si="48"/>
        <v>638367.033280186</v>
      </c>
    </row>
    <row r="96" spans="1:43" ht="12.75">
      <c r="A96" s="12" t="s">
        <v>78</v>
      </c>
      <c r="B96" s="12" t="s">
        <v>175</v>
      </c>
      <c r="C96" s="14">
        <v>12.262134650276238</v>
      </c>
      <c r="D96" s="61">
        <v>14.348384399500029</v>
      </c>
      <c r="E96" s="61">
        <v>16.09074311049975</v>
      </c>
      <c r="F96" s="60">
        <v>16.789770380267502</v>
      </c>
      <c r="G96" s="60">
        <v>16.95824130380175</v>
      </c>
      <c r="H96" s="60">
        <v>17.12840909629106</v>
      </c>
      <c r="I96" s="60">
        <v>17.29969318725396</v>
      </c>
      <c r="J96" s="60">
        <v>17.472690119126504</v>
      </c>
      <c r="K96" s="88">
        <v>17.647417020317768</v>
      </c>
      <c r="L96" s="19">
        <v>16</v>
      </c>
      <c r="M96" s="10">
        <v>17</v>
      </c>
      <c r="N96" s="23">
        <v>12</v>
      </c>
      <c r="O96" s="14">
        <v>853611.18</v>
      </c>
      <c r="P96" s="9">
        <v>883947.05</v>
      </c>
      <c r="Q96" s="20">
        <v>595768.4</v>
      </c>
      <c r="R96" s="27">
        <f t="shared" si="46"/>
        <v>51851.70288888889</v>
      </c>
      <c r="S96" s="26">
        <v>1325.954</v>
      </c>
      <c r="T96" s="26">
        <v>1751.717407013815</v>
      </c>
      <c r="U96" s="16">
        <f t="shared" si="49"/>
        <v>11337.035877647044</v>
      </c>
      <c r="V96" s="17">
        <f t="shared" si="50"/>
        <v>11337.035877647044</v>
      </c>
      <c r="W96" s="17">
        <f t="shared" si="51"/>
        <v>11337.035877647044</v>
      </c>
      <c r="X96" s="17">
        <f t="shared" si="52"/>
        <v>11337.035877647044</v>
      </c>
      <c r="Y96" s="25">
        <f t="shared" si="53"/>
        <v>11337.035877647044</v>
      </c>
      <c r="Z96" s="14">
        <f t="shared" si="36"/>
        <v>34754.065116680176</v>
      </c>
      <c r="AA96" s="14">
        <f t="shared" si="37"/>
        <v>40667.03718085074</v>
      </c>
      <c r="AB96" s="14">
        <f t="shared" si="38"/>
        <v>45605.33298543442</v>
      </c>
      <c r="AC96" s="14">
        <f t="shared" si="39"/>
        <v>47586.55729463708</v>
      </c>
      <c r="AD96" s="14">
        <f t="shared" si="40"/>
        <v>48064.0475207491</v>
      </c>
      <c r="AE96" s="14">
        <f t="shared" si="41"/>
        <v>48546.34711291693</v>
      </c>
      <c r="AF96" s="14">
        <f t="shared" si="42"/>
        <v>49031.81058404608</v>
      </c>
      <c r="AG96" s="14">
        <f t="shared" si="43"/>
        <v>49522.128689886544</v>
      </c>
      <c r="AH96" s="98">
        <f t="shared" si="44"/>
        <v>50017.34997678541</v>
      </c>
      <c r="AI96" s="65">
        <f t="shared" si="54"/>
        <v>83352.33314610802</v>
      </c>
      <c r="AJ96" s="65">
        <f t="shared" si="55"/>
        <v>96005.592881978</v>
      </c>
      <c r="AK96" s="65">
        <f t="shared" si="56"/>
        <v>105417.90590962289</v>
      </c>
      <c r="AL96" s="65">
        <f t="shared" si="59"/>
        <v>120591.60643700251</v>
      </c>
      <c r="AM96" s="65">
        <f t="shared" si="45"/>
        <v>119624.93782574963</v>
      </c>
      <c r="AN96" s="65">
        <f t="shared" si="57"/>
        <v>118539.94757868162</v>
      </c>
      <c r="AO96" s="65">
        <f t="shared" si="58"/>
        <v>118539.94757113198</v>
      </c>
      <c r="AP96" s="65">
        <f t="shared" si="47"/>
        <v>118539.94757113211</v>
      </c>
      <c r="AQ96" s="88">
        <f t="shared" si="48"/>
        <v>118539.94757113198</v>
      </c>
    </row>
    <row r="97" spans="1:43" ht="12.75">
      <c r="A97" s="12" t="s">
        <v>77</v>
      </c>
      <c r="B97" s="12" t="s">
        <v>174</v>
      </c>
      <c r="C97" s="14">
        <v>3.8874459401574737</v>
      </c>
      <c r="D97" s="61">
        <v>4.54884653223072</v>
      </c>
      <c r="E97" s="61">
        <v>5.101223870316898</v>
      </c>
      <c r="F97" s="60">
        <v>5.322835424864358</v>
      </c>
      <c r="G97" s="60">
        <v>5.376245506094631</v>
      </c>
      <c r="H97" s="60">
        <v>5.430193543114699</v>
      </c>
      <c r="I97" s="60">
        <v>5.484495478545845</v>
      </c>
      <c r="J97" s="60">
        <v>5.539340433331303</v>
      </c>
      <c r="K97" s="88">
        <v>5.594733837664616</v>
      </c>
      <c r="L97" s="19">
        <v>7</v>
      </c>
      <c r="M97" s="10">
        <v>3</v>
      </c>
      <c r="N97" s="23">
        <v>4</v>
      </c>
      <c r="O97" s="14">
        <v>732500</v>
      </c>
      <c r="P97" s="9">
        <v>274149.87</v>
      </c>
      <c r="Q97" s="20">
        <v>246790</v>
      </c>
      <c r="R97" s="27">
        <f t="shared" si="46"/>
        <v>89531.41928571429</v>
      </c>
      <c r="S97" s="26">
        <v>2255.4607142857144</v>
      </c>
      <c r="T97" s="26">
        <v>1633.4658111380143</v>
      </c>
      <c r="U97" s="16">
        <f t="shared" si="49"/>
        <v>19906.74101720194</v>
      </c>
      <c r="V97" s="17">
        <f t="shared" si="50"/>
        <v>19906.74101720194</v>
      </c>
      <c r="W97" s="17">
        <f t="shared" si="51"/>
        <v>19906.74101720194</v>
      </c>
      <c r="X97" s="17">
        <f t="shared" si="52"/>
        <v>19906.74101720194</v>
      </c>
      <c r="Y97" s="25">
        <f t="shared" si="53"/>
        <v>19906.74101720194</v>
      </c>
      <c r="Z97" s="14">
        <f t="shared" si="36"/>
        <v>19346.594887271985</v>
      </c>
      <c r="AA97" s="14">
        <f t="shared" si="37"/>
        <v>22638.17746102852</v>
      </c>
      <c r="AB97" s="14">
        <f t="shared" si="38"/>
        <v>25387.185614291757</v>
      </c>
      <c r="AC97" s="14">
        <f t="shared" si="39"/>
        <v>26490.07656999071</v>
      </c>
      <c r="AD97" s="14">
        <f t="shared" si="40"/>
        <v>26755.8817336804</v>
      </c>
      <c r="AE97" s="14">
        <f t="shared" si="41"/>
        <v>27024.36413401663</v>
      </c>
      <c r="AF97" s="14">
        <f t="shared" si="42"/>
        <v>27294.607775356788</v>
      </c>
      <c r="AG97" s="14">
        <f t="shared" si="43"/>
        <v>27567.55385311036</v>
      </c>
      <c r="AH97" s="98">
        <f t="shared" si="44"/>
        <v>27843.229391641456</v>
      </c>
      <c r="AI97" s="65">
        <f t="shared" si="54"/>
        <v>46399.86191177178</v>
      </c>
      <c r="AJ97" s="65">
        <f t="shared" si="55"/>
        <v>53443.57001588695</v>
      </c>
      <c r="AK97" s="65">
        <f t="shared" si="56"/>
        <v>58683.135703718996</v>
      </c>
      <c r="AL97" s="65">
        <f t="shared" si="59"/>
        <v>67129.90117010195</v>
      </c>
      <c r="AM97" s="65">
        <f t="shared" si="45"/>
        <v>66591.78437860249</v>
      </c>
      <c r="AN97" s="65">
        <f t="shared" si="57"/>
        <v>65987.80131370945</v>
      </c>
      <c r="AO97" s="65">
        <f t="shared" si="58"/>
        <v>65987.8013095068</v>
      </c>
      <c r="AP97" s="65">
        <f t="shared" si="47"/>
        <v>65987.80130950686</v>
      </c>
      <c r="AQ97" s="88">
        <f t="shared" si="48"/>
        <v>65987.80130950679</v>
      </c>
    </row>
    <row r="98" spans="1:43" ht="12.75">
      <c r="A98" s="12" t="s">
        <v>76</v>
      </c>
      <c r="B98" s="12" t="s">
        <v>175</v>
      </c>
      <c r="C98" s="14">
        <v>3.5103584140297532</v>
      </c>
      <c r="D98" s="61">
        <v>4.107602252058412</v>
      </c>
      <c r="E98" s="61">
        <v>4.606398239531778</v>
      </c>
      <c r="F98" s="60">
        <v>4.8065131728652</v>
      </c>
      <c r="G98" s="60">
        <v>4.854742403811908</v>
      </c>
      <c r="H98" s="60">
        <v>4.903457408107532</v>
      </c>
      <c r="I98" s="60">
        <v>4.952491982188606</v>
      </c>
      <c r="J98" s="60">
        <v>5.002016902010493</v>
      </c>
      <c r="K98" s="88">
        <v>5.052037071030597</v>
      </c>
      <c r="L98" s="19">
        <v>0</v>
      </c>
      <c r="M98" s="10">
        <v>1</v>
      </c>
      <c r="N98" s="23">
        <v>4</v>
      </c>
      <c r="O98" s="14">
        <v>3221.02</v>
      </c>
      <c r="P98" s="9">
        <v>49270.62</v>
      </c>
      <c r="Q98" s="20">
        <v>243757.24</v>
      </c>
      <c r="R98" s="27">
        <f t="shared" si="46"/>
        <v>59249.776</v>
      </c>
      <c r="S98" s="26">
        <v>3147.33</v>
      </c>
      <c r="T98" s="26">
        <v>1751.717407013815</v>
      </c>
      <c r="U98" s="16">
        <f t="shared" si="49"/>
        <v>12633.28335415371</v>
      </c>
      <c r="V98" s="17">
        <f t="shared" si="50"/>
        <v>12633.28335415371</v>
      </c>
      <c r="W98" s="17">
        <f t="shared" si="51"/>
        <v>12633.28335415371</v>
      </c>
      <c r="X98" s="17">
        <f t="shared" si="52"/>
        <v>12633.28335415371</v>
      </c>
      <c r="Y98" s="25">
        <f t="shared" si="53"/>
        <v>12633.28335415371</v>
      </c>
      <c r="Z98" s="14">
        <f t="shared" si="36"/>
        <v>11086.838129768874</v>
      </c>
      <c r="AA98" s="14">
        <f t="shared" si="37"/>
        <v>12973.125789103457</v>
      </c>
      <c r="AB98" s="14">
        <f t="shared" si="38"/>
        <v>14548.48355051994</v>
      </c>
      <c r="AC98" s="14">
        <f t="shared" si="39"/>
        <v>15180.510714569617</v>
      </c>
      <c r="AD98" s="14">
        <f t="shared" si="40"/>
        <v>15332.834099695287</v>
      </c>
      <c r="AE98" s="14">
        <f t="shared" si="41"/>
        <v>15486.691712911645</v>
      </c>
      <c r="AF98" s="14">
        <f t="shared" si="42"/>
        <v>15641.558630040758</v>
      </c>
      <c r="AG98" s="14">
        <f t="shared" si="43"/>
        <v>15797.974216341167</v>
      </c>
      <c r="AH98" s="98">
        <f t="shared" si="44"/>
        <v>15955.953958504575</v>
      </c>
      <c r="AI98" s="65">
        <f t="shared" si="54"/>
        <v>26590.093050321786</v>
      </c>
      <c r="AJ98" s="65">
        <f t="shared" si="55"/>
        <v>30626.5889835179</v>
      </c>
      <c r="AK98" s="65">
        <f t="shared" si="56"/>
        <v>33629.19574660788</v>
      </c>
      <c r="AL98" s="65">
        <f t="shared" si="59"/>
        <v>38469.733422182006</v>
      </c>
      <c r="AM98" s="65">
        <f t="shared" si="45"/>
        <v>38161.35803121384</v>
      </c>
      <c r="AN98" s="65">
        <f t="shared" si="57"/>
        <v>37815.23704648197</v>
      </c>
      <c r="AO98" s="65">
        <f t="shared" si="58"/>
        <v>37815.23704407358</v>
      </c>
      <c r="AP98" s="65">
        <f t="shared" si="47"/>
        <v>37815.23704407363</v>
      </c>
      <c r="AQ98" s="88">
        <f t="shared" si="48"/>
        <v>37815.237044073576</v>
      </c>
    </row>
    <row r="99" spans="1:43" ht="12.75">
      <c r="A99" s="12" t="s">
        <v>75</v>
      </c>
      <c r="B99" s="12" t="s">
        <v>181</v>
      </c>
      <c r="C99" s="14">
        <v>3.7362833122529224</v>
      </c>
      <c r="D99" s="61">
        <v>4.371965462672066</v>
      </c>
      <c r="E99" s="61">
        <v>4.902863708494225</v>
      </c>
      <c r="F99" s="60">
        <v>5.11585793807432</v>
      </c>
      <c r="G99" s="60">
        <v>5.1671911780160835</v>
      </c>
      <c r="H99" s="60">
        <v>5.219041455434658</v>
      </c>
      <c r="I99" s="60">
        <v>5.271231869989003</v>
      </c>
      <c r="J99" s="60">
        <v>5.323944188688894</v>
      </c>
      <c r="K99" s="88">
        <v>5.377183630575781</v>
      </c>
      <c r="L99" s="19">
        <v>3</v>
      </c>
      <c r="M99" s="10">
        <v>9</v>
      </c>
      <c r="N99" s="23">
        <v>7</v>
      </c>
      <c r="O99" s="14">
        <v>281906.32</v>
      </c>
      <c r="P99" s="9">
        <v>720630.02</v>
      </c>
      <c r="Q99" s="20">
        <v>513353.7</v>
      </c>
      <c r="R99" s="27">
        <f t="shared" si="46"/>
        <v>79783.68631578947</v>
      </c>
      <c r="S99" s="26">
        <v>0</v>
      </c>
      <c r="T99" s="26">
        <v>1754.4216811594206</v>
      </c>
      <c r="U99" s="16">
        <f t="shared" si="49"/>
        <v>18137.12227167341</v>
      </c>
      <c r="V99" s="17">
        <f t="shared" si="50"/>
        <v>18137.12227167341</v>
      </c>
      <c r="W99" s="17">
        <f t="shared" si="51"/>
        <v>18137.12227167341</v>
      </c>
      <c r="X99" s="17">
        <f t="shared" si="52"/>
        <v>18137.12227167341</v>
      </c>
      <c r="Y99" s="25">
        <f t="shared" si="53"/>
        <v>18137.12227167341</v>
      </c>
      <c r="Z99" s="14">
        <f t="shared" si="36"/>
        <v>16941.35681898604</v>
      </c>
      <c r="AA99" s="14">
        <f t="shared" si="37"/>
        <v>19823.71804100412</v>
      </c>
      <c r="AB99" s="14">
        <f t="shared" si="38"/>
        <v>22230.959640577472</v>
      </c>
      <c r="AC99" s="14">
        <f t="shared" si="39"/>
        <v>23196.735236841236</v>
      </c>
      <c r="AD99" s="14">
        <f t="shared" si="40"/>
        <v>23429.494549197465</v>
      </c>
      <c r="AE99" s="14">
        <f t="shared" si="41"/>
        <v>23664.598254537683</v>
      </c>
      <c r="AF99" s="14">
        <f t="shared" si="42"/>
        <v>23901.244237083054</v>
      </c>
      <c r="AG99" s="14">
        <f t="shared" si="43"/>
        <v>24140.256679453887</v>
      </c>
      <c r="AH99" s="98">
        <f t="shared" si="44"/>
        <v>24381.65924624842</v>
      </c>
      <c r="AI99" s="65">
        <f t="shared" si="54"/>
        <v>40631.26465299384</v>
      </c>
      <c r="AJ99" s="65">
        <f t="shared" si="55"/>
        <v>46799.27370140295</v>
      </c>
      <c r="AK99" s="65">
        <f t="shared" si="56"/>
        <v>51387.437789775766</v>
      </c>
      <c r="AL99" s="65">
        <f t="shared" si="59"/>
        <v>58784.071076723194</v>
      </c>
      <c r="AM99" s="65">
        <f t="shared" si="45"/>
        <v>58312.85489484727</v>
      </c>
      <c r="AN99" s="65">
        <f t="shared" si="57"/>
        <v>57783.961170933624</v>
      </c>
      <c r="AO99" s="65">
        <f t="shared" si="58"/>
        <v>57783.96116725346</v>
      </c>
      <c r="AP99" s="65">
        <f t="shared" si="47"/>
        <v>57783.96116725352</v>
      </c>
      <c r="AQ99" s="88">
        <f t="shared" si="48"/>
        <v>57783.961167253445</v>
      </c>
    </row>
    <row r="100" spans="1:43" ht="12.75">
      <c r="A100" s="12" t="s">
        <v>74</v>
      </c>
      <c r="B100" s="12" t="s">
        <v>176</v>
      </c>
      <c r="C100" s="14">
        <v>4.534265715509189</v>
      </c>
      <c r="D100" s="61">
        <v>5.305714650110635</v>
      </c>
      <c r="E100" s="61">
        <v>5.950000297979201</v>
      </c>
      <c r="F100" s="60">
        <v>6.208485094787601</v>
      </c>
      <c r="G100" s="60">
        <v>6.270781909692036</v>
      </c>
      <c r="H100" s="60">
        <v>6.333706189140459</v>
      </c>
      <c r="I100" s="60">
        <v>6.397043251031861</v>
      </c>
      <c r="J100" s="60">
        <v>6.4610136835421805</v>
      </c>
      <c r="K100" s="88">
        <v>6.525623820377602</v>
      </c>
      <c r="L100" s="19">
        <v>6</v>
      </c>
      <c r="M100" s="10">
        <v>11</v>
      </c>
      <c r="N100" s="23">
        <v>10</v>
      </c>
      <c r="O100" s="14">
        <v>577547.98</v>
      </c>
      <c r="P100" s="9">
        <v>957025</v>
      </c>
      <c r="Q100" s="20">
        <v>918792.98</v>
      </c>
      <c r="R100" s="27">
        <f t="shared" si="46"/>
        <v>90865.40592592592</v>
      </c>
      <c r="S100" s="26">
        <v>866.5189285714285</v>
      </c>
      <c r="T100" s="26">
        <v>2348.7972657450077</v>
      </c>
      <c r="U100" s="16">
        <f t="shared" si="49"/>
        <v>20373.38685721531</v>
      </c>
      <c r="V100" s="17">
        <f t="shared" si="50"/>
        <v>20373.38685721531</v>
      </c>
      <c r="W100" s="17">
        <f t="shared" si="51"/>
        <v>20373.38685721531</v>
      </c>
      <c r="X100" s="17">
        <f t="shared" si="52"/>
        <v>20373.38685721531</v>
      </c>
      <c r="Y100" s="25">
        <f t="shared" si="53"/>
        <v>20373.38685721531</v>
      </c>
      <c r="Z100" s="14">
        <f t="shared" si="36"/>
        <v>23094.587383869224</v>
      </c>
      <c r="AA100" s="14">
        <f t="shared" si="37"/>
        <v>27023.844280174686</v>
      </c>
      <c r="AB100" s="14">
        <f t="shared" si="38"/>
        <v>30305.41446781916</v>
      </c>
      <c r="AC100" s="14">
        <f t="shared" si="39"/>
        <v>31621.967158340718</v>
      </c>
      <c r="AD100" s="14">
        <f t="shared" si="40"/>
        <v>31939.266435845813</v>
      </c>
      <c r="AE100" s="14">
        <f t="shared" si="41"/>
        <v>32259.761607824377</v>
      </c>
      <c r="AF100" s="14">
        <f t="shared" si="42"/>
        <v>32582.359223902607</v>
      </c>
      <c r="AG100" s="14">
        <f t="shared" si="43"/>
        <v>32908.182816141634</v>
      </c>
      <c r="AH100" s="98">
        <f t="shared" si="44"/>
        <v>33237.26464430305</v>
      </c>
      <c r="AI100" s="65">
        <f t="shared" si="54"/>
        <v>55388.851204294806</v>
      </c>
      <c r="AJ100" s="65">
        <f t="shared" si="55"/>
        <v>63797.12838510125</v>
      </c>
      <c r="AK100" s="65">
        <f t="shared" si="56"/>
        <v>70051.74881501312</v>
      </c>
      <c r="AL100" s="65">
        <f t="shared" si="59"/>
        <v>80134.8959688706</v>
      </c>
      <c r="AM100" s="65">
        <f t="shared" si="45"/>
        <v>79492.53046029276</v>
      </c>
      <c r="AN100" s="65">
        <f t="shared" si="57"/>
        <v>78771.53848460785</v>
      </c>
      <c r="AO100" s="65">
        <f t="shared" si="58"/>
        <v>78771.538479591</v>
      </c>
      <c r="AP100" s="65">
        <f t="shared" si="47"/>
        <v>78771.5384795911</v>
      </c>
      <c r="AQ100" s="88">
        <f t="shared" si="48"/>
        <v>78771.53847959102</v>
      </c>
    </row>
    <row r="101" spans="1:43" ht="12.75">
      <c r="A101" s="12" t="s">
        <v>73</v>
      </c>
      <c r="B101" s="12" t="s">
        <v>174</v>
      </c>
      <c r="C101" s="14">
        <v>15.926467828009237</v>
      </c>
      <c r="D101" s="61">
        <v>18.636158306857183</v>
      </c>
      <c r="E101" s="61">
        <v>20.89919168130831</v>
      </c>
      <c r="F101" s="60">
        <v>21.807111520747227</v>
      </c>
      <c r="G101" s="60">
        <v>22.02592715278425</v>
      </c>
      <c r="H101" s="60">
        <v>22.246946734589557</v>
      </c>
      <c r="I101" s="60">
        <v>22.469416201935445</v>
      </c>
      <c r="J101" s="60">
        <v>22.694110363954803</v>
      </c>
      <c r="K101" s="88">
        <v>22.92105146759435</v>
      </c>
      <c r="L101" s="19">
        <v>15</v>
      </c>
      <c r="M101" s="10">
        <v>28</v>
      </c>
      <c r="N101" s="23">
        <v>32</v>
      </c>
      <c r="O101" s="14">
        <v>1480023.75</v>
      </c>
      <c r="P101" s="9">
        <v>1469689.19</v>
      </c>
      <c r="Q101" s="20">
        <v>2187455.7</v>
      </c>
      <c r="R101" s="27">
        <f t="shared" si="46"/>
        <v>68495.58186666667</v>
      </c>
      <c r="S101" s="26">
        <v>806.5282666666666</v>
      </c>
      <c r="T101" s="26">
        <v>1633.4658111380143</v>
      </c>
      <c r="U101" s="16">
        <f t="shared" si="49"/>
        <v>15353.960825643084</v>
      </c>
      <c r="V101" s="17">
        <f t="shared" si="50"/>
        <v>15353.960825643084</v>
      </c>
      <c r="W101" s="17">
        <f t="shared" si="51"/>
        <v>15353.960825643084</v>
      </c>
      <c r="X101" s="17">
        <f t="shared" si="52"/>
        <v>15353.960825643084</v>
      </c>
      <c r="Y101" s="25">
        <f t="shared" si="53"/>
        <v>15353.960825643084</v>
      </c>
      <c r="Z101" s="14">
        <f t="shared" si="36"/>
        <v>61133.59078052968</v>
      </c>
      <c r="AA101" s="14">
        <f t="shared" si="37"/>
        <v>71534.71114599203</v>
      </c>
      <c r="AB101" s="14">
        <f t="shared" si="38"/>
        <v>80221.3425906034</v>
      </c>
      <c r="AC101" s="14">
        <f t="shared" si="39"/>
        <v>83706.38400249573</v>
      </c>
      <c r="AD101" s="14">
        <f t="shared" si="40"/>
        <v>84546.30566307942</v>
      </c>
      <c r="AE101" s="14">
        <f t="shared" si="41"/>
        <v>85394.6871632641</v>
      </c>
      <c r="AF101" s="14">
        <f t="shared" si="42"/>
        <v>86248.6340348967</v>
      </c>
      <c r="AG101" s="14">
        <f t="shared" si="43"/>
        <v>87111.1203752457</v>
      </c>
      <c r="AH101" s="98">
        <f t="shared" si="44"/>
        <v>87982.23157899814</v>
      </c>
      <c r="AI101" s="65">
        <f t="shared" si="54"/>
        <v>146619.60861409872</v>
      </c>
      <c r="AJ101" s="65">
        <f t="shared" si="55"/>
        <v>168877.12583216847</v>
      </c>
      <c r="AK101" s="65">
        <f t="shared" si="56"/>
        <v>185433.70679610653</v>
      </c>
      <c r="AL101" s="65">
        <f t="shared" si="59"/>
        <v>212124.76568527007</v>
      </c>
      <c r="AM101" s="65">
        <f t="shared" si="45"/>
        <v>210424.36249208063</v>
      </c>
      <c r="AN101" s="65">
        <f t="shared" si="57"/>
        <v>208515.8274892707</v>
      </c>
      <c r="AO101" s="65">
        <f t="shared" si="58"/>
        <v>208515.82747599063</v>
      </c>
      <c r="AP101" s="65">
        <f t="shared" si="47"/>
        <v>208515.82747599093</v>
      </c>
      <c r="AQ101" s="88">
        <f t="shared" si="48"/>
        <v>208515.8274759907</v>
      </c>
    </row>
    <row r="102" spans="1:43" ht="12.75">
      <c r="A102" s="12" t="s">
        <v>72</v>
      </c>
      <c r="B102" s="12" t="s">
        <v>175</v>
      </c>
      <c r="C102" s="14">
        <v>15.123113865093298</v>
      </c>
      <c r="D102" s="61">
        <v>17.696123655670256</v>
      </c>
      <c r="E102" s="61">
        <v>19.84500636914563</v>
      </c>
      <c r="F102" s="60">
        <v>20.707129424959962</v>
      </c>
      <c r="G102" s="60">
        <v>20.914907681538516</v>
      </c>
      <c r="H102" s="60">
        <v>21.124778717486524</v>
      </c>
      <c r="I102" s="60">
        <v>21.336026504661383</v>
      </c>
      <c r="J102" s="60">
        <v>21.549386769707997</v>
      </c>
      <c r="K102" s="88">
        <v>21.764880637405074</v>
      </c>
      <c r="L102" s="19">
        <v>7</v>
      </c>
      <c r="M102" s="10">
        <v>9</v>
      </c>
      <c r="N102" s="23">
        <v>11</v>
      </c>
      <c r="O102" s="14">
        <v>379226.47</v>
      </c>
      <c r="P102" s="9">
        <v>550866.65</v>
      </c>
      <c r="Q102" s="20">
        <v>581696.22</v>
      </c>
      <c r="R102" s="27">
        <f t="shared" si="46"/>
        <v>55992.19777777777</v>
      </c>
      <c r="S102" s="26">
        <v>533.4744444444444</v>
      </c>
      <c r="T102" s="26">
        <v>1751.717407013815</v>
      </c>
      <c r="U102" s="16">
        <f t="shared" si="49"/>
        <v>12483.656457513709</v>
      </c>
      <c r="V102" s="17">
        <f t="shared" si="50"/>
        <v>12483.656457513709</v>
      </c>
      <c r="W102" s="17">
        <f t="shared" si="51"/>
        <v>12483.656457513709</v>
      </c>
      <c r="X102" s="17">
        <f t="shared" si="52"/>
        <v>12483.656457513709</v>
      </c>
      <c r="Y102" s="25">
        <f t="shared" si="53"/>
        <v>12483.656457513709</v>
      </c>
      <c r="Z102" s="14">
        <f t="shared" si="36"/>
        <v>47197.93951492177</v>
      </c>
      <c r="AA102" s="14">
        <f t="shared" si="37"/>
        <v>55228.082086767274</v>
      </c>
      <c r="AB102" s="14">
        <f t="shared" si="38"/>
        <v>61934.56047739638</v>
      </c>
      <c r="AC102" s="14">
        <f t="shared" si="39"/>
        <v>64625.172490618395</v>
      </c>
      <c r="AD102" s="14">
        <f t="shared" si="40"/>
        <v>65273.63058423534</v>
      </c>
      <c r="AE102" s="14">
        <f t="shared" si="41"/>
        <v>65928.6200625247</v>
      </c>
      <c r="AF102" s="14">
        <f t="shared" si="42"/>
        <v>66587.90626314993</v>
      </c>
      <c r="AG102" s="14">
        <f t="shared" si="43"/>
        <v>67253.78532578143</v>
      </c>
      <c r="AH102" s="98">
        <f t="shared" si="44"/>
        <v>67926.32317903923</v>
      </c>
      <c r="AI102" s="65">
        <f t="shared" si="54"/>
        <v>113197.07104909199</v>
      </c>
      <c r="AJ102" s="65">
        <f t="shared" si="55"/>
        <v>130380.89647138932</v>
      </c>
      <c r="AK102" s="65">
        <f t="shared" si="56"/>
        <v>143163.33730191767</v>
      </c>
      <c r="AL102" s="65">
        <f t="shared" si="59"/>
        <v>163770.060495432</v>
      </c>
      <c r="AM102" s="65">
        <f t="shared" si="45"/>
        <v>162457.27114282787</v>
      </c>
      <c r="AN102" s="65">
        <f t="shared" si="57"/>
        <v>160983.79447517853</v>
      </c>
      <c r="AO102" s="65">
        <f t="shared" si="58"/>
        <v>160983.79446492568</v>
      </c>
      <c r="AP102" s="65">
        <f t="shared" si="47"/>
        <v>160983.7944649259</v>
      </c>
      <c r="AQ102" s="88">
        <f t="shared" si="48"/>
        <v>160983.79446492568</v>
      </c>
    </row>
    <row r="103" spans="1:43" ht="12.75">
      <c r="A103" s="12" t="s">
        <v>71</v>
      </c>
      <c r="B103" s="12" t="s">
        <v>174</v>
      </c>
      <c r="C103" s="14">
        <v>6.3904838095382495</v>
      </c>
      <c r="D103" s="61">
        <v>7.477745173510265</v>
      </c>
      <c r="E103" s="61">
        <v>8.385785694236468</v>
      </c>
      <c r="F103" s="60">
        <v>8.750087879564036</v>
      </c>
      <c r="G103" s="60">
        <v>8.837887495204313</v>
      </c>
      <c r="H103" s="60">
        <v>8.926571444110662</v>
      </c>
      <c r="I103" s="60">
        <v>9.015837158551765</v>
      </c>
      <c r="J103" s="60">
        <v>9.105995530137283</v>
      </c>
      <c r="K103" s="88">
        <v>9.197055485438655</v>
      </c>
      <c r="L103" s="19">
        <v>5</v>
      </c>
      <c r="M103" s="10">
        <v>7</v>
      </c>
      <c r="N103" s="23">
        <v>7</v>
      </c>
      <c r="O103" s="14">
        <v>590265.23</v>
      </c>
      <c r="P103" s="9">
        <v>885380.62</v>
      </c>
      <c r="Q103" s="20">
        <v>761436.6</v>
      </c>
      <c r="R103" s="27">
        <f t="shared" si="46"/>
        <v>117741.18157894738</v>
      </c>
      <c r="S103" s="26">
        <v>2833.144285714286</v>
      </c>
      <c r="T103" s="26">
        <v>1633.4658111380143</v>
      </c>
      <c r="U103" s="16">
        <f t="shared" si="49"/>
        <v>26329.54139529818</v>
      </c>
      <c r="V103" s="17">
        <f t="shared" si="50"/>
        <v>26329.54139529818</v>
      </c>
      <c r="W103" s="17">
        <f t="shared" si="51"/>
        <v>26329.54139529818</v>
      </c>
      <c r="X103" s="17">
        <f t="shared" si="52"/>
        <v>26329.54139529818</v>
      </c>
      <c r="Y103" s="25">
        <f t="shared" si="53"/>
        <v>26329.54139529818</v>
      </c>
      <c r="Z103" s="14">
        <f t="shared" si="36"/>
        <v>42064.626999805034</v>
      </c>
      <c r="AA103" s="14">
        <f t="shared" si="37"/>
        <v>49221.40027235742</v>
      </c>
      <c r="AB103" s="14">
        <f aca="true" t="shared" si="60" ref="AB103:AB134">E103*$U103/4</f>
        <v>55198.47289212459</v>
      </c>
      <c r="AC103" s="14">
        <f aca="true" t="shared" si="61" ref="AC103:AC134">F103*$U103/4</f>
        <v>57596.45025936954</v>
      </c>
      <c r="AD103" s="14">
        <f aca="true" t="shared" si="62" ref="AD103:AD134">G103*$U103/4</f>
        <v>58174.381162992526</v>
      </c>
      <c r="AE103" s="14">
        <f t="shared" si="41"/>
        <v>58758.13308894958</v>
      </c>
      <c r="AF103" s="14">
        <f t="shared" si="42"/>
        <v>59345.71441983905</v>
      </c>
      <c r="AG103" s="14">
        <f t="shared" si="43"/>
        <v>59939.17156403745</v>
      </c>
      <c r="AH103" s="98">
        <f t="shared" si="44"/>
        <v>60538.563279677815</v>
      </c>
      <c r="AI103" s="65">
        <f t="shared" si="54"/>
        <v>100885.60263621449</v>
      </c>
      <c r="AJ103" s="65">
        <f t="shared" si="55"/>
        <v>116200.49168110976</v>
      </c>
      <c r="AK103" s="65">
        <f t="shared" si="56"/>
        <v>127592.6967478852</v>
      </c>
      <c r="AL103" s="65">
        <f t="shared" si="59"/>
        <v>145958.20451648947</v>
      </c>
      <c r="AM103" s="65">
        <f t="shared" si="45"/>
        <v>144788.19593106917</v>
      </c>
      <c r="AN103" s="65">
        <f t="shared" si="57"/>
        <v>143474.9766029672</v>
      </c>
      <c r="AO103" s="65">
        <f t="shared" si="58"/>
        <v>143474.9765938295</v>
      </c>
      <c r="AP103" s="65">
        <f t="shared" si="47"/>
        <v>143474.97659382966</v>
      </c>
      <c r="AQ103" s="88">
        <f t="shared" si="48"/>
        <v>143474.9765938295</v>
      </c>
    </row>
    <row r="104" spans="1:43" ht="12.75">
      <c r="A104" s="12" t="s">
        <v>70</v>
      </c>
      <c r="B104" s="12" t="s">
        <v>175</v>
      </c>
      <c r="C104" s="14">
        <v>9.99487356045364</v>
      </c>
      <c r="D104" s="61">
        <v>11.695377025284712</v>
      </c>
      <c r="E104" s="61">
        <v>13.11557469152098</v>
      </c>
      <c r="F104" s="60">
        <v>13.685352252761541</v>
      </c>
      <c r="G104" s="60">
        <v>13.82267300704797</v>
      </c>
      <c r="H104" s="60">
        <v>13.961376880272347</v>
      </c>
      <c r="I104" s="60">
        <v>14.100990649075065</v>
      </c>
      <c r="J104" s="60">
        <v>14.242000555565818</v>
      </c>
      <c r="K104" s="88">
        <v>14.384420561121473</v>
      </c>
      <c r="L104" s="19">
        <v>4</v>
      </c>
      <c r="M104" s="10">
        <v>5</v>
      </c>
      <c r="N104" s="23">
        <v>6</v>
      </c>
      <c r="O104" s="14">
        <v>267450</v>
      </c>
      <c r="P104" s="9">
        <v>267000</v>
      </c>
      <c r="Q104" s="20">
        <v>366500</v>
      </c>
      <c r="R104" s="27">
        <f t="shared" si="46"/>
        <v>60063.333333333336</v>
      </c>
      <c r="S104" s="26">
        <v>2405.76</v>
      </c>
      <c r="T104" s="26">
        <v>1751.717407013815</v>
      </c>
      <c r="U104" s="16">
        <f t="shared" si="49"/>
        <v>12994.75715151371</v>
      </c>
      <c r="V104" s="17">
        <f t="shared" si="50"/>
        <v>12994.75715151371</v>
      </c>
      <c r="W104" s="17">
        <f t="shared" si="51"/>
        <v>12994.75715151371</v>
      </c>
      <c r="X104" s="17">
        <f t="shared" si="52"/>
        <v>12994.75715151371</v>
      </c>
      <c r="Y104" s="25">
        <f t="shared" si="53"/>
        <v>12994.75715151371</v>
      </c>
      <c r="Z104" s="14">
        <f t="shared" si="36"/>
        <v>32470.238669545055</v>
      </c>
      <c r="AA104" s="14">
        <f t="shared" si="37"/>
        <v>37994.64605974191</v>
      </c>
      <c r="AB104" s="14">
        <f t="shared" si="60"/>
        <v>42608.427004713616</v>
      </c>
      <c r="AC104" s="14">
        <f t="shared" si="61"/>
        <v>44459.457264389326</v>
      </c>
      <c r="AD104" s="14">
        <f t="shared" si="62"/>
        <v>44905.56972784303</v>
      </c>
      <c r="AE104" s="14">
        <f t="shared" si="41"/>
        <v>45356.17551497431</v>
      </c>
      <c r="AF104" s="14">
        <f t="shared" si="42"/>
        <v>45809.73727012404</v>
      </c>
      <c r="AG104" s="14">
        <f t="shared" si="43"/>
        <v>46267.834642825284</v>
      </c>
      <c r="AH104" s="98">
        <f t="shared" si="44"/>
        <v>46730.512989253526</v>
      </c>
      <c r="AI104" s="65">
        <f t="shared" si="54"/>
        <v>77874.92317319138</v>
      </c>
      <c r="AJ104" s="65">
        <f t="shared" si="55"/>
        <v>89696.68739536444</v>
      </c>
      <c r="AK104" s="65">
        <f t="shared" si="56"/>
        <v>98490.48027726288</v>
      </c>
      <c r="AL104" s="65">
        <f t="shared" si="59"/>
        <v>112667.0572034467</v>
      </c>
      <c r="AM104" s="65">
        <f t="shared" si="45"/>
        <v>111763.91219245706</v>
      </c>
      <c r="AN104" s="65">
        <f t="shared" si="57"/>
        <v>110750.22092617932</v>
      </c>
      <c r="AO104" s="65">
        <f t="shared" si="58"/>
        <v>110750.2209191258</v>
      </c>
      <c r="AP104" s="65">
        <f t="shared" si="47"/>
        <v>110750.22091912593</v>
      </c>
      <c r="AQ104" s="88">
        <f t="shared" si="48"/>
        <v>110750.22091912579</v>
      </c>
    </row>
    <row r="105" spans="1:43" ht="12.75">
      <c r="A105" s="12" t="s">
        <v>69</v>
      </c>
      <c r="B105" s="12" t="s">
        <v>182</v>
      </c>
      <c r="C105" s="14">
        <v>73.91404684936413</v>
      </c>
      <c r="D105" s="61">
        <v>86.48960290885721</v>
      </c>
      <c r="E105" s="61">
        <v>96.99224270741216</v>
      </c>
      <c r="F105" s="60">
        <v>101.20585932802501</v>
      </c>
      <c r="G105" s="60">
        <v>102.22137319163974</v>
      </c>
      <c r="H105" s="60">
        <v>103.2471154905978</v>
      </c>
      <c r="I105" s="60">
        <v>104.27958664550376</v>
      </c>
      <c r="J105" s="60">
        <v>105.32238251195879</v>
      </c>
      <c r="K105" s="88">
        <v>106.37560633707837</v>
      </c>
      <c r="L105" s="19">
        <v>50</v>
      </c>
      <c r="M105" s="10">
        <v>44</v>
      </c>
      <c r="N105" s="23">
        <v>46</v>
      </c>
      <c r="O105" s="14">
        <v>2668566.65</v>
      </c>
      <c r="P105" s="9">
        <v>2249780.33</v>
      </c>
      <c r="Q105" s="20">
        <v>2571277.3</v>
      </c>
      <c r="R105" s="27">
        <f t="shared" si="46"/>
        <v>53497.31628571429</v>
      </c>
      <c r="S105" s="26">
        <v>8187.547785714285</v>
      </c>
      <c r="T105" s="26">
        <v>1153.5860541586073</v>
      </c>
      <c r="U105" s="16">
        <f t="shared" si="49"/>
        <v>10263.663047711374</v>
      </c>
      <c r="V105" s="17">
        <f t="shared" si="50"/>
        <v>10263.663047711374</v>
      </c>
      <c r="W105" s="17">
        <f t="shared" si="51"/>
        <v>10263.663047711374</v>
      </c>
      <c r="X105" s="17">
        <f t="shared" si="52"/>
        <v>10263.663047711374</v>
      </c>
      <c r="Y105" s="25">
        <f t="shared" si="53"/>
        <v>10263.663047711374</v>
      </c>
      <c r="Z105" s="14">
        <f t="shared" si="36"/>
        <v>189657.21783865648</v>
      </c>
      <c r="AA105" s="14">
        <f t="shared" si="37"/>
        <v>221925.03534671696</v>
      </c>
      <c r="AB105" s="14">
        <f t="shared" si="60"/>
        <v>248873.9243476798</v>
      </c>
      <c r="AC105" s="14">
        <f t="shared" si="61"/>
        <v>259685.70964923146</v>
      </c>
      <c r="AD105" s="14">
        <f t="shared" si="62"/>
        <v>262291.43267833674</v>
      </c>
      <c r="AE105" s="14">
        <f t="shared" si="41"/>
        <v>264923.40101090935</v>
      </c>
      <c r="AF105" s="14">
        <f t="shared" si="42"/>
        <v>267572.63502101833</v>
      </c>
      <c r="AG105" s="14">
        <f t="shared" si="43"/>
        <v>270248.36137122853</v>
      </c>
      <c r="AH105" s="98">
        <f t="shared" si="44"/>
        <v>272950.8449849408</v>
      </c>
      <c r="AI105" s="65">
        <f t="shared" si="54"/>
        <v>454863.9576918001</v>
      </c>
      <c r="AJ105" s="65">
        <f t="shared" si="55"/>
        <v>523914.3559700498</v>
      </c>
      <c r="AK105" s="65">
        <f t="shared" si="56"/>
        <v>575278.508516133</v>
      </c>
      <c r="AL105" s="65">
        <f t="shared" si="59"/>
        <v>658083.2629147365</v>
      </c>
      <c r="AM105" s="65">
        <f t="shared" si="45"/>
        <v>652808.0331317841</v>
      </c>
      <c r="AN105" s="65">
        <f t="shared" si="57"/>
        <v>646887.1075954435</v>
      </c>
      <c r="AO105" s="65">
        <f t="shared" si="58"/>
        <v>646887.1075542442</v>
      </c>
      <c r="AP105" s="65">
        <f t="shared" si="47"/>
        <v>646887.1075542449</v>
      </c>
      <c r="AQ105" s="88">
        <f t="shared" si="48"/>
        <v>646887.1075542442</v>
      </c>
    </row>
    <row r="106" spans="1:43" ht="12.75">
      <c r="A106" s="12" t="s">
        <v>68</v>
      </c>
      <c r="B106" s="12" t="s">
        <v>177</v>
      </c>
      <c r="C106" s="14">
        <v>18.061642072617346</v>
      </c>
      <c r="D106" s="61">
        <v>21.134605901449458</v>
      </c>
      <c r="E106" s="61">
        <v>23.701031756141482</v>
      </c>
      <c r="F106" s="60">
        <v>24.730671431910306</v>
      </c>
      <c r="G106" s="60">
        <v>24.9788224763494</v>
      </c>
      <c r="H106" s="60">
        <v>25.229472942021797</v>
      </c>
      <c r="I106" s="60">
        <v>25.481767671442007</v>
      </c>
      <c r="J106" s="60">
        <v>25.73658534815643</v>
      </c>
      <c r="K106" s="88">
        <v>25.99395120163799</v>
      </c>
      <c r="L106" s="19">
        <v>16</v>
      </c>
      <c r="M106" s="10">
        <v>6</v>
      </c>
      <c r="N106" s="23">
        <v>14</v>
      </c>
      <c r="O106" s="14">
        <v>2361666.64</v>
      </c>
      <c r="P106" s="9">
        <v>759472.69</v>
      </c>
      <c r="Q106" s="20">
        <v>1653667</v>
      </c>
      <c r="R106" s="27">
        <f t="shared" si="46"/>
        <v>132633.50916666666</v>
      </c>
      <c r="S106" s="26">
        <v>5568.9725</v>
      </c>
      <c r="T106" s="26">
        <v>3106.884246713853</v>
      </c>
      <c r="U106" s="16">
        <f t="shared" si="49"/>
        <v>28812.71672849383</v>
      </c>
      <c r="V106" s="17">
        <f t="shared" si="50"/>
        <v>28812.71672849383</v>
      </c>
      <c r="W106" s="17">
        <f t="shared" si="51"/>
        <v>28812.71672849383</v>
      </c>
      <c r="X106" s="17">
        <f t="shared" si="52"/>
        <v>28812.71672849383</v>
      </c>
      <c r="Y106" s="25">
        <f t="shared" si="53"/>
        <v>28812.71672849383</v>
      </c>
      <c r="Z106" s="14">
        <f t="shared" si="36"/>
        <v>130101.24417244244</v>
      </c>
      <c r="AA106" s="14">
        <f t="shared" si="37"/>
        <v>152236.3532517043</v>
      </c>
      <c r="AB106" s="14">
        <f t="shared" si="60"/>
        <v>170722.7785406853</v>
      </c>
      <c r="AC106" s="14">
        <f t="shared" si="61"/>
        <v>178139.45761827164</v>
      </c>
      <c r="AD106" s="14">
        <f t="shared" si="62"/>
        <v>179926.9340555975</v>
      </c>
      <c r="AE106" s="14">
        <f t="shared" si="41"/>
        <v>181732.41427191847</v>
      </c>
      <c r="AF106" s="14">
        <f t="shared" si="42"/>
        <v>183549.7384146376</v>
      </c>
      <c r="AG106" s="14">
        <f t="shared" si="43"/>
        <v>185385.235798784</v>
      </c>
      <c r="AH106" s="98">
        <f t="shared" si="44"/>
        <v>187239.08815677182</v>
      </c>
      <c r="AI106" s="65">
        <f t="shared" si="54"/>
        <v>312028.0235010518</v>
      </c>
      <c r="AJ106" s="65">
        <f t="shared" si="55"/>
        <v>359395.2833869654</v>
      </c>
      <c r="AK106" s="65">
        <f t="shared" si="56"/>
        <v>394630.1150915698</v>
      </c>
      <c r="AL106" s="65">
        <f t="shared" si="59"/>
        <v>451432.60166931007</v>
      </c>
      <c r="AM106" s="65">
        <f t="shared" si="45"/>
        <v>447813.8943726465</v>
      </c>
      <c r="AN106" s="65">
        <f t="shared" si="57"/>
        <v>443752.25207023975</v>
      </c>
      <c r="AO106" s="65">
        <f t="shared" si="58"/>
        <v>443752.2520419778</v>
      </c>
      <c r="AP106" s="65">
        <f t="shared" si="47"/>
        <v>443752.25204197835</v>
      </c>
      <c r="AQ106" s="88">
        <f t="shared" si="48"/>
        <v>443752.2520419778</v>
      </c>
    </row>
    <row r="107" spans="1:43" ht="12.75">
      <c r="A107" s="12" t="s">
        <v>67</v>
      </c>
      <c r="B107" s="12" t="s">
        <v>175</v>
      </c>
      <c r="C107" s="14">
        <v>7.037415150324976</v>
      </c>
      <c r="D107" s="61">
        <v>8.234743838296808</v>
      </c>
      <c r="E107" s="61">
        <v>9.234708521429194</v>
      </c>
      <c r="F107" s="60">
        <v>9.635890309026271</v>
      </c>
      <c r="G107" s="60">
        <v>9.732578191151465</v>
      </c>
      <c r="H107" s="60">
        <v>9.830239930735662</v>
      </c>
      <c r="I107" s="60">
        <v>9.928542330043015</v>
      </c>
      <c r="J107" s="60">
        <v>10.027827753343447</v>
      </c>
      <c r="K107" s="88">
        <v>10.128106030876879</v>
      </c>
      <c r="L107" s="19">
        <v>3</v>
      </c>
      <c r="M107" s="10">
        <v>6</v>
      </c>
      <c r="N107" s="23">
        <v>3</v>
      </c>
      <c r="O107" s="14">
        <v>253086.28</v>
      </c>
      <c r="P107" s="9">
        <v>403656.94</v>
      </c>
      <c r="Q107" s="20">
        <v>241073.46</v>
      </c>
      <c r="R107" s="27">
        <f t="shared" si="46"/>
        <v>74818.05666666666</v>
      </c>
      <c r="S107" s="26">
        <v>1304.5</v>
      </c>
      <c r="T107" s="26">
        <v>1751.717407013815</v>
      </c>
      <c r="U107" s="16">
        <f t="shared" si="49"/>
        <v>16680.321917513706</v>
      </c>
      <c r="V107" s="17">
        <f t="shared" si="50"/>
        <v>16680.321917513706</v>
      </c>
      <c r="W107" s="17">
        <f t="shared" si="51"/>
        <v>16680.321917513706</v>
      </c>
      <c r="X107" s="17">
        <f t="shared" si="52"/>
        <v>16680.321917513706</v>
      </c>
      <c r="Y107" s="25">
        <f t="shared" si="53"/>
        <v>16680.321917513706</v>
      </c>
      <c r="Z107" s="14">
        <f t="shared" si="36"/>
        <v>29346.587543652175</v>
      </c>
      <c r="AA107" s="14">
        <f t="shared" si="37"/>
        <v>34339.5445327633</v>
      </c>
      <c r="AB107" s="14">
        <f t="shared" si="60"/>
        <v>38509.4777379615</v>
      </c>
      <c r="AC107" s="14">
        <f t="shared" si="61"/>
        <v>40182.438079102205</v>
      </c>
      <c r="AD107" s="14">
        <f t="shared" si="62"/>
        <v>40585.634328944914</v>
      </c>
      <c r="AE107" s="14">
        <f t="shared" si="41"/>
        <v>40992.891642767114</v>
      </c>
      <c r="AF107" s="14">
        <f t="shared" si="42"/>
        <v>41402.82055919478</v>
      </c>
      <c r="AG107" s="14">
        <f t="shared" si="43"/>
        <v>41816.84876478673</v>
      </c>
      <c r="AH107" s="98">
        <f t="shared" si="44"/>
        <v>42235.01725243458</v>
      </c>
      <c r="AI107" s="65">
        <f t="shared" si="54"/>
        <v>70383.32158921789</v>
      </c>
      <c r="AJ107" s="65">
        <f t="shared" si="55"/>
        <v>81067.82693570349</v>
      </c>
      <c r="AK107" s="65">
        <f t="shared" si="56"/>
        <v>89015.65310587047</v>
      </c>
      <c r="AL107" s="65">
        <f t="shared" si="59"/>
        <v>101828.43714690019</v>
      </c>
      <c r="AM107" s="65">
        <f t="shared" si="45"/>
        <v>101012.17507998536</v>
      </c>
      <c r="AN107" s="65">
        <f t="shared" si="57"/>
        <v>100096.00135576949</v>
      </c>
      <c r="AO107" s="65">
        <f t="shared" si="58"/>
        <v>100096.00134939453</v>
      </c>
      <c r="AP107" s="65">
        <f t="shared" si="47"/>
        <v>100096.00134939466</v>
      </c>
      <c r="AQ107" s="88">
        <f t="shared" si="48"/>
        <v>100096.00134939453</v>
      </c>
    </row>
    <row r="108" spans="1:43" ht="12.75">
      <c r="A108" s="12" t="s">
        <v>66</v>
      </c>
      <c r="B108" s="12" t="s">
        <v>182</v>
      </c>
      <c r="C108" s="14">
        <v>40.00563640225676</v>
      </c>
      <c r="D108" s="61">
        <v>46.812098025141175</v>
      </c>
      <c r="E108" s="61">
        <v>52.496603297882515</v>
      </c>
      <c r="F108" s="60">
        <v>54.77720382847291</v>
      </c>
      <c r="G108" s="60">
        <v>55.32684601586414</v>
      </c>
      <c r="H108" s="60">
        <v>55.88202429663345</v>
      </c>
      <c r="I108" s="60">
        <v>56.440844539599766</v>
      </c>
      <c r="J108" s="60">
        <v>57.00525298499577</v>
      </c>
      <c r="K108" s="88">
        <v>57.575305514845724</v>
      </c>
      <c r="L108" s="19">
        <v>24</v>
      </c>
      <c r="M108" s="10">
        <v>24</v>
      </c>
      <c r="N108" s="23">
        <v>25</v>
      </c>
      <c r="O108" s="14">
        <v>1692857.01</v>
      </c>
      <c r="P108" s="9">
        <v>1485210.93</v>
      </c>
      <c r="Q108" s="20">
        <v>1318417.19</v>
      </c>
      <c r="R108" s="27">
        <f t="shared" si="46"/>
        <v>61595.68671232877</v>
      </c>
      <c r="S108" s="26">
        <v>1364.2446575342465</v>
      </c>
      <c r="T108" s="26">
        <v>1153.5860541586073</v>
      </c>
      <c r="U108" s="16">
        <f t="shared" si="49"/>
        <v>13732.056848787812</v>
      </c>
      <c r="V108" s="17">
        <f t="shared" si="50"/>
        <v>13732.056848787812</v>
      </c>
      <c r="W108" s="17">
        <f t="shared" si="51"/>
        <v>13732.056848787812</v>
      </c>
      <c r="X108" s="17">
        <f t="shared" si="52"/>
        <v>13732.056848787812</v>
      </c>
      <c r="Y108" s="25">
        <f t="shared" si="53"/>
        <v>13732.056848787812</v>
      </c>
      <c r="Z108" s="14">
        <f t="shared" si="36"/>
        <v>137339.91833693124</v>
      </c>
      <c r="AA108" s="14">
        <f t="shared" si="37"/>
        <v>160706.59782306658</v>
      </c>
      <c r="AB108" s="14">
        <f t="shared" si="60"/>
        <v>180221.58521369612</v>
      </c>
      <c r="AC108" s="14">
        <f t="shared" si="61"/>
        <v>188050.91924755686</v>
      </c>
      <c r="AD108" s="14">
        <f t="shared" si="62"/>
        <v>189937.84868849395</v>
      </c>
      <c r="AE108" s="14">
        <f t="shared" si="41"/>
        <v>191843.7836166781</v>
      </c>
      <c r="AF108" s="14">
        <f t="shared" si="42"/>
        <v>193762.2214528448</v>
      </c>
      <c r="AG108" s="14">
        <f t="shared" si="43"/>
        <v>195699.84366737326</v>
      </c>
      <c r="AH108" s="98">
        <f t="shared" si="44"/>
        <v>197656.84210404698</v>
      </c>
      <c r="AI108" s="65">
        <f t="shared" si="54"/>
        <v>329388.8812444245</v>
      </c>
      <c r="AJ108" s="65">
        <f t="shared" si="55"/>
        <v>379391.5975593661</v>
      </c>
      <c r="AK108" s="65">
        <f t="shared" si="56"/>
        <v>416586.8522220489</v>
      </c>
      <c r="AL108" s="65">
        <f t="shared" si="59"/>
        <v>476549.75970647944</v>
      </c>
      <c r="AM108" s="65">
        <f t="shared" si="45"/>
        <v>472729.7119600468</v>
      </c>
      <c r="AN108" s="65">
        <f t="shared" si="57"/>
        <v>468442.08484568197</v>
      </c>
      <c r="AO108" s="65">
        <f t="shared" si="58"/>
        <v>468442.0848158475</v>
      </c>
      <c r="AP108" s="65">
        <f t="shared" si="47"/>
        <v>468442.0848158481</v>
      </c>
      <c r="AQ108" s="88">
        <f t="shared" si="48"/>
        <v>468442.08481584763</v>
      </c>
    </row>
    <row r="109" spans="1:43" ht="12.75">
      <c r="A109" s="12" t="s">
        <v>65</v>
      </c>
      <c r="B109" s="12" t="s">
        <v>180</v>
      </c>
      <c r="C109" s="14">
        <v>5.3955272507606375</v>
      </c>
      <c r="D109" s="61">
        <v>6.313509127070888</v>
      </c>
      <c r="E109" s="61">
        <v>7.080173673980539</v>
      </c>
      <c r="F109" s="60">
        <v>7.387756390255127</v>
      </c>
      <c r="G109" s="60">
        <v>7.46188617962825</v>
      </c>
      <c r="H109" s="60">
        <v>7.536762617358216</v>
      </c>
      <c r="I109" s="60">
        <v>7.612130243531795</v>
      </c>
      <c r="J109" s="60">
        <v>7.688251545967114</v>
      </c>
      <c r="K109" s="88">
        <v>7.765134061426784</v>
      </c>
      <c r="L109" s="19">
        <v>6</v>
      </c>
      <c r="M109" s="10">
        <v>4</v>
      </c>
      <c r="N109" s="23">
        <v>1</v>
      </c>
      <c r="O109" s="14">
        <v>508047.62</v>
      </c>
      <c r="P109" s="9">
        <v>274148.03</v>
      </c>
      <c r="Q109" s="20">
        <v>67120.75</v>
      </c>
      <c r="R109" s="27">
        <f t="shared" si="46"/>
        <v>77210.58181818182</v>
      </c>
      <c r="S109" s="26">
        <v>404.9672727272727</v>
      </c>
      <c r="T109" s="26">
        <v>1737.2550240384614</v>
      </c>
      <c r="U109" s="16">
        <f t="shared" si="49"/>
        <v>17448.889487157958</v>
      </c>
      <c r="V109" s="17">
        <f t="shared" si="50"/>
        <v>17448.889487157958</v>
      </c>
      <c r="W109" s="17">
        <f t="shared" si="51"/>
        <v>17448.889487157958</v>
      </c>
      <c r="X109" s="17">
        <f t="shared" si="52"/>
        <v>17448.889487157958</v>
      </c>
      <c r="Y109" s="25">
        <f t="shared" si="53"/>
        <v>17448.889487157958</v>
      </c>
      <c r="Z109" s="14">
        <f t="shared" si="36"/>
        <v>23536.489680867893</v>
      </c>
      <c r="AA109" s="14">
        <f t="shared" si="37"/>
        <v>27540.93075860576</v>
      </c>
      <c r="AB109" s="14">
        <f t="shared" si="60"/>
        <v>30885.29199679289</v>
      </c>
      <c r="AC109" s="14">
        <f t="shared" si="61"/>
        <v>32227.03620290168</v>
      </c>
      <c r="AD109" s="14">
        <f t="shared" si="62"/>
        <v>32550.406828521158</v>
      </c>
      <c r="AE109" s="14">
        <f t="shared" si="41"/>
        <v>32877.03450030671</v>
      </c>
      <c r="AF109" s="14">
        <f t="shared" si="42"/>
        <v>33205.80484530977</v>
      </c>
      <c r="AG109" s="14">
        <f t="shared" si="43"/>
        <v>33537.862893762875</v>
      </c>
      <c r="AH109" s="98">
        <f t="shared" si="44"/>
        <v>33873.2415227005</v>
      </c>
      <c r="AI109" s="65">
        <f t="shared" si="54"/>
        <v>56448.68657474145</v>
      </c>
      <c r="AJ109" s="65">
        <f t="shared" si="55"/>
        <v>65017.851540128766</v>
      </c>
      <c r="AK109" s="65">
        <f t="shared" si="56"/>
        <v>71392.15071072959</v>
      </c>
      <c r="AL109" s="65">
        <f t="shared" si="59"/>
        <v>81668.23336995911</v>
      </c>
      <c r="AM109" s="65">
        <f t="shared" si="45"/>
        <v>81013.57654874447</v>
      </c>
      <c r="AN109" s="65">
        <f t="shared" si="57"/>
        <v>80278.78878598282</v>
      </c>
      <c r="AO109" s="65">
        <f t="shared" si="58"/>
        <v>80278.78878086999</v>
      </c>
      <c r="AP109" s="65">
        <f t="shared" si="47"/>
        <v>80278.78878087009</v>
      </c>
      <c r="AQ109" s="88">
        <f t="shared" si="48"/>
        <v>80278.78878086999</v>
      </c>
    </row>
    <row r="110" spans="1:43" ht="12.75">
      <c r="A110" s="12" t="s">
        <v>64</v>
      </c>
      <c r="B110" s="12" t="s">
        <v>175</v>
      </c>
      <c r="C110" s="14">
        <v>22.531973917367935</v>
      </c>
      <c r="D110" s="61">
        <v>26.365509127615105</v>
      </c>
      <c r="E110" s="61">
        <v>29.567136099641555</v>
      </c>
      <c r="F110" s="60">
        <v>30.851615895301038</v>
      </c>
      <c r="G110" s="60">
        <v>31.16118535960496</v>
      </c>
      <c r="H110" s="60">
        <v>31.473872862335888</v>
      </c>
      <c r="I110" s="60">
        <v>31.788611590959235</v>
      </c>
      <c r="J110" s="60">
        <v>32.10649770686883</v>
      </c>
      <c r="K110" s="88">
        <v>32.427562683937516</v>
      </c>
      <c r="L110" s="19">
        <v>10</v>
      </c>
      <c r="M110" s="10">
        <v>18</v>
      </c>
      <c r="N110" s="23">
        <v>28</v>
      </c>
      <c r="O110" s="14">
        <v>834822.07</v>
      </c>
      <c r="P110" s="9">
        <v>1007144.27</v>
      </c>
      <c r="Q110" s="20">
        <v>1695846.69</v>
      </c>
      <c r="R110" s="27">
        <f t="shared" si="46"/>
        <v>63175.232678571425</v>
      </c>
      <c r="S110" s="26">
        <v>1386.0676785714284</v>
      </c>
      <c r="T110" s="26">
        <v>1751.717407013815</v>
      </c>
      <c r="U110" s="16">
        <f t="shared" si="49"/>
        <v>13955.104318513708</v>
      </c>
      <c r="V110" s="17">
        <f t="shared" si="50"/>
        <v>13955.104318513708</v>
      </c>
      <c r="W110" s="17">
        <f t="shared" si="51"/>
        <v>13955.104318513708</v>
      </c>
      <c r="X110" s="17">
        <f t="shared" si="52"/>
        <v>13955.104318513708</v>
      </c>
      <c r="Y110" s="25">
        <f t="shared" si="53"/>
        <v>13955.104318513708</v>
      </c>
      <c r="Z110" s="14">
        <f t="shared" si="36"/>
        <v>78609.01162972488</v>
      </c>
      <c r="AA110" s="14">
        <f t="shared" si="37"/>
        <v>91983.35757164854</v>
      </c>
      <c r="AB110" s="14">
        <f t="shared" si="60"/>
        <v>103153.1171675476</v>
      </c>
      <c r="AC110" s="14">
        <f t="shared" si="61"/>
        <v>107634.37955341041</v>
      </c>
      <c r="AD110" s="14">
        <f t="shared" si="62"/>
        <v>108714.39809545733</v>
      </c>
      <c r="AE110" s="14">
        <f t="shared" si="41"/>
        <v>109805.29477538374</v>
      </c>
      <c r="AF110" s="14">
        <f t="shared" si="42"/>
        <v>110903.34772313753</v>
      </c>
      <c r="AG110" s="14">
        <f t="shared" si="43"/>
        <v>112012.38120036891</v>
      </c>
      <c r="AH110" s="98">
        <f t="shared" si="44"/>
        <v>113132.5050123726</v>
      </c>
      <c r="AI110" s="65">
        <f t="shared" si="54"/>
        <v>188531.74452108526</v>
      </c>
      <c r="AJ110" s="65">
        <f t="shared" si="55"/>
        <v>217151.71281519847</v>
      </c>
      <c r="AK110" s="65">
        <f t="shared" si="56"/>
        <v>238441.09642453157</v>
      </c>
      <c r="AL110" s="65">
        <f t="shared" si="59"/>
        <v>272761.96211947064</v>
      </c>
      <c r="AM110" s="65">
        <f t="shared" si="45"/>
        <v>270575.48799481936</v>
      </c>
      <c r="AN110" s="65">
        <f t="shared" si="57"/>
        <v>268121.38627568056</v>
      </c>
      <c r="AO110" s="65">
        <f t="shared" si="58"/>
        <v>268121.3862586043</v>
      </c>
      <c r="AP110" s="65">
        <f t="shared" si="47"/>
        <v>268121.3862586046</v>
      </c>
      <c r="AQ110" s="88">
        <f t="shared" si="48"/>
        <v>268121.38625860435</v>
      </c>
    </row>
    <row r="111" spans="1:43" ht="12.75">
      <c r="A111" s="12" t="s">
        <v>63</v>
      </c>
      <c r="B111" s="12" t="s">
        <v>182</v>
      </c>
      <c r="C111" s="14">
        <v>21.948467227391195</v>
      </c>
      <c r="D111" s="61">
        <v>25.682726029382078</v>
      </c>
      <c r="E111" s="61">
        <v>28.801441013145155</v>
      </c>
      <c r="F111" s="60">
        <v>30.052656854361235</v>
      </c>
      <c r="G111" s="60">
        <v>30.35420945098653</v>
      </c>
      <c r="H111" s="60">
        <v>30.658799338728876</v>
      </c>
      <c r="I111" s="60">
        <v>30.965387332116155</v>
      </c>
      <c r="J111" s="60">
        <v>31.27504120543732</v>
      </c>
      <c r="K111" s="88">
        <v>31.58779161749169</v>
      </c>
      <c r="L111" s="19">
        <v>13</v>
      </c>
      <c r="M111" s="10">
        <v>7</v>
      </c>
      <c r="N111" s="23">
        <v>12</v>
      </c>
      <c r="O111" s="14">
        <v>1140626.96</v>
      </c>
      <c r="P111" s="9">
        <v>672795.28</v>
      </c>
      <c r="Q111" s="20">
        <v>851023.12</v>
      </c>
      <c r="R111" s="27">
        <f t="shared" si="46"/>
        <v>83263.9175</v>
      </c>
      <c r="S111" s="26">
        <v>1957.9742105263158</v>
      </c>
      <c r="T111" s="26">
        <v>1153.5860541586073</v>
      </c>
      <c r="U111" s="16">
        <f t="shared" si="49"/>
        <v>18630.613915776637</v>
      </c>
      <c r="V111" s="17">
        <f t="shared" si="50"/>
        <v>18630.613915776637</v>
      </c>
      <c r="W111" s="17">
        <f t="shared" si="51"/>
        <v>18630.613915776637</v>
      </c>
      <c r="X111" s="17">
        <f t="shared" si="52"/>
        <v>18630.613915776637</v>
      </c>
      <c r="Y111" s="25">
        <f t="shared" si="53"/>
        <v>18630.613915776637</v>
      </c>
      <c r="Z111" s="14">
        <f t="shared" si="36"/>
        <v>102228.35473915047</v>
      </c>
      <c r="AA111" s="14">
        <f t="shared" si="37"/>
        <v>119621.23823952115</v>
      </c>
      <c r="AB111" s="14">
        <f t="shared" si="60"/>
        <v>134147.13193348053</v>
      </c>
      <c r="AC111" s="14">
        <f t="shared" si="61"/>
        <v>139974.86174923065</v>
      </c>
      <c r="AD111" s="14">
        <f t="shared" si="62"/>
        <v>141379.38924998709</v>
      </c>
      <c r="AE111" s="14">
        <f t="shared" si="41"/>
        <v>142798.06340028145</v>
      </c>
      <c r="AF111" s="14">
        <f t="shared" si="42"/>
        <v>144226.04403428422</v>
      </c>
      <c r="AG111" s="14">
        <f t="shared" si="43"/>
        <v>145668.30447462708</v>
      </c>
      <c r="AH111" s="98">
        <f t="shared" si="44"/>
        <v>147124.98751937333</v>
      </c>
      <c r="AI111" s="65">
        <f t="shared" si="54"/>
        <v>245179.14242804793</v>
      </c>
      <c r="AJ111" s="65">
        <f t="shared" si="55"/>
        <v>282398.440963122</v>
      </c>
      <c r="AK111" s="65">
        <f t="shared" si="56"/>
        <v>310084.56262617314</v>
      </c>
      <c r="AL111" s="65">
        <f t="shared" si="59"/>
        <v>354717.68496771215</v>
      </c>
      <c r="AM111" s="65">
        <f t="shared" si="45"/>
        <v>351874.2494911833</v>
      </c>
      <c r="AN111" s="65">
        <f t="shared" si="57"/>
        <v>348682.7734007345</v>
      </c>
      <c r="AO111" s="65">
        <f t="shared" si="58"/>
        <v>348682.7733785275</v>
      </c>
      <c r="AP111" s="65">
        <f t="shared" si="47"/>
        <v>348682.77337852784</v>
      </c>
      <c r="AQ111" s="88">
        <f t="shared" si="48"/>
        <v>348682.7733785275</v>
      </c>
    </row>
    <row r="112" spans="1:43" ht="12.75">
      <c r="A112" s="12" t="s">
        <v>62</v>
      </c>
      <c r="B112" s="12" t="s">
        <v>176</v>
      </c>
      <c r="C112" s="14">
        <v>20.88173086160878</v>
      </c>
      <c r="D112" s="61">
        <v>24.43449773425184</v>
      </c>
      <c r="E112" s="61">
        <v>27.401637364108712</v>
      </c>
      <c r="F112" s="60">
        <v>28.592041786220204</v>
      </c>
      <c r="G112" s="60">
        <v>28.878938365289297</v>
      </c>
      <c r="H112" s="60">
        <v>29.16872461747304</v>
      </c>
      <c r="I112" s="60">
        <v>29.46041186364776</v>
      </c>
      <c r="J112" s="60">
        <v>29.75501598228424</v>
      </c>
      <c r="K112" s="88">
        <v>30.05256614210708</v>
      </c>
      <c r="L112" s="19">
        <v>16</v>
      </c>
      <c r="M112" s="10">
        <v>36</v>
      </c>
      <c r="N112" s="23">
        <v>35</v>
      </c>
      <c r="O112" s="14">
        <v>1348235.12</v>
      </c>
      <c r="P112" s="9">
        <v>2417503.81</v>
      </c>
      <c r="Q112" s="20">
        <v>2286858.25</v>
      </c>
      <c r="R112" s="27">
        <f t="shared" si="46"/>
        <v>69570.08252873563</v>
      </c>
      <c r="S112" s="26">
        <v>955.1025</v>
      </c>
      <c r="T112" s="26">
        <v>2348.7972657450077</v>
      </c>
      <c r="U112" s="16">
        <f t="shared" si="49"/>
        <v>15402.911521429543</v>
      </c>
      <c r="V112" s="17">
        <f t="shared" si="50"/>
        <v>15402.911521429543</v>
      </c>
      <c r="W112" s="17">
        <f t="shared" si="51"/>
        <v>15402.911521429543</v>
      </c>
      <c r="X112" s="17">
        <f t="shared" si="52"/>
        <v>15402.911521429543</v>
      </c>
      <c r="Y112" s="25">
        <f t="shared" si="53"/>
        <v>15402.911521429543</v>
      </c>
      <c r="Z112" s="14">
        <f t="shared" si="36"/>
        <v>80409.86321891619</v>
      </c>
      <c r="AA112" s="14">
        <f t="shared" si="37"/>
        <v>94090.60166781292</v>
      </c>
      <c r="AB112" s="14">
        <f t="shared" si="60"/>
        <v>105516.24896541609</v>
      </c>
      <c r="AC112" s="14">
        <f t="shared" si="61"/>
        <v>110100.17246254152</v>
      </c>
      <c r="AD112" s="14">
        <f t="shared" si="62"/>
        <v>111204.93311834204</v>
      </c>
      <c r="AE112" s="14">
        <f t="shared" si="41"/>
        <v>112320.82111897026</v>
      </c>
      <c r="AF112" s="14">
        <f t="shared" si="42"/>
        <v>113444.02933015992</v>
      </c>
      <c r="AG112" s="14">
        <f t="shared" si="43"/>
        <v>114578.46962346154</v>
      </c>
      <c r="AH112" s="98">
        <f t="shared" si="44"/>
        <v>115724.25431969613</v>
      </c>
      <c r="AI112" s="65">
        <f t="shared" si="54"/>
        <v>192850.81284028827</v>
      </c>
      <c r="AJ112" s="65">
        <f t="shared" si="55"/>
        <v>222126.43516587347</v>
      </c>
      <c r="AK112" s="65">
        <f t="shared" si="56"/>
        <v>243903.53665272376</v>
      </c>
      <c r="AL112" s="65">
        <f t="shared" si="59"/>
        <v>279010.6580739183</v>
      </c>
      <c r="AM112" s="65">
        <f t="shared" si="45"/>
        <v>276774.09407635714</v>
      </c>
      <c r="AN112" s="65">
        <f t="shared" si="57"/>
        <v>274263.77141143463</v>
      </c>
      <c r="AO112" s="65">
        <f t="shared" si="58"/>
        <v>274263.77139396715</v>
      </c>
      <c r="AP112" s="65">
        <f t="shared" si="47"/>
        <v>274263.7713939675</v>
      </c>
      <c r="AQ112" s="88">
        <f t="shared" si="48"/>
        <v>274263.7713939672</v>
      </c>
    </row>
    <row r="113" spans="1:43" ht="12.75">
      <c r="A113" s="12" t="s">
        <v>61</v>
      </c>
      <c r="B113" s="12" t="s">
        <v>175</v>
      </c>
      <c r="C113" s="14">
        <v>52.451285604979454</v>
      </c>
      <c r="D113" s="61">
        <v>61.375219696454195</v>
      </c>
      <c r="E113" s="61">
        <v>68.8281597418411</v>
      </c>
      <c r="F113" s="60">
        <v>71.81824915269515</v>
      </c>
      <c r="G113" s="60">
        <v>72.53888359184073</v>
      </c>
      <c r="H113" s="60">
        <v>73.26677638858348</v>
      </c>
      <c r="I113" s="60">
        <v>73.9994441524693</v>
      </c>
      <c r="J113" s="60">
        <v>74.739438593994</v>
      </c>
      <c r="K113" s="88">
        <v>75.48683297993392</v>
      </c>
      <c r="L113" s="19">
        <v>88</v>
      </c>
      <c r="M113" s="10">
        <v>78</v>
      </c>
      <c r="N113" s="23">
        <v>73</v>
      </c>
      <c r="O113" s="14">
        <v>4919461.68</v>
      </c>
      <c r="P113" s="9">
        <v>3815954</v>
      </c>
      <c r="Q113" s="20">
        <v>3658669.91</v>
      </c>
      <c r="R113" s="27">
        <f t="shared" si="46"/>
        <v>51858.098702928866</v>
      </c>
      <c r="S113" s="26">
        <v>0</v>
      </c>
      <c r="T113" s="26">
        <v>1751.717407013815</v>
      </c>
      <c r="U113" s="16">
        <f t="shared" si="49"/>
        <v>11646.727268422495</v>
      </c>
      <c r="V113" s="17">
        <f t="shared" si="50"/>
        <v>11646.727268422495</v>
      </c>
      <c r="W113" s="17">
        <f t="shared" si="51"/>
        <v>11646.727268422495</v>
      </c>
      <c r="X113" s="17">
        <f t="shared" si="52"/>
        <v>11646.727268422495</v>
      </c>
      <c r="Y113" s="25">
        <f t="shared" si="53"/>
        <v>11646.727268422495</v>
      </c>
      <c r="Z113" s="14">
        <f t="shared" si="36"/>
        <v>152721.4545798326</v>
      </c>
      <c r="AA113" s="14">
        <f t="shared" si="37"/>
        <v>178705.11121102862</v>
      </c>
      <c r="AB113" s="14">
        <f t="shared" si="60"/>
        <v>200405.70122516007</v>
      </c>
      <c r="AC113" s="14">
        <f t="shared" si="61"/>
        <v>209111.89019426383</v>
      </c>
      <c r="AD113" s="14">
        <f t="shared" si="62"/>
        <v>211210.14838750413</v>
      </c>
      <c r="AE113" s="14">
        <f t="shared" si="41"/>
        <v>213329.54060858217</v>
      </c>
      <c r="AF113" s="14">
        <f t="shared" si="42"/>
        <v>215462.83601466793</v>
      </c>
      <c r="AG113" s="14">
        <f t="shared" si="43"/>
        <v>217617.46437481462</v>
      </c>
      <c r="AH113" s="98">
        <f t="shared" si="44"/>
        <v>219793.63901856274</v>
      </c>
      <c r="AI113" s="65">
        <f t="shared" si="54"/>
        <v>366279.15376111824</v>
      </c>
      <c r="AJ113" s="65">
        <f t="shared" si="55"/>
        <v>421881.9796622249</v>
      </c>
      <c r="AK113" s="65">
        <f t="shared" si="56"/>
        <v>463242.95806048217</v>
      </c>
      <c r="AL113" s="65">
        <f t="shared" si="59"/>
        <v>529921.477770914</v>
      </c>
      <c r="AM113" s="65">
        <f t="shared" si="45"/>
        <v>525673.5995468396</v>
      </c>
      <c r="AN113" s="65">
        <f t="shared" si="57"/>
        <v>520905.7748857289</v>
      </c>
      <c r="AO113" s="65">
        <f t="shared" si="58"/>
        <v>520905.7748525532</v>
      </c>
      <c r="AP113" s="65">
        <f t="shared" si="47"/>
        <v>520905.7748525538</v>
      </c>
      <c r="AQ113" s="88">
        <f t="shared" si="48"/>
        <v>520905.7748525532</v>
      </c>
    </row>
    <row r="114" spans="1:43" ht="12.75">
      <c r="A114" s="12" t="s">
        <v>60</v>
      </c>
      <c r="B114" s="12" t="s">
        <v>180</v>
      </c>
      <c r="C114" s="14">
        <v>11.752417733196113</v>
      </c>
      <c r="D114" s="61">
        <v>13.751945486555213</v>
      </c>
      <c r="E114" s="61">
        <v>15.421877190679874</v>
      </c>
      <c r="F114" s="60">
        <v>16.091847038142046</v>
      </c>
      <c r="G114" s="60">
        <v>16.25331490044669</v>
      </c>
      <c r="H114" s="60">
        <v>16.416409095634407</v>
      </c>
      <c r="I114" s="60">
        <v>16.580573186590748</v>
      </c>
      <c r="J114" s="60">
        <v>16.746378918456656</v>
      </c>
      <c r="K114" s="88">
        <v>16.91384270764122</v>
      </c>
      <c r="L114" s="19">
        <v>9</v>
      </c>
      <c r="M114" s="10">
        <v>10</v>
      </c>
      <c r="N114" s="23">
        <v>2</v>
      </c>
      <c r="O114" s="14">
        <v>606892.21</v>
      </c>
      <c r="P114" s="9">
        <v>635044.11</v>
      </c>
      <c r="Q114" s="20">
        <v>113000</v>
      </c>
      <c r="R114" s="27">
        <f t="shared" si="46"/>
        <v>64520.777142857136</v>
      </c>
      <c r="S114" s="26">
        <v>59.385263157894734</v>
      </c>
      <c r="T114" s="26">
        <v>1737.2550240384614</v>
      </c>
      <c r="U114" s="16">
        <f t="shared" si="49"/>
        <v>14579.598370729793</v>
      </c>
      <c r="V114" s="17">
        <f t="shared" si="50"/>
        <v>14579.598370729793</v>
      </c>
      <c r="W114" s="17">
        <f t="shared" si="51"/>
        <v>14579.598370729793</v>
      </c>
      <c r="X114" s="17">
        <f t="shared" si="52"/>
        <v>14579.598370729793</v>
      </c>
      <c r="Y114" s="25">
        <f t="shared" si="53"/>
        <v>14579.598370729793</v>
      </c>
      <c r="Z114" s="14">
        <f t="shared" si="36"/>
        <v>42836.38260876049</v>
      </c>
      <c r="AA114" s="14">
        <f t="shared" si="37"/>
        <v>50124.46050253633</v>
      </c>
      <c r="AB114" s="14">
        <f t="shared" si="60"/>
        <v>56211.193890707815</v>
      </c>
      <c r="AC114" s="14">
        <f t="shared" si="61"/>
        <v>58653.1667148322</v>
      </c>
      <c r="AD114" s="14">
        <f t="shared" si="62"/>
        <v>59241.70086037771</v>
      </c>
      <c r="AE114" s="14">
        <f t="shared" si="41"/>
        <v>59836.162825986285</v>
      </c>
      <c r="AF114" s="14">
        <f t="shared" si="42"/>
        <v>60434.52445424614</v>
      </c>
      <c r="AG114" s="14">
        <f t="shared" si="43"/>
        <v>61038.86969878861</v>
      </c>
      <c r="AH114" s="98">
        <f t="shared" si="44"/>
        <v>61649.25839577648</v>
      </c>
      <c r="AI114" s="65">
        <f t="shared" si="54"/>
        <v>102736.54094829582</v>
      </c>
      <c r="AJ114" s="65">
        <f t="shared" si="55"/>
        <v>118332.4107688196</v>
      </c>
      <c r="AK114" s="65">
        <f t="shared" si="56"/>
        <v>129933.62751086071</v>
      </c>
      <c r="AL114" s="65">
        <f t="shared" si="59"/>
        <v>148636.08545928713</v>
      </c>
      <c r="AM114" s="65">
        <f t="shared" si="45"/>
        <v>147444.61084046235</v>
      </c>
      <c r="AN114" s="65">
        <f t="shared" si="57"/>
        <v>146107.29800542735</v>
      </c>
      <c r="AO114" s="65">
        <f t="shared" si="58"/>
        <v>146107.297996122</v>
      </c>
      <c r="AP114" s="65">
        <f t="shared" si="47"/>
        <v>146107.2979961222</v>
      </c>
      <c r="AQ114" s="88">
        <f t="shared" si="48"/>
        <v>146107.297996122</v>
      </c>
    </row>
    <row r="115" spans="1:43" ht="12.75">
      <c r="A115" s="12" t="s">
        <v>59</v>
      </c>
      <c r="B115" s="12" t="s">
        <v>175</v>
      </c>
      <c r="C115" s="14">
        <v>8.081987976487106</v>
      </c>
      <c r="D115" s="61">
        <v>9.457037743111231</v>
      </c>
      <c r="E115" s="61">
        <v>10.605428504968513</v>
      </c>
      <c r="F115" s="60">
        <v>11.066158235201275</v>
      </c>
      <c r="G115" s="60">
        <v>11.177197627380908</v>
      </c>
      <c r="H115" s="60">
        <v>11.289355427968506</v>
      </c>
      <c r="I115" s="60">
        <v>11.402248982248187</v>
      </c>
      <c r="J115" s="60">
        <v>11.51627147207067</v>
      </c>
      <c r="K115" s="88">
        <v>11.631434186791376</v>
      </c>
      <c r="L115" s="19">
        <v>6</v>
      </c>
      <c r="M115" s="10">
        <v>3</v>
      </c>
      <c r="N115" s="23">
        <v>4</v>
      </c>
      <c r="O115" s="14">
        <v>624399</v>
      </c>
      <c r="P115" s="9">
        <v>282747.08</v>
      </c>
      <c r="Q115" s="20">
        <v>319814.43</v>
      </c>
      <c r="R115" s="27">
        <f t="shared" si="46"/>
        <v>94381.57769230769</v>
      </c>
      <c r="S115" s="26">
        <v>0</v>
      </c>
      <c r="T115" s="26">
        <v>1751.717407013815</v>
      </c>
      <c r="U115" s="16">
        <f t="shared" si="49"/>
        <v>21530.88472471371</v>
      </c>
      <c r="V115" s="17">
        <f t="shared" si="50"/>
        <v>21530.88472471371</v>
      </c>
      <c r="W115" s="17">
        <f t="shared" si="51"/>
        <v>21530.88472471371</v>
      </c>
      <c r="X115" s="17">
        <f t="shared" si="52"/>
        <v>21530.88472471371</v>
      </c>
      <c r="Y115" s="25">
        <f t="shared" si="53"/>
        <v>21530.88472471371</v>
      </c>
      <c r="Z115" s="14">
        <f t="shared" si="36"/>
        <v>43503.087867066526</v>
      </c>
      <c r="AA115" s="14">
        <f t="shared" si="37"/>
        <v>50904.59737104865</v>
      </c>
      <c r="AB115" s="14">
        <f t="shared" si="60"/>
        <v>57086.06464916748</v>
      </c>
      <c r="AC115" s="14">
        <f t="shared" si="61"/>
        <v>59566.04432688999</v>
      </c>
      <c r="AD115" s="14">
        <f t="shared" si="62"/>
        <v>60163.738415120475</v>
      </c>
      <c r="AE115" s="14">
        <f t="shared" si="41"/>
        <v>60767.45258397773</v>
      </c>
      <c r="AF115" s="14">
        <f t="shared" si="42"/>
        <v>61375.127109817484</v>
      </c>
      <c r="AG115" s="14">
        <f t="shared" si="43"/>
        <v>61988.87838091567</v>
      </c>
      <c r="AH115" s="98">
        <f t="shared" si="44"/>
        <v>62608.76716472481</v>
      </c>
      <c r="AI115" s="65">
        <f t="shared" si="54"/>
        <v>104335.53199046646</v>
      </c>
      <c r="AJ115" s="65">
        <f t="shared" si="55"/>
        <v>120174.13585583633</v>
      </c>
      <c r="AK115" s="65">
        <f t="shared" si="56"/>
        <v>131955.9138809183</v>
      </c>
      <c r="AL115" s="65">
        <f t="shared" si="59"/>
        <v>150949.45679726434</v>
      </c>
      <c r="AM115" s="65">
        <f t="shared" si="45"/>
        <v>149739.43807305224</v>
      </c>
      <c r="AN115" s="65">
        <f t="shared" si="57"/>
        <v>148381.31130731583</v>
      </c>
      <c r="AO115" s="65">
        <f t="shared" si="58"/>
        <v>148381.31129786567</v>
      </c>
      <c r="AP115" s="65">
        <f t="shared" si="47"/>
        <v>148381.31129786585</v>
      </c>
      <c r="AQ115" s="88">
        <f t="shared" si="48"/>
        <v>148381.31129786567</v>
      </c>
    </row>
    <row r="116" spans="1:43" ht="12.75">
      <c r="A116" s="12" t="s">
        <v>58</v>
      </c>
      <c r="B116" s="12" t="s">
        <v>175</v>
      </c>
      <c r="C116" s="14">
        <v>2.3396204863062997</v>
      </c>
      <c r="D116" s="61">
        <v>2.7376778223285725</v>
      </c>
      <c r="E116" s="61">
        <v>3.070120602563199</v>
      </c>
      <c r="F116" s="60">
        <v>3.2034953017880645</v>
      </c>
      <c r="G116" s="60">
        <v>3.235639625373582</v>
      </c>
      <c r="H116" s="60">
        <v>3.2681077122746296</v>
      </c>
      <c r="I116" s="60">
        <v>3.300788789397375</v>
      </c>
      <c r="J116" s="60">
        <v>3.333796677291349</v>
      </c>
      <c r="K116" s="88">
        <v>3.367134644064262</v>
      </c>
      <c r="L116" s="19">
        <v>1</v>
      </c>
      <c r="M116" s="10">
        <v>2</v>
      </c>
      <c r="N116" s="23">
        <v>1</v>
      </c>
      <c r="O116" s="14">
        <v>101880.24</v>
      </c>
      <c r="P116" s="9">
        <v>157858.13</v>
      </c>
      <c r="Q116" s="20">
        <v>76895.26</v>
      </c>
      <c r="R116" s="27">
        <f t="shared" si="46"/>
        <v>84158.4075</v>
      </c>
      <c r="S116" s="26">
        <v>0</v>
      </c>
      <c r="T116" s="26">
        <v>1751.717407013815</v>
      </c>
      <c r="U116" s="16">
        <f t="shared" si="49"/>
        <v>19154.61104521371</v>
      </c>
      <c r="V116" s="17">
        <f t="shared" si="50"/>
        <v>19154.61104521371</v>
      </c>
      <c r="W116" s="17">
        <f t="shared" si="51"/>
        <v>19154.61104521371</v>
      </c>
      <c r="X116" s="17">
        <f t="shared" si="52"/>
        <v>19154.61104521371</v>
      </c>
      <c r="Y116" s="25">
        <f t="shared" si="53"/>
        <v>19154.61104521371</v>
      </c>
      <c r="Z116" s="14">
        <f t="shared" si="36"/>
        <v>11203.63010215273</v>
      </c>
      <c r="AA116" s="14">
        <f t="shared" si="37"/>
        <v>13109.788463452873</v>
      </c>
      <c r="AB116" s="14">
        <f t="shared" si="60"/>
        <v>14701.741500998807</v>
      </c>
      <c r="AC116" s="14">
        <f t="shared" si="61"/>
        <v>15340.426622729972</v>
      </c>
      <c r="AD116" s="14">
        <f t="shared" si="62"/>
        <v>15494.354626627994</v>
      </c>
      <c r="AE116" s="14">
        <f t="shared" si="41"/>
        <v>15649.833020620934</v>
      </c>
      <c r="AF116" s="14">
        <f t="shared" si="42"/>
        <v>15806.331350827137</v>
      </c>
      <c r="AG116" s="14">
        <f t="shared" si="43"/>
        <v>15964.394664335412</v>
      </c>
      <c r="AH116" s="98">
        <f t="shared" si="44"/>
        <v>16124.038610978763</v>
      </c>
      <c r="AI116" s="65">
        <f t="shared" si="54"/>
        <v>26870.20081205404</v>
      </c>
      <c r="AJ116" s="65">
        <f t="shared" si="55"/>
        <v>30949.218365575034</v>
      </c>
      <c r="AK116" s="65">
        <f t="shared" si="56"/>
        <v>33983.455460239245</v>
      </c>
      <c r="AL116" s="65">
        <f t="shared" si="59"/>
        <v>38874.98476533943</v>
      </c>
      <c r="AM116" s="65">
        <f t="shared" si="45"/>
        <v>38563.36085845318</v>
      </c>
      <c r="AN116" s="65">
        <f t="shared" si="57"/>
        <v>38213.593734757516</v>
      </c>
      <c r="AO116" s="65">
        <f t="shared" si="58"/>
        <v>38213.593732323745</v>
      </c>
      <c r="AP116" s="65">
        <f t="shared" si="47"/>
        <v>38213.5937323238</v>
      </c>
      <c r="AQ116" s="88">
        <f t="shared" si="48"/>
        <v>38213.59373232375</v>
      </c>
    </row>
    <row r="117" spans="1:43" ht="12.75">
      <c r="A117" s="12" t="s">
        <v>57</v>
      </c>
      <c r="B117" s="12" t="s">
        <v>179</v>
      </c>
      <c r="C117" s="14">
        <v>6.791950576660414</v>
      </c>
      <c r="D117" s="61">
        <v>7.947516519412392</v>
      </c>
      <c r="E117" s="61">
        <v>8.912602500722935</v>
      </c>
      <c r="F117" s="60">
        <v>9.299791094178273</v>
      </c>
      <c r="G117" s="60">
        <v>9.393106509388069</v>
      </c>
      <c r="H117" s="60">
        <v>9.487361813973292</v>
      </c>
      <c r="I117" s="60">
        <v>9.582235432113023</v>
      </c>
      <c r="J117" s="60">
        <v>9.678057786434154</v>
      </c>
      <c r="K117" s="88">
        <v>9.774838364298494</v>
      </c>
      <c r="L117" s="19">
        <v>46</v>
      </c>
      <c r="M117" s="10">
        <v>22</v>
      </c>
      <c r="N117" s="23">
        <v>25</v>
      </c>
      <c r="O117" s="14">
        <v>2375072.88</v>
      </c>
      <c r="P117" s="9">
        <v>1364473.96</v>
      </c>
      <c r="Q117" s="20">
        <v>1455638.25</v>
      </c>
      <c r="R117" s="27">
        <f t="shared" si="46"/>
        <v>55862.205268817204</v>
      </c>
      <c r="S117" s="26">
        <v>1907.9393548387095</v>
      </c>
      <c r="T117" s="26">
        <v>1889.3153925353927</v>
      </c>
      <c r="U117" s="16">
        <f t="shared" si="49"/>
        <v>12101.977099204236</v>
      </c>
      <c r="V117" s="17">
        <f t="shared" si="50"/>
        <v>12101.977099204236</v>
      </c>
      <c r="W117" s="17">
        <f t="shared" si="51"/>
        <v>12101.977099204236</v>
      </c>
      <c r="X117" s="17">
        <f t="shared" si="52"/>
        <v>12101.977099204236</v>
      </c>
      <c r="Y117" s="25">
        <f t="shared" si="53"/>
        <v>12101.977099204236</v>
      </c>
      <c r="Z117" s="14">
        <f t="shared" si="36"/>
        <v>20549.007584417832</v>
      </c>
      <c r="AA117" s="14">
        <f t="shared" si="37"/>
        <v>24045.16572836903</v>
      </c>
      <c r="AB117" s="14">
        <f t="shared" si="60"/>
        <v>26965.02783951484</v>
      </c>
      <c r="AC117" s="14">
        <f t="shared" si="61"/>
        <v>28136.464712282243</v>
      </c>
      <c r="AD117" s="14">
        <f t="shared" si="62"/>
        <v>28418.789966750162</v>
      </c>
      <c r="AE117" s="14">
        <f t="shared" si="41"/>
        <v>28703.958851142386</v>
      </c>
      <c r="AF117" s="14">
        <f t="shared" si="42"/>
        <v>28990.998439653802</v>
      </c>
      <c r="AG117" s="14">
        <f t="shared" si="43"/>
        <v>29280.908424050343</v>
      </c>
      <c r="AH117" s="98">
        <f t="shared" si="44"/>
        <v>29573.717508290843</v>
      </c>
      <c r="AI117" s="65">
        <f t="shared" si="54"/>
        <v>49283.665673292286</v>
      </c>
      <c r="AJ117" s="65">
        <f t="shared" si="55"/>
        <v>56765.14818208831</v>
      </c>
      <c r="AK117" s="65">
        <f t="shared" si="56"/>
        <v>62330.35878817539</v>
      </c>
      <c r="AL117" s="65">
        <f t="shared" si="59"/>
        <v>71302.10025709376</v>
      </c>
      <c r="AM117" s="65">
        <f t="shared" si="45"/>
        <v>70730.53889995282</v>
      </c>
      <c r="AN117" s="65">
        <f t="shared" si="57"/>
        <v>70089.0176062231</v>
      </c>
      <c r="AO117" s="65">
        <f t="shared" si="58"/>
        <v>70089.01760175923</v>
      </c>
      <c r="AP117" s="65">
        <f t="shared" si="47"/>
        <v>70089.01760175932</v>
      </c>
      <c r="AQ117" s="88">
        <f t="shared" si="48"/>
        <v>70089.01760175923</v>
      </c>
    </row>
    <row r="118" spans="1:43" ht="12.75">
      <c r="A118" s="12" t="s">
        <v>56</v>
      </c>
      <c r="B118" s="12" t="s">
        <v>174</v>
      </c>
      <c r="C118" s="14">
        <v>9.893460580466426</v>
      </c>
      <c r="D118" s="61">
        <v>11.576709887673191</v>
      </c>
      <c r="E118" s="61">
        <v>12.982497518941756</v>
      </c>
      <c r="F118" s="60">
        <v>13.546493832419078</v>
      </c>
      <c r="G118" s="60">
        <v>13.682421261735254</v>
      </c>
      <c r="H118" s="60">
        <v>13.81971777617372</v>
      </c>
      <c r="I118" s="60">
        <v>13.957914953935452</v>
      </c>
      <c r="J118" s="60">
        <v>14.097494103474808</v>
      </c>
      <c r="K118" s="88">
        <v>14.238469044509554</v>
      </c>
      <c r="L118" s="19">
        <v>4</v>
      </c>
      <c r="M118" s="10">
        <v>4</v>
      </c>
      <c r="N118" s="23">
        <v>2</v>
      </c>
      <c r="O118" s="14">
        <v>816000</v>
      </c>
      <c r="P118" s="9">
        <v>781000</v>
      </c>
      <c r="Q118" s="20">
        <v>390000</v>
      </c>
      <c r="R118" s="27">
        <f t="shared" si="46"/>
        <v>198700</v>
      </c>
      <c r="S118" s="26">
        <v>690.9</v>
      </c>
      <c r="T118" s="26">
        <v>1633.4658111380143</v>
      </c>
      <c r="U118" s="16">
        <f t="shared" si="49"/>
        <v>45645.55241085908</v>
      </c>
      <c r="V118" s="17">
        <f t="shared" si="50"/>
        <v>45645.55241085908</v>
      </c>
      <c r="W118" s="17">
        <f t="shared" si="51"/>
        <v>45645.55241085908</v>
      </c>
      <c r="X118" s="17">
        <f t="shared" si="52"/>
        <v>45645.55241085908</v>
      </c>
      <c r="Y118" s="25">
        <f t="shared" si="53"/>
        <v>45645.55241085908</v>
      </c>
      <c r="Z118" s="14">
        <f t="shared" si="36"/>
        <v>112898.11836261215</v>
      </c>
      <c r="AA118" s="14">
        <f t="shared" si="37"/>
        <v>132106.3294807743</v>
      </c>
      <c r="AB118" s="14">
        <f t="shared" si="60"/>
        <v>148148.31773117598</v>
      </c>
      <c r="AC118" s="14">
        <f t="shared" si="61"/>
        <v>154584.2985527661</v>
      </c>
      <c r="AD118" s="14">
        <f t="shared" si="62"/>
        <v>156135.4192024973</v>
      </c>
      <c r="AE118" s="14">
        <f t="shared" si="41"/>
        <v>157702.16301390462</v>
      </c>
      <c r="AF118" s="14">
        <f t="shared" si="42"/>
        <v>159279.18464404362</v>
      </c>
      <c r="AG118" s="14">
        <f t="shared" si="43"/>
        <v>160871.97649048406</v>
      </c>
      <c r="AH118" s="98">
        <f t="shared" si="44"/>
        <v>162480.69625538887</v>
      </c>
      <c r="AI118" s="65">
        <f t="shared" si="54"/>
        <v>270768.94578334404</v>
      </c>
      <c r="AJ118" s="65">
        <f t="shared" si="55"/>
        <v>311872.89176885993</v>
      </c>
      <c r="AK118" s="65">
        <f t="shared" si="56"/>
        <v>342448.66547168925</v>
      </c>
      <c r="AL118" s="65">
        <f t="shared" si="59"/>
        <v>391740.2298509234</v>
      </c>
      <c r="AM118" s="65">
        <f t="shared" si="45"/>
        <v>388600.019722288</v>
      </c>
      <c r="AN118" s="65">
        <f t="shared" si="57"/>
        <v>385075.44333318056</v>
      </c>
      <c r="AO118" s="65">
        <f t="shared" si="58"/>
        <v>385075.4433086557</v>
      </c>
      <c r="AP118" s="65">
        <f t="shared" si="47"/>
        <v>385075.4433086561</v>
      </c>
      <c r="AQ118" s="88">
        <f t="shared" si="48"/>
        <v>385075.44330865564</v>
      </c>
    </row>
    <row r="119" spans="1:43" ht="12.75">
      <c r="A119" s="12" t="s">
        <v>55</v>
      </c>
      <c r="B119" s="12" t="s">
        <v>181</v>
      </c>
      <c r="C119" s="14">
        <v>5.59230205042918</v>
      </c>
      <c r="D119" s="61">
        <v>6.543762712299235</v>
      </c>
      <c r="E119" s="61">
        <v>7.338387503985679</v>
      </c>
      <c r="F119" s="60">
        <v>7.657187757409747</v>
      </c>
      <c r="G119" s="60">
        <v>7.734021059113627</v>
      </c>
      <c r="H119" s="60">
        <v>7.811628239428967</v>
      </c>
      <c r="I119" s="60">
        <v>7.889744521823254</v>
      </c>
      <c r="J119" s="60">
        <v>7.968641967041488</v>
      </c>
      <c r="K119" s="88">
        <v>8.048328386711901</v>
      </c>
      <c r="L119" s="19">
        <v>2</v>
      </c>
      <c r="M119" s="10">
        <v>7</v>
      </c>
      <c r="N119" s="23">
        <v>7</v>
      </c>
      <c r="O119" s="14">
        <v>272644.7</v>
      </c>
      <c r="P119" s="9">
        <v>689976.39</v>
      </c>
      <c r="Q119" s="20">
        <v>696495.48</v>
      </c>
      <c r="R119" s="27">
        <f t="shared" si="46"/>
        <v>103694.785625</v>
      </c>
      <c r="S119" s="26">
        <v>3560.4075000000003</v>
      </c>
      <c r="T119" s="26">
        <v>1754.4216811594206</v>
      </c>
      <c r="U119" s="16">
        <f t="shared" si="49"/>
        <v>22867.437075806305</v>
      </c>
      <c r="V119" s="17">
        <f t="shared" si="50"/>
        <v>22867.437075806305</v>
      </c>
      <c r="W119" s="17">
        <f t="shared" si="51"/>
        <v>22867.437075806305</v>
      </c>
      <c r="X119" s="17">
        <f t="shared" si="52"/>
        <v>22867.437075806305</v>
      </c>
      <c r="Y119" s="25">
        <f t="shared" si="53"/>
        <v>22867.437075806305</v>
      </c>
      <c r="Z119" s="14">
        <f t="shared" si="36"/>
        <v>31970.40381177296</v>
      </c>
      <c r="AA119" s="14">
        <f t="shared" si="37"/>
        <v>37409.770515627584</v>
      </c>
      <c r="AB119" s="14">
        <f t="shared" si="60"/>
        <v>41952.528621318954</v>
      </c>
      <c r="AC119" s="14">
        <f t="shared" si="61"/>
        <v>43775.064805050446</v>
      </c>
      <c r="AD119" s="14">
        <f t="shared" si="62"/>
        <v>44214.309978060424</v>
      </c>
      <c r="AE119" s="14">
        <f t="shared" si="41"/>
        <v>44657.97930618338</v>
      </c>
      <c r="AF119" s="14">
        <f t="shared" si="42"/>
        <v>45104.55909924519</v>
      </c>
      <c r="AG119" s="14">
        <f t="shared" si="43"/>
        <v>45555.60469023765</v>
      </c>
      <c r="AH119" s="98">
        <f t="shared" si="44"/>
        <v>46011.16073714002</v>
      </c>
      <c r="AI119" s="65">
        <f t="shared" si="54"/>
        <v>76676.14537717863</v>
      </c>
      <c r="AJ119" s="65">
        <f t="shared" si="55"/>
        <v>88315.92972853087</v>
      </c>
      <c r="AK119" s="65">
        <f t="shared" si="56"/>
        <v>96974.35421172017</v>
      </c>
      <c r="AL119" s="65">
        <f t="shared" si="59"/>
        <v>110932.70215031604</v>
      </c>
      <c r="AM119" s="65">
        <f t="shared" si="45"/>
        <v>110043.4598199537</v>
      </c>
      <c r="AN119" s="65">
        <f t="shared" si="57"/>
        <v>109045.37294251526</v>
      </c>
      <c r="AO119" s="65">
        <f t="shared" si="58"/>
        <v>109045.37293557033</v>
      </c>
      <c r="AP119" s="65">
        <f t="shared" si="47"/>
        <v>109045.37293557044</v>
      </c>
      <c r="AQ119" s="88">
        <f t="shared" si="48"/>
        <v>109045.37293557033</v>
      </c>
    </row>
    <row r="120" spans="1:43" ht="12.75">
      <c r="A120" s="12" t="s">
        <v>54</v>
      </c>
      <c r="B120" s="12" t="s">
        <v>174</v>
      </c>
      <c r="C120" s="14">
        <v>19.34661622023872</v>
      </c>
      <c r="D120" s="61">
        <v>22.6382024235343</v>
      </c>
      <c r="E120" s="61">
        <v>25.387213608054445</v>
      </c>
      <c r="F120" s="60">
        <v>26.49010577988142</v>
      </c>
      <c r="G120" s="60">
        <v>26.75591123666727</v>
      </c>
      <c r="H120" s="60">
        <v>27.02439393305178</v>
      </c>
      <c r="I120" s="60">
        <v>27.29463787238229</v>
      </c>
      <c r="J120" s="60">
        <v>27.567584251106116</v>
      </c>
      <c r="K120" s="88">
        <v>27.84326009361717</v>
      </c>
      <c r="L120" s="19">
        <v>18</v>
      </c>
      <c r="M120" s="10">
        <v>35</v>
      </c>
      <c r="N120" s="23">
        <v>31</v>
      </c>
      <c r="O120" s="14">
        <v>1474235.73</v>
      </c>
      <c r="P120" s="9">
        <v>2220193.32</v>
      </c>
      <c r="Q120" s="20">
        <v>1717470.72</v>
      </c>
      <c r="R120" s="27">
        <f t="shared" si="46"/>
        <v>64427.37821428571</v>
      </c>
      <c r="S120" s="26">
        <v>2327.2988095238097</v>
      </c>
      <c r="T120" s="26">
        <v>1633.4658111380143</v>
      </c>
      <c r="U120" s="16">
        <f t="shared" si="49"/>
        <v>14054.859663701936</v>
      </c>
      <c r="V120" s="17">
        <f t="shared" si="50"/>
        <v>14054.859663701936</v>
      </c>
      <c r="W120" s="17">
        <f t="shared" si="51"/>
        <v>14054.859663701936</v>
      </c>
      <c r="X120" s="17">
        <f t="shared" si="52"/>
        <v>14054.859663701936</v>
      </c>
      <c r="Y120" s="25">
        <f t="shared" si="53"/>
        <v>14054.859663701936</v>
      </c>
      <c r="Z120" s="14">
        <f t="shared" si="36"/>
        <v>67978.49398573869</v>
      </c>
      <c r="AA120" s="14">
        <f t="shared" si="37"/>
        <v>79544.1895253129</v>
      </c>
      <c r="AB120" s="14">
        <f t="shared" si="60"/>
        <v>89203.43112840733</v>
      </c>
      <c r="AC120" s="14">
        <f t="shared" si="61"/>
        <v>93078.67980321324</v>
      </c>
      <c r="AD120" s="14">
        <f t="shared" si="62"/>
        <v>94012.64440145605</v>
      </c>
      <c r="AE120" s="14">
        <f t="shared" si="41"/>
        <v>94956.0160564102</v>
      </c>
      <c r="AF120" s="14">
        <f t="shared" si="42"/>
        <v>95905.57621697427</v>
      </c>
      <c r="AG120" s="14">
        <f t="shared" si="43"/>
        <v>96864.63197914402</v>
      </c>
      <c r="AH120" s="98">
        <f t="shared" si="44"/>
        <v>97833.27829893545</v>
      </c>
      <c r="AI120" s="65">
        <f t="shared" si="54"/>
        <v>163036.06667153657</v>
      </c>
      <c r="AJ120" s="65">
        <f t="shared" si="55"/>
        <v>187785.67619108592</v>
      </c>
      <c r="AK120" s="65">
        <f t="shared" si="56"/>
        <v>206196.03660197667</v>
      </c>
      <c r="AL120" s="65">
        <f t="shared" si="59"/>
        <v>235875.59513934088</v>
      </c>
      <c r="AM120" s="65">
        <f t="shared" si="45"/>
        <v>233984.80405761738</v>
      </c>
      <c r="AN120" s="65">
        <f t="shared" si="57"/>
        <v>231862.577413417</v>
      </c>
      <c r="AO120" s="65">
        <f t="shared" si="58"/>
        <v>231862.57739865003</v>
      </c>
      <c r="AP120" s="65">
        <f t="shared" si="47"/>
        <v>231862.5773986503</v>
      </c>
      <c r="AQ120" s="88">
        <f t="shared" si="48"/>
        <v>231862.57739865003</v>
      </c>
    </row>
    <row r="121" spans="1:43" ht="12.75">
      <c r="A121" s="12" t="s">
        <v>53</v>
      </c>
      <c r="B121" s="12" t="s">
        <v>174</v>
      </c>
      <c r="C121" s="14">
        <v>9.229340342817135</v>
      </c>
      <c r="D121" s="61">
        <v>10.799597848941445</v>
      </c>
      <c r="E121" s="61">
        <v>12.111018902593496</v>
      </c>
      <c r="F121" s="60">
        <v>12.637155726694631</v>
      </c>
      <c r="G121" s="60">
        <v>12.763958729231492</v>
      </c>
      <c r="H121" s="60">
        <v>12.892038914049424</v>
      </c>
      <c r="I121" s="60">
        <v>13.020959303189915</v>
      </c>
      <c r="J121" s="60">
        <v>13.151168896221815</v>
      </c>
      <c r="K121" s="88">
        <v>13.282680585184032</v>
      </c>
      <c r="L121" s="19">
        <v>4</v>
      </c>
      <c r="M121" s="10">
        <v>10</v>
      </c>
      <c r="N121" s="23">
        <v>5</v>
      </c>
      <c r="O121" s="14">
        <v>632569.83</v>
      </c>
      <c r="P121" s="9">
        <v>1305313.7</v>
      </c>
      <c r="Q121" s="20">
        <v>607568.57</v>
      </c>
      <c r="R121" s="27">
        <f t="shared" si="46"/>
        <v>133971.1631578947</v>
      </c>
      <c r="S121" s="26">
        <v>8692</v>
      </c>
      <c r="T121" s="26">
        <v>1633.4658111380143</v>
      </c>
      <c r="U121" s="16">
        <f t="shared" si="49"/>
        <v>28740.20589128013</v>
      </c>
      <c r="V121" s="17">
        <f t="shared" si="50"/>
        <v>28740.20589128013</v>
      </c>
      <c r="W121" s="17">
        <f t="shared" si="51"/>
        <v>28740.20589128013</v>
      </c>
      <c r="X121" s="17">
        <f t="shared" si="52"/>
        <v>28740.20589128013</v>
      </c>
      <c r="Y121" s="25">
        <f t="shared" si="53"/>
        <v>28740.20589128013</v>
      </c>
      <c r="Z121" s="14">
        <f t="shared" si="36"/>
        <v>66313.2854233156</v>
      </c>
      <c r="AA121" s="14">
        <f t="shared" si="37"/>
        <v>77595.66643040079</v>
      </c>
      <c r="AB121" s="14">
        <f t="shared" si="60"/>
        <v>87018.29420343065</v>
      </c>
      <c r="AC121" s="14">
        <f t="shared" si="61"/>
        <v>90798.61436634336</v>
      </c>
      <c r="AD121" s="14">
        <f t="shared" si="62"/>
        <v>91709.70046647884</v>
      </c>
      <c r="AE121" s="14">
        <f t="shared" si="41"/>
        <v>92629.96318704399</v>
      </c>
      <c r="AF121" s="14">
        <f t="shared" si="42"/>
        <v>93556.2628189144</v>
      </c>
      <c r="AG121" s="14">
        <f t="shared" si="43"/>
        <v>94491.82544710355</v>
      </c>
      <c r="AH121" s="98">
        <f t="shared" si="44"/>
        <v>95436.74370157458</v>
      </c>
      <c r="AI121" s="65">
        <f t="shared" si="54"/>
        <v>159042.31749753776</v>
      </c>
      <c r="AJ121" s="65">
        <f t="shared" si="55"/>
        <v>183185.65789766202</v>
      </c>
      <c r="AK121" s="65">
        <f t="shared" si="56"/>
        <v>201145.03612292293</v>
      </c>
      <c r="AL121" s="65">
        <f t="shared" si="59"/>
        <v>230097.5609749612</v>
      </c>
      <c r="AM121" s="65">
        <f t="shared" si="45"/>
        <v>228253.08691667308</v>
      </c>
      <c r="AN121" s="65">
        <f t="shared" si="57"/>
        <v>226182.84656655072</v>
      </c>
      <c r="AO121" s="65">
        <f t="shared" si="58"/>
        <v>226182.8465521455</v>
      </c>
      <c r="AP121" s="65">
        <f t="shared" si="47"/>
        <v>226182.84655214573</v>
      </c>
      <c r="AQ121" s="88">
        <f t="shared" si="48"/>
        <v>226182.8465521455</v>
      </c>
    </row>
    <row r="122" spans="1:43" ht="12.75">
      <c r="A122" s="12" t="s">
        <v>52</v>
      </c>
      <c r="B122" s="12" t="s">
        <v>177</v>
      </c>
      <c r="C122" s="14">
        <v>4.724236187442222</v>
      </c>
      <c r="D122" s="61">
        <v>5.528006235841034</v>
      </c>
      <c r="E122" s="61">
        <v>6.199285283802283</v>
      </c>
      <c r="F122" s="60">
        <v>6.4685997235822565</v>
      </c>
      <c r="G122" s="60">
        <v>6.533506565350984</v>
      </c>
      <c r="H122" s="60">
        <v>6.599067160316156</v>
      </c>
      <c r="I122" s="60">
        <v>6.665057831919315</v>
      </c>
      <c r="J122" s="60">
        <v>6.731708410238509</v>
      </c>
      <c r="K122" s="88">
        <v>6.799025494340893</v>
      </c>
      <c r="L122" s="19">
        <v>3</v>
      </c>
      <c r="M122" s="10">
        <v>2</v>
      </c>
      <c r="N122" s="23">
        <v>4</v>
      </c>
      <c r="O122" s="14">
        <v>424000</v>
      </c>
      <c r="P122" s="9">
        <v>199000</v>
      </c>
      <c r="Q122" s="20">
        <v>801000</v>
      </c>
      <c r="R122" s="27">
        <f t="shared" si="46"/>
        <v>158222.22222222222</v>
      </c>
      <c r="S122" s="26">
        <v>0</v>
      </c>
      <c r="T122" s="26">
        <v>3106.884246713853</v>
      </c>
      <c r="U122" s="16">
        <f t="shared" si="49"/>
        <v>36055.00915902716</v>
      </c>
      <c r="V122" s="17">
        <f t="shared" si="50"/>
        <v>36055.00915902716</v>
      </c>
      <c r="W122" s="17">
        <f t="shared" si="51"/>
        <v>36055.00915902716</v>
      </c>
      <c r="X122" s="17">
        <f t="shared" si="52"/>
        <v>36055.00915902716</v>
      </c>
      <c r="Y122" s="25">
        <f t="shared" si="53"/>
        <v>36055.00915902716</v>
      </c>
      <c r="Z122" s="14">
        <f t="shared" si="36"/>
        <v>42583.09475190922</v>
      </c>
      <c r="AA122" s="14">
        <f t="shared" si="37"/>
        <v>49828.07886610194</v>
      </c>
      <c r="AB122" s="14">
        <f t="shared" si="60"/>
        <v>55878.8219217284</v>
      </c>
      <c r="AC122" s="14">
        <f t="shared" si="61"/>
        <v>58306.355569959705</v>
      </c>
      <c r="AD122" s="14">
        <f t="shared" si="62"/>
        <v>58891.40976357346</v>
      </c>
      <c r="AE122" s="14">
        <f t="shared" si="41"/>
        <v>59482.35672655859</v>
      </c>
      <c r="AF122" s="14">
        <f t="shared" si="42"/>
        <v>60077.18029382415</v>
      </c>
      <c r="AG122" s="14">
        <f t="shared" si="43"/>
        <v>60677.952096762405</v>
      </c>
      <c r="AH122" s="98">
        <f t="shared" si="44"/>
        <v>61284.731617730016</v>
      </c>
      <c r="AI122" s="65">
        <f t="shared" si="54"/>
        <v>102129.0685920333</v>
      </c>
      <c r="AJ122" s="65">
        <f t="shared" si="55"/>
        <v>117632.72137176136</v>
      </c>
      <c r="AK122" s="65">
        <f t="shared" si="56"/>
        <v>129165.34111409087</v>
      </c>
      <c r="AL122" s="65">
        <f t="shared" si="59"/>
        <v>147757.21303253263</v>
      </c>
      <c r="AM122" s="65">
        <f t="shared" si="45"/>
        <v>146572.78350095183</v>
      </c>
      <c r="AN122" s="65">
        <f t="shared" si="57"/>
        <v>145243.3780820266</v>
      </c>
      <c r="AO122" s="65">
        <f t="shared" si="58"/>
        <v>145243.37807277628</v>
      </c>
      <c r="AP122" s="65">
        <f t="shared" si="47"/>
        <v>145243.37807277645</v>
      </c>
      <c r="AQ122" s="88">
        <f t="shared" si="48"/>
        <v>145243.37807277628</v>
      </c>
    </row>
    <row r="123" spans="1:43" ht="12.75">
      <c r="A123" s="12" t="s">
        <v>51</v>
      </c>
      <c r="B123" s="12" t="s">
        <v>180</v>
      </c>
      <c r="C123" s="14">
        <v>11.964512301833658</v>
      </c>
      <c r="D123" s="61">
        <v>14.000125308963954</v>
      </c>
      <c r="E123" s="61">
        <v>15.700194083815775</v>
      </c>
      <c r="F123" s="60">
        <v>16.382254802196897</v>
      </c>
      <c r="G123" s="60">
        <v>16.546636656956696</v>
      </c>
      <c r="H123" s="60">
        <v>16.71267419484724</v>
      </c>
      <c r="I123" s="60">
        <v>16.879800936795707</v>
      </c>
      <c r="J123" s="60">
        <v>17.048598946163665</v>
      </c>
      <c r="K123" s="88">
        <v>17.2190849356253</v>
      </c>
      <c r="L123" s="19">
        <v>6</v>
      </c>
      <c r="M123" s="10">
        <v>6</v>
      </c>
      <c r="N123" s="23">
        <v>6</v>
      </c>
      <c r="O123" s="14">
        <v>511748.2</v>
      </c>
      <c r="P123" s="9">
        <v>545228.94</v>
      </c>
      <c r="Q123" s="20">
        <v>469868.25</v>
      </c>
      <c r="R123" s="27">
        <f t="shared" si="46"/>
        <v>84824.74388888889</v>
      </c>
      <c r="S123" s="26">
        <v>1252.9338888888888</v>
      </c>
      <c r="T123" s="26">
        <v>1737.2550240384614</v>
      </c>
      <c r="U123" s="16">
        <f t="shared" si="49"/>
        <v>19021.6239586125</v>
      </c>
      <c r="V123" s="17">
        <f t="shared" si="50"/>
        <v>19021.6239586125</v>
      </c>
      <c r="W123" s="17">
        <f t="shared" si="51"/>
        <v>19021.6239586125</v>
      </c>
      <c r="X123" s="17">
        <f t="shared" si="52"/>
        <v>19021.6239586125</v>
      </c>
      <c r="Y123" s="25">
        <f t="shared" si="53"/>
        <v>19021.6239586125</v>
      </c>
      <c r="Z123" s="14">
        <f t="shared" si="36"/>
        <v>56896.113463418274</v>
      </c>
      <c r="AA123" s="14">
        <f t="shared" si="37"/>
        <v>66576.27975014149</v>
      </c>
      <c r="AB123" s="14">
        <f t="shared" si="60"/>
        <v>74660.7969848941</v>
      </c>
      <c r="AC123" s="14">
        <f t="shared" si="61"/>
        <v>77904.2726103908</v>
      </c>
      <c r="AD123" s="14">
        <f t="shared" si="62"/>
        <v>78685.97506710584</v>
      </c>
      <c r="AE123" s="14">
        <f t="shared" si="41"/>
        <v>79475.55096929778</v>
      </c>
      <c r="AF123" s="14">
        <f t="shared" si="42"/>
        <v>80270.30647899074</v>
      </c>
      <c r="AG123" s="14">
        <f t="shared" si="43"/>
        <v>81073.00954378064</v>
      </c>
      <c r="AH123" s="98">
        <f t="shared" si="44"/>
        <v>81883.73963921846</v>
      </c>
      <c r="AI123" s="65">
        <f t="shared" si="54"/>
        <v>136456.66451391554</v>
      </c>
      <c r="AJ123" s="65">
        <f t="shared" si="55"/>
        <v>157171.4010259512</v>
      </c>
      <c r="AK123" s="65">
        <f t="shared" si="56"/>
        <v>172580.36191084835</v>
      </c>
      <c r="AL123" s="65">
        <f t="shared" si="59"/>
        <v>197421.32897375952</v>
      </c>
      <c r="AM123" s="65">
        <f t="shared" si="45"/>
        <v>195838.789296668</v>
      </c>
      <c r="AN123" s="65">
        <f t="shared" si="57"/>
        <v>194062.5444747563</v>
      </c>
      <c r="AO123" s="65">
        <f t="shared" si="58"/>
        <v>194062.54446239676</v>
      </c>
      <c r="AP123" s="65">
        <f t="shared" si="47"/>
        <v>194062.54446239697</v>
      </c>
      <c r="AQ123" s="88">
        <f t="shared" si="48"/>
        <v>194062.54446239676</v>
      </c>
    </row>
    <row r="124" spans="1:43" ht="12.75">
      <c r="A124" s="12" t="s">
        <v>50</v>
      </c>
      <c r="B124" s="12" t="s">
        <v>178</v>
      </c>
      <c r="C124" s="14">
        <v>3.256404832149161</v>
      </c>
      <c r="D124" s="61">
        <v>3.8104416257582803</v>
      </c>
      <c r="E124" s="61">
        <v>4.273152686079972</v>
      </c>
      <c r="F124" s="60">
        <v>4.458790492546602</v>
      </c>
      <c r="G124" s="60">
        <v>4.503530625086347</v>
      </c>
      <c r="H124" s="60">
        <v>4.548721388158409</v>
      </c>
      <c r="I124" s="60">
        <v>4.594208602039991</v>
      </c>
      <c r="J124" s="60">
        <v>4.640150688060392</v>
      </c>
      <c r="K124" s="88">
        <v>4.686552194940995</v>
      </c>
      <c r="L124" s="19">
        <v>2</v>
      </c>
      <c r="M124" s="10">
        <v>0</v>
      </c>
      <c r="N124" s="23">
        <v>2</v>
      </c>
      <c r="O124" s="14">
        <v>226081.55</v>
      </c>
      <c r="P124" s="9">
        <v>11858.37</v>
      </c>
      <c r="Q124" s="20">
        <v>216875.63</v>
      </c>
      <c r="R124" s="27">
        <f t="shared" si="46"/>
        <v>113703.8875</v>
      </c>
      <c r="S124" s="26">
        <v>0</v>
      </c>
      <c r="T124" s="26">
        <v>2445.3081560891933</v>
      </c>
      <c r="U124" s="16">
        <f t="shared" si="49"/>
        <v>25860.94418269863</v>
      </c>
      <c r="V124" s="17">
        <f t="shared" si="50"/>
        <v>25860.94418269863</v>
      </c>
      <c r="W124" s="17">
        <f t="shared" si="51"/>
        <v>25860.94418269863</v>
      </c>
      <c r="X124" s="17">
        <f t="shared" si="52"/>
        <v>25860.94418269863</v>
      </c>
      <c r="Y124" s="25">
        <f t="shared" si="53"/>
        <v>25860.94418269863</v>
      </c>
      <c r="Z124" s="14">
        <f t="shared" si="36"/>
        <v>21053.425900119888</v>
      </c>
      <c r="AA124" s="14">
        <f t="shared" si="37"/>
        <v>24635.404548791576</v>
      </c>
      <c r="AB124" s="14">
        <f t="shared" si="60"/>
        <v>27626.94077471572</v>
      </c>
      <c r="AC124" s="14">
        <f t="shared" si="61"/>
        <v>28827.13301252375</v>
      </c>
      <c r="AD124" s="14">
        <f t="shared" si="62"/>
        <v>29116.38853010797</v>
      </c>
      <c r="AE124" s="14">
        <f t="shared" si="41"/>
        <v>29408.55748045301</v>
      </c>
      <c r="AF124" s="14">
        <f t="shared" si="42"/>
        <v>29702.64305525753</v>
      </c>
      <c r="AG124" s="14">
        <f t="shared" si="43"/>
        <v>29999.66948581011</v>
      </c>
      <c r="AH124" s="98">
        <f t="shared" si="44"/>
        <v>30299.666180668202</v>
      </c>
      <c r="AI124" s="65">
        <f t="shared" si="54"/>
        <v>50493.43619522232</v>
      </c>
      <c r="AJ124" s="65">
        <f t="shared" si="55"/>
        <v>58158.56732016382</v>
      </c>
      <c r="AK124" s="65">
        <f t="shared" si="56"/>
        <v>63860.38764567007</v>
      </c>
      <c r="AL124" s="65">
        <f t="shared" si="59"/>
        <v>73052.35924989179</v>
      </c>
      <c r="AM124" s="65">
        <f t="shared" si="45"/>
        <v>72466.76772531308</v>
      </c>
      <c r="AN124" s="65">
        <f t="shared" si="57"/>
        <v>71809.49895136368</v>
      </c>
      <c r="AO124" s="65">
        <f t="shared" si="58"/>
        <v>71809.49894679023</v>
      </c>
      <c r="AP124" s="65">
        <f t="shared" si="47"/>
        <v>71809.49894679032</v>
      </c>
      <c r="AQ124" s="88">
        <f t="shared" si="48"/>
        <v>71809.49894679022</v>
      </c>
    </row>
    <row r="125" spans="1:43" ht="12.75">
      <c r="A125" s="12" t="s">
        <v>49</v>
      </c>
      <c r="B125" s="12" t="s">
        <v>178</v>
      </c>
      <c r="C125" s="14">
        <v>42.78411811250978</v>
      </c>
      <c r="D125" s="61">
        <v>50.06330385208032</v>
      </c>
      <c r="E125" s="61">
        <v>56.14261084159319</v>
      </c>
      <c r="F125" s="60">
        <v>58.58160422460379</v>
      </c>
      <c r="G125" s="60">
        <v>59.16942030203126</v>
      </c>
      <c r="H125" s="60">
        <v>59.76315696701265</v>
      </c>
      <c r="I125" s="60">
        <v>60.36078853668276</v>
      </c>
      <c r="J125" s="60">
        <v>60.964396422049596</v>
      </c>
      <c r="K125" s="88">
        <v>61.57404038627008</v>
      </c>
      <c r="L125" s="19">
        <v>24</v>
      </c>
      <c r="M125" s="10">
        <v>23</v>
      </c>
      <c r="N125" s="23">
        <v>21</v>
      </c>
      <c r="O125" s="14">
        <v>1633654.83</v>
      </c>
      <c r="P125" s="9">
        <v>1410804.67</v>
      </c>
      <c r="Q125" s="20">
        <v>1281592.12</v>
      </c>
      <c r="R125" s="27">
        <f t="shared" si="46"/>
        <v>63618.40617647059</v>
      </c>
      <c r="S125" s="26">
        <v>4989.671470588236</v>
      </c>
      <c r="T125" s="26">
        <v>2445.3081560891933</v>
      </c>
      <c r="U125" s="16">
        <f t="shared" si="49"/>
        <v>13059.275667233924</v>
      </c>
      <c r="V125" s="17">
        <f t="shared" si="50"/>
        <v>13059.275667233924</v>
      </c>
      <c r="W125" s="17">
        <f t="shared" si="51"/>
        <v>13059.275667233924</v>
      </c>
      <c r="X125" s="17">
        <f t="shared" si="52"/>
        <v>13059.275667233924</v>
      </c>
      <c r="Y125" s="25">
        <f t="shared" si="53"/>
        <v>13059.275667233924</v>
      </c>
      <c r="Z125" s="14">
        <f t="shared" si="36"/>
        <v>139682.3981526903</v>
      </c>
      <c r="AA125" s="14">
        <f t="shared" si="37"/>
        <v>163447.62145420272</v>
      </c>
      <c r="AB125" s="14">
        <f t="shared" si="60"/>
        <v>183295.45791465035</v>
      </c>
      <c r="AC125" s="14">
        <f t="shared" si="61"/>
        <v>191258.32964947406</v>
      </c>
      <c r="AD125" s="14">
        <f t="shared" si="62"/>
        <v>193177.44269866345</v>
      </c>
      <c r="AE125" s="14">
        <f t="shared" si="41"/>
        <v>195115.88539409745</v>
      </c>
      <c r="AF125" s="14">
        <f t="shared" si="42"/>
        <v>197067.04424803838</v>
      </c>
      <c r="AG125" s="14">
        <f t="shared" si="43"/>
        <v>199037.7146905188</v>
      </c>
      <c r="AH125" s="98">
        <f t="shared" si="44"/>
        <v>201028.09183742394</v>
      </c>
      <c r="AI125" s="65">
        <f t="shared" si="54"/>
        <v>335006.9623907786</v>
      </c>
      <c r="AJ125" s="65">
        <f t="shared" si="55"/>
        <v>385862.5287373731</v>
      </c>
      <c r="AK125" s="65">
        <f t="shared" si="56"/>
        <v>423692.18841750757</v>
      </c>
      <c r="AL125" s="65">
        <f t="shared" si="59"/>
        <v>484677.8276916274</v>
      </c>
      <c r="AM125" s="65">
        <f t="shared" si="45"/>
        <v>480792.6249279965</v>
      </c>
      <c r="AN125" s="65">
        <f t="shared" si="57"/>
        <v>476431.86772811424</v>
      </c>
      <c r="AO125" s="65">
        <f t="shared" si="58"/>
        <v>476431.86769777106</v>
      </c>
      <c r="AP125" s="65">
        <f t="shared" si="47"/>
        <v>476431.8676977717</v>
      </c>
      <c r="AQ125" s="88">
        <f t="shared" si="48"/>
        <v>476431.86769777106</v>
      </c>
    </row>
    <row r="126" spans="1:43" ht="12.75">
      <c r="A126" s="12" t="s">
        <v>48</v>
      </c>
      <c r="B126" s="12" t="s">
        <v>180</v>
      </c>
      <c r="C126" s="14">
        <v>7.760282581457713</v>
      </c>
      <c r="D126" s="61">
        <v>9.080598175048685</v>
      </c>
      <c r="E126" s="61">
        <v>10.183276977822855</v>
      </c>
      <c r="F126" s="60">
        <v>10.625667254904048</v>
      </c>
      <c r="G126" s="60">
        <v>10.7322866984734</v>
      </c>
      <c r="H126" s="60">
        <v>10.839980031946148</v>
      </c>
      <c r="I126" s="60">
        <v>10.948379832265605</v>
      </c>
      <c r="J126" s="60">
        <v>11.057863630588262</v>
      </c>
      <c r="K126" s="88">
        <v>11.168442266894143</v>
      </c>
      <c r="L126" s="19">
        <v>0</v>
      </c>
      <c r="M126" s="10">
        <v>5</v>
      </c>
      <c r="N126" s="23">
        <v>5</v>
      </c>
      <c r="O126" s="14">
        <v>11853.73</v>
      </c>
      <c r="P126" s="9">
        <v>433463.28</v>
      </c>
      <c r="Q126" s="20">
        <v>394523.46</v>
      </c>
      <c r="R126" s="27">
        <f t="shared" si="46"/>
        <v>83984.04699999999</v>
      </c>
      <c r="S126" s="26">
        <v>2162.144</v>
      </c>
      <c r="T126" s="26">
        <v>1737.2550240384614</v>
      </c>
      <c r="U126" s="16">
        <f t="shared" si="49"/>
        <v>18614.8755755325</v>
      </c>
      <c r="V126" s="17">
        <f t="shared" si="50"/>
        <v>18614.8755755325</v>
      </c>
      <c r="W126" s="17">
        <f t="shared" si="51"/>
        <v>18614.8755755325</v>
      </c>
      <c r="X126" s="17">
        <f t="shared" si="52"/>
        <v>18614.8755755325</v>
      </c>
      <c r="Y126" s="25">
        <f t="shared" si="53"/>
        <v>18614.8755755325</v>
      </c>
      <c r="Z126" s="14">
        <f t="shared" si="36"/>
        <v>36114.17367120187</v>
      </c>
      <c r="AA126" s="14">
        <f t="shared" si="37"/>
        <v>42258.55129498469</v>
      </c>
      <c r="AB126" s="14">
        <f t="shared" si="60"/>
        <v>47390.10847333927</v>
      </c>
      <c r="AC126" s="14">
        <f t="shared" si="61"/>
        <v>49448.86846426221</v>
      </c>
      <c r="AD126" s="14">
        <f t="shared" si="62"/>
        <v>49945.045383256205</v>
      </c>
      <c r="AE126" s="14">
        <f t="shared" si="41"/>
        <v>50446.21988398359</v>
      </c>
      <c r="AF126" s="14">
        <f t="shared" si="42"/>
        <v>50950.682082823405</v>
      </c>
      <c r="AG126" s="14">
        <f t="shared" si="43"/>
        <v>51460.188903651644</v>
      </c>
      <c r="AH126" s="98">
        <f t="shared" si="44"/>
        <v>51974.79079268815</v>
      </c>
      <c r="AI126" s="65">
        <f t="shared" si="54"/>
        <v>86614.3464090386</v>
      </c>
      <c r="AJ126" s="65">
        <f t="shared" si="55"/>
        <v>99762.79445601873</v>
      </c>
      <c r="AK126" s="65">
        <f t="shared" si="56"/>
        <v>109543.46057915782</v>
      </c>
      <c r="AL126" s="65">
        <f t="shared" si="59"/>
        <v>125310.98746387872</v>
      </c>
      <c r="AM126" s="65">
        <f t="shared" si="45"/>
        <v>124306.4880479951</v>
      </c>
      <c r="AN126" s="65">
        <f t="shared" si="57"/>
        <v>123179.03645110645</v>
      </c>
      <c r="AO126" s="65">
        <f t="shared" si="58"/>
        <v>123179.03644326134</v>
      </c>
      <c r="AP126" s="65">
        <f t="shared" si="47"/>
        <v>123179.0364432615</v>
      </c>
      <c r="AQ126" s="88">
        <f t="shared" si="48"/>
        <v>123179.03644326134</v>
      </c>
    </row>
    <row r="127" spans="1:43" ht="12.75">
      <c r="A127" s="12" t="s">
        <v>47</v>
      </c>
      <c r="B127" s="12" t="s">
        <v>174</v>
      </c>
      <c r="C127" s="14">
        <v>3.80704242924811</v>
      </c>
      <c r="D127" s="61">
        <v>4.454763363638948</v>
      </c>
      <c r="E127" s="61">
        <v>4.995715957043764</v>
      </c>
      <c r="F127" s="60">
        <v>5.212743950220085</v>
      </c>
      <c r="G127" s="60">
        <v>5.265049358069692</v>
      </c>
      <c r="H127" s="60">
        <v>5.317881595243318</v>
      </c>
      <c r="I127" s="60">
        <v>5.371060411195749</v>
      </c>
      <c r="J127" s="60">
        <v>5.424771015307707</v>
      </c>
      <c r="K127" s="88">
        <v>5.479018725460784</v>
      </c>
      <c r="L127" s="19">
        <v>2</v>
      </c>
      <c r="M127" s="10">
        <v>2</v>
      </c>
      <c r="N127" s="23">
        <v>2</v>
      </c>
      <c r="O127" s="14">
        <v>233545.21</v>
      </c>
      <c r="P127" s="9">
        <v>299005.36</v>
      </c>
      <c r="Q127" s="20">
        <v>344516.89</v>
      </c>
      <c r="R127" s="27">
        <f t="shared" si="46"/>
        <v>146177.91</v>
      </c>
      <c r="S127" s="26">
        <v>280.47166666666664</v>
      </c>
      <c r="T127" s="26">
        <v>1633.4658111380143</v>
      </c>
      <c r="U127" s="16">
        <f t="shared" si="49"/>
        <v>33532.71777305908</v>
      </c>
      <c r="V127" s="17">
        <f t="shared" si="50"/>
        <v>33532.71777305908</v>
      </c>
      <c r="W127" s="17">
        <f t="shared" si="51"/>
        <v>33532.71777305908</v>
      </c>
      <c r="X127" s="17">
        <f t="shared" si="52"/>
        <v>33532.71777305908</v>
      </c>
      <c r="Y127" s="25">
        <f t="shared" si="53"/>
        <v>33532.71777305908</v>
      </c>
      <c r="Z127" s="14">
        <f t="shared" si="36"/>
        <v>31915.119832509525</v>
      </c>
      <c r="AA127" s="14">
        <f t="shared" si="37"/>
        <v>37345.08065466705</v>
      </c>
      <c r="AB127" s="14">
        <f t="shared" si="60"/>
        <v>41879.98331547907</v>
      </c>
      <c r="AC127" s="14">
        <f t="shared" si="61"/>
        <v>43699.36792648781</v>
      </c>
      <c r="AD127" s="14">
        <f t="shared" si="62"/>
        <v>44137.85354634422</v>
      </c>
      <c r="AE127" s="14">
        <f t="shared" si="41"/>
        <v>44580.755670959836</v>
      </c>
      <c r="AF127" s="14">
        <f t="shared" si="42"/>
        <v>45026.56322766942</v>
      </c>
      <c r="AG127" s="14">
        <f t="shared" si="43"/>
        <v>45476.82885994612</v>
      </c>
      <c r="AH127" s="98">
        <f t="shared" si="44"/>
        <v>45931.59714854558</v>
      </c>
      <c r="AI127" s="65">
        <f t="shared" si="54"/>
        <v>76543.55517106208</v>
      </c>
      <c r="AJ127" s="65">
        <f t="shared" si="55"/>
        <v>88163.21173170829</v>
      </c>
      <c r="AK127" s="65">
        <f t="shared" si="56"/>
        <v>96806.6638622679</v>
      </c>
      <c r="AL127" s="65">
        <f t="shared" si="59"/>
        <v>110740.87469510392</v>
      </c>
      <c r="AM127" s="65">
        <f t="shared" si="45"/>
        <v>109853.17006363466</v>
      </c>
      <c r="AN127" s="65">
        <f t="shared" si="57"/>
        <v>108856.80910165733</v>
      </c>
      <c r="AO127" s="65">
        <f t="shared" si="58"/>
        <v>108856.80909472442</v>
      </c>
      <c r="AP127" s="65">
        <f t="shared" si="47"/>
        <v>108856.80909472457</v>
      </c>
      <c r="AQ127" s="88">
        <f t="shared" si="48"/>
        <v>108856.80909472443</v>
      </c>
    </row>
    <row r="128" spans="1:43" ht="12.75">
      <c r="A128" s="12" t="s">
        <v>46</v>
      </c>
      <c r="B128" s="12" t="s">
        <v>179</v>
      </c>
      <c r="C128" s="14">
        <v>40.259142738255655</v>
      </c>
      <c r="D128" s="61">
        <v>47.10873531223368</v>
      </c>
      <c r="E128" s="61">
        <v>52.829261961792255</v>
      </c>
      <c r="F128" s="68">
        <f>SUM(55.1243141231122*0.119766775)</f>
        <v>6.602061326612102</v>
      </c>
      <c r="G128" s="68">
        <f>SUM(55.6774392641462*0.119766775)</f>
        <v>6.668307340925164</v>
      </c>
      <c r="H128" s="68">
        <v>6.73522059681751</v>
      </c>
      <c r="I128" s="68">
        <v>6.802572802785682</v>
      </c>
      <c r="J128" s="68">
        <v>6.87059853081354</v>
      </c>
      <c r="K128" s="90">
        <v>6.939304516121675</v>
      </c>
      <c r="L128" s="19">
        <v>34</v>
      </c>
      <c r="M128" s="10">
        <v>4</v>
      </c>
      <c r="N128" s="23">
        <v>20</v>
      </c>
      <c r="O128" s="14">
        <v>2030984.05</v>
      </c>
      <c r="P128" s="9">
        <v>405992.14</v>
      </c>
      <c r="Q128" s="20">
        <v>878798.44</v>
      </c>
      <c r="R128" s="27">
        <f t="shared" si="46"/>
        <v>57168.528103448276</v>
      </c>
      <c r="S128" s="26">
        <v>1721.760789473684</v>
      </c>
      <c r="T128" s="26">
        <v>1889.3153925353927</v>
      </c>
      <c r="U128" s="16">
        <f t="shared" si="49"/>
        <v>12448.894124619328</v>
      </c>
      <c r="V128" s="17">
        <f t="shared" si="50"/>
        <v>12448.894124619328</v>
      </c>
      <c r="W128" s="17">
        <f t="shared" si="51"/>
        <v>12448.894124619328</v>
      </c>
      <c r="X128" s="17">
        <f t="shared" si="52"/>
        <v>12448.894124619328</v>
      </c>
      <c r="Y128" s="25">
        <f t="shared" si="53"/>
        <v>12448.894124619328</v>
      </c>
      <c r="Z128" s="14">
        <f t="shared" si="36"/>
        <v>125295.45137412043</v>
      </c>
      <c r="AA128" s="14">
        <f t="shared" si="37"/>
        <v>146612.91456167822</v>
      </c>
      <c r="AB128" s="14">
        <f t="shared" si="60"/>
        <v>164416.47221103273</v>
      </c>
      <c r="AC128" s="14">
        <f t="shared" si="61"/>
        <v>20547.09061480947</v>
      </c>
      <c r="AD128" s="14">
        <f t="shared" si="62"/>
        <v>20753.2630193998</v>
      </c>
      <c r="AE128" s="14">
        <f t="shared" si="41"/>
        <v>20961.512028934147</v>
      </c>
      <c r="AF128" s="14">
        <f t="shared" si="42"/>
        <v>21171.127149223477</v>
      </c>
      <c r="AG128" s="14">
        <f t="shared" si="43"/>
        <v>21382.838420715718</v>
      </c>
      <c r="AH128" s="98">
        <f t="shared" si="44"/>
        <v>21596.666804922872</v>
      </c>
      <c r="AI128" s="65">
        <f t="shared" si="54"/>
        <v>300502.06125715165</v>
      </c>
      <c r="AJ128" s="65">
        <f t="shared" si="55"/>
        <v>346119.62814140384</v>
      </c>
      <c r="AK128" s="65">
        <f t="shared" si="56"/>
        <v>380052.92501801194</v>
      </c>
      <c r="AL128" s="65">
        <f t="shared" si="59"/>
        <v>52069.466793004925</v>
      </c>
      <c r="AM128" s="65">
        <f t="shared" si="45"/>
        <v>51652.0752295236</v>
      </c>
      <c r="AN128" s="65">
        <f t="shared" si="57"/>
        <v>51183.59433512605</v>
      </c>
      <c r="AO128" s="65">
        <f t="shared" si="58"/>
        <v>51183.59433186624</v>
      </c>
      <c r="AP128" s="65">
        <f t="shared" si="47"/>
        <v>51183.5943318663</v>
      </c>
      <c r="AQ128" s="88">
        <f t="shared" si="48"/>
        <v>51183.59433186625</v>
      </c>
    </row>
    <row r="129" spans="1:43" ht="12.75">
      <c r="A129" s="12" t="s">
        <v>45</v>
      </c>
      <c r="B129" s="12" t="s">
        <v>180</v>
      </c>
      <c r="C129" s="14">
        <v>59.61443132499125</v>
      </c>
      <c r="D129" s="61">
        <v>69.75708559759623</v>
      </c>
      <c r="E129" s="61">
        <v>78.22785571086139</v>
      </c>
      <c r="F129" s="60">
        <v>81.62629442943532</v>
      </c>
      <c r="G129" s="60">
        <v>82.44534417792785</v>
      </c>
      <c r="H129" s="60">
        <v>83.27264354042921</v>
      </c>
      <c r="I129" s="60">
        <v>84.10536997583348</v>
      </c>
      <c r="J129" s="60">
        <v>84.94642367559183</v>
      </c>
      <c r="K129" s="88">
        <v>85.79588791234774</v>
      </c>
      <c r="L129" s="19">
        <v>91</v>
      </c>
      <c r="M129" s="10">
        <v>47</v>
      </c>
      <c r="N129" s="23">
        <v>55</v>
      </c>
      <c r="O129" s="14">
        <v>5397823.41</v>
      </c>
      <c r="P129" s="9">
        <v>2718372.54</v>
      </c>
      <c r="Q129" s="20">
        <v>3402397.27</v>
      </c>
      <c r="R129" s="27">
        <f t="shared" si="46"/>
        <v>59681.83015544042</v>
      </c>
      <c r="S129" s="26">
        <v>874.2124352331606</v>
      </c>
      <c r="T129" s="26">
        <v>1737.2550240384614</v>
      </c>
      <c r="U129" s="16">
        <f t="shared" si="49"/>
        <v>13265.435105097476</v>
      </c>
      <c r="V129" s="17">
        <f t="shared" si="50"/>
        <v>13265.435105097476</v>
      </c>
      <c r="W129" s="17">
        <f t="shared" si="51"/>
        <v>13265.435105097476</v>
      </c>
      <c r="X129" s="17">
        <f t="shared" si="52"/>
        <v>13265.435105097476</v>
      </c>
      <c r="Y129" s="25">
        <f t="shared" si="53"/>
        <v>13265.435105097476</v>
      </c>
      <c r="Z129" s="14">
        <f t="shared" si="36"/>
        <v>197702.8425172404</v>
      </c>
      <c r="AA129" s="14">
        <f t="shared" si="37"/>
        <v>231339.52302891065</v>
      </c>
      <c r="AB129" s="14">
        <f t="shared" si="60"/>
        <v>259431.6358358402</v>
      </c>
      <c r="AC129" s="14">
        <f t="shared" si="61"/>
        <v>270702.07790581346</v>
      </c>
      <c r="AD129" s="14">
        <f t="shared" si="62"/>
        <v>273418.340727432</v>
      </c>
      <c r="AE129" s="14">
        <f t="shared" si="41"/>
        <v>276161.96222886955</v>
      </c>
      <c r="AF129" s="14">
        <f t="shared" si="42"/>
        <v>278923.5818511582</v>
      </c>
      <c r="AG129" s="14">
        <f t="shared" si="43"/>
        <v>281712.8176696698</v>
      </c>
      <c r="AH129" s="98">
        <f t="shared" si="44"/>
        <v>284529.94584636646</v>
      </c>
      <c r="AI129" s="65">
        <f t="shared" si="54"/>
        <v>474160.1633680682</v>
      </c>
      <c r="AJ129" s="65">
        <f t="shared" si="55"/>
        <v>546139.8126117421</v>
      </c>
      <c r="AK129" s="65">
        <f t="shared" si="56"/>
        <v>599682.9314952459</v>
      </c>
      <c r="AL129" s="65">
        <f t="shared" si="59"/>
        <v>686000.4231526036</v>
      </c>
      <c r="AM129" s="65">
        <f t="shared" si="45"/>
        <v>680501.4079561003</v>
      </c>
      <c r="AN129" s="65">
        <f t="shared" si="57"/>
        <v>674329.3053479978</v>
      </c>
      <c r="AO129" s="65">
        <f t="shared" si="58"/>
        <v>674329.3053050508</v>
      </c>
      <c r="AP129" s="65">
        <f t="shared" si="47"/>
        <v>674329.3053050516</v>
      </c>
      <c r="AQ129" s="88">
        <f t="shared" si="48"/>
        <v>674329.3053050508</v>
      </c>
    </row>
    <row r="130" spans="1:43" ht="12.75">
      <c r="A130" s="12" t="s">
        <v>44</v>
      </c>
      <c r="B130" s="12" t="s">
        <v>181</v>
      </c>
      <c r="C130" s="14">
        <v>4.985550007021462</v>
      </c>
      <c r="D130" s="61">
        <v>5.833779352770562</v>
      </c>
      <c r="E130" s="61">
        <v>6.5421891632649265</v>
      </c>
      <c r="F130" s="60">
        <v>6.826400314837976</v>
      </c>
      <c r="G130" s="60">
        <v>6.894897378193104</v>
      </c>
      <c r="H130" s="60">
        <v>6.964084356091834</v>
      </c>
      <c r="I130" s="60">
        <v>7.03372519965275</v>
      </c>
      <c r="J130" s="60">
        <v>7.104062451649279</v>
      </c>
      <c r="K130" s="88">
        <v>7.175103076165771</v>
      </c>
      <c r="L130" s="19">
        <v>3</v>
      </c>
      <c r="M130" s="10">
        <v>6</v>
      </c>
      <c r="N130" s="23">
        <v>8</v>
      </c>
      <c r="O130" s="14">
        <v>231624.67</v>
      </c>
      <c r="P130" s="9">
        <v>508504</v>
      </c>
      <c r="Q130" s="20">
        <v>478450</v>
      </c>
      <c r="R130" s="27">
        <f t="shared" si="46"/>
        <v>71681.0982352941</v>
      </c>
      <c r="S130" s="26">
        <v>465.05882352941177</v>
      </c>
      <c r="T130" s="26">
        <v>1754.4216811594206</v>
      </c>
      <c r="U130" s="16">
        <f t="shared" si="49"/>
        <v>16145.65842530189</v>
      </c>
      <c r="V130" s="17">
        <f t="shared" si="50"/>
        <v>16145.65842530189</v>
      </c>
      <c r="W130" s="17">
        <f t="shared" si="51"/>
        <v>16145.65842530189</v>
      </c>
      <c r="X130" s="17">
        <f t="shared" si="52"/>
        <v>16145.65842530189</v>
      </c>
      <c r="Y130" s="25">
        <f t="shared" si="53"/>
        <v>16145.65842530189</v>
      </c>
      <c r="Z130" s="14">
        <f t="shared" si="36"/>
        <v>20123.74686890749</v>
      </c>
      <c r="AA130" s="14">
        <f t="shared" si="37"/>
        <v>23547.55218960306</v>
      </c>
      <c r="AB130" s="14">
        <f t="shared" si="60"/>
        <v>26406.98789594677</v>
      </c>
      <c r="AC130" s="14">
        <f t="shared" si="61"/>
        <v>27554.18193943681</v>
      </c>
      <c r="AD130" s="14">
        <f t="shared" si="62"/>
        <v>27830.66448645385</v>
      </c>
      <c r="AE130" s="14">
        <f t="shared" si="41"/>
        <v>28109.931814611802</v>
      </c>
      <c r="AF130" s="14">
        <f t="shared" si="42"/>
        <v>28391.03113275791</v>
      </c>
      <c r="AG130" s="14">
        <f t="shared" si="43"/>
        <v>28674.941444085496</v>
      </c>
      <c r="AH130" s="98">
        <f t="shared" si="44"/>
        <v>28961.690858526345</v>
      </c>
      <c r="AI130" s="65">
        <f t="shared" si="54"/>
        <v>48263.74260201514</v>
      </c>
      <c r="AJ130" s="65">
        <f t="shared" si="55"/>
        <v>55590.39619307884</v>
      </c>
      <c r="AK130" s="65">
        <f t="shared" si="56"/>
        <v>61040.43503553754</v>
      </c>
      <c r="AL130" s="65">
        <f t="shared" si="59"/>
        <v>69826.50674980853</v>
      </c>
      <c r="AM130" s="65">
        <f t="shared" si="45"/>
        <v>69266.77382723783</v>
      </c>
      <c r="AN130" s="65">
        <f t="shared" si="57"/>
        <v>68638.52878557362</v>
      </c>
      <c r="AO130" s="65">
        <f t="shared" si="58"/>
        <v>68638.52878120214</v>
      </c>
      <c r="AP130" s="65">
        <f t="shared" si="47"/>
        <v>68638.52878120223</v>
      </c>
      <c r="AQ130" s="88">
        <f t="shared" si="48"/>
        <v>68638.52878120214</v>
      </c>
    </row>
    <row r="131" spans="1:43" ht="12.75">
      <c r="A131" s="12" t="s">
        <v>43</v>
      </c>
      <c r="B131" s="12" t="s">
        <v>178</v>
      </c>
      <c r="C131" s="14">
        <v>6.494365584065884</v>
      </c>
      <c r="D131" s="61">
        <v>7.599301140357451</v>
      </c>
      <c r="E131" s="61">
        <v>8.522102493510024</v>
      </c>
      <c r="F131" s="60">
        <v>8.892326665122832</v>
      </c>
      <c r="G131" s="60">
        <v>8.981553524794608</v>
      </c>
      <c r="H131" s="60">
        <v>9.071679093186907</v>
      </c>
      <c r="I131" s="60">
        <v>9.162395884118773</v>
      </c>
      <c r="J131" s="60">
        <v>9.254019842959963</v>
      </c>
      <c r="K131" s="88">
        <v>9.34656004138956</v>
      </c>
      <c r="L131" s="19">
        <v>0</v>
      </c>
      <c r="M131" s="10">
        <v>1</v>
      </c>
      <c r="N131" s="23">
        <v>3</v>
      </c>
      <c r="O131" s="14">
        <v>27208.16</v>
      </c>
      <c r="P131" s="9">
        <v>119255.94</v>
      </c>
      <c r="Q131" s="20">
        <v>208586.33</v>
      </c>
      <c r="R131" s="27">
        <f t="shared" si="46"/>
        <v>88762.6075</v>
      </c>
      <c r="S131" s="26">
        <v>1905.75</v>
      </c>
      <c r="T131" s="26">
        <v>2445.3081560891933</v>
      </c>
      <c r="U131" s="16">
        <f t="shared" si="49"/>
        <v>19620.62052949863</v>
      </c>
      <c r="V131" s="17">
        <f t="shared" si="50"/>
        <v>19620.62052949863</v>
      </c>
      <c r="W131" s="17">
        <f t="shared" si="51"/>
        <v>19620.62052949863</v>
      </c>
      <c r="X131" s="17">
        <f t="shared" si="52"/>
        <v>19620.62052949863</v>
      </c>
      <c r="Y131" s="25">
        <f t="shared" si="53"/>
        <v>19620.62052949863</v>
      </c>
      <c r="Z131" s="14">
        <f t="shared" si="36"/>
        <v>31855.87067619811</v>
      </c>
      <c r="AA131" s="14">
        <f t="shared" si="37"/>
        <v>37275.75099108493</v>
      </c>
      <c r="AB131" s="14">
        <f t="shared" si="60"/>
        <v>41802.23478466356</v>
      </c>
      <c r="AC131" s="14">
        <f t="shared" si="61"/>
        <v>43618.241780179276</v>
      </c>
      <c r="AD131" s="14">
        <f t="shared" si="62"/>
        <v>44055.91336884396</v>
      </c>
      <c r="AE131" s="14">
        <f t="shared" si="41"/>
        <v>44497.99326320163</v>
      </c>
      <c r="AF131" s="14">
        <f t="shared" si="42"/>
        <v>44942.973195833634</v>
      </c>
      <c r="AG131" s="14">
        <f t="shared" si="43"/>
        <v>45392.402927791976</v>
      </c>
      <c r="AH131" s="98">
        <f t="shared" si="44"/>
        <v>45846.32695706989</v>
      </c>
      <c r="AI131" s="65">
        <f t="shared" si="54"/>
        <v>76401.45509157743</v>
      </c>
      <c r="AJ131" s="65">
        <f t="shared" si="55"/>
        <v>87999.54021989126</v>
      </c>
      <c r="AK131" s="65">
        <f t="shared" si="56"/>
        <v>96626.94612380215</v>
      </c>
      <c r="AL131" s="65">
        <f t="shared" si="59"/>
        <v>110535.2886459427</v>
      </c>
      <c r="AM131" s="65">
        <f t="shared" si="45"/>
        <v>109649.23200297369</v>
      </c>
      <c r="AN131" s="65">
        <f t="shared" si="57"/>
        <v>108654.72074567199</v>
      </c>
      <c r="AO131" s="65">
        <f t="shared" si="58"/>
        <v>108654.72073875194</v>
      </c>
      <c r="AP131" s="65">
        <f t="shared" si="47"/>
        <v>108654.72073875208</v>
      </c>
      <c r="AQ131" s="88">
        <f t="shared" si="48"/>
        <v>108654.72073875194</v>
      </c>
    </row>
    <row r="132" spans="1:43" ht="12.75">
      <c r="A132" s="12" t="s">
        <v>42</v>
      </c>
      <c r="B132" s="12" t="s">
        <v>178</v>
      </c>
      <c r="C132" s="14">
        <v>85.25673620331617</v>
      </c>
      <c r="D132" s="61">
        <v>99.76210982680678</v>
      </c>
      <c r="E132" s="61">
        <v>111.87646195487663</v>
      </c>
      <c r="F132" s="60">
        <v>116.73669104526351</v>
      </c>
      <c r="G132" s="60">
        <v>117.90804346434373</v>
      </c>
      <c r="H132" s="60">
        <v>119.09119395227572</v>
      </c>
      <c r="I132" s="60">
        <v>120.28210589179844</v>
      </c>
      <c r="J132" s="60">
        <v>121.48492695071644</v>
      </c>
      <c r="K132" s="88">
        <v>122.69977622022358</v>
      </c>
      <c r="L132" s="19">
        <v>106</v>
      </c>
      <c r="M132" s="10">
        <v>76</v>
      </c>
      <c r="N132" s="23">
        <v>88</v>
      </c>
      <c r="O132" s="14">
        <v>5898204.05</v>
      </c>
      <c r="P132" s="9">
        <v>4736871.7</v>
      </c>
      <c r="Q132" s="20">
        <v>4357548.5</v>
      </c>
      <c r="R132" s="27">
        <f t="shared" si="46"/>
        <v>55528.237962962965</v>
      </c>
      <c r="S132" s="26">
        <v>3664.1436296296297</v>
      </c>
      <c r="T132" s="26">
        <v>2445.3081560891933</v>
      </c>
      <c r="U132" s="16">
        <f t="shared" si="49"/>
        <v>11486.902659038627</v>
      </c>
      <c r="V132" s="17">
        <f t="shared" si="50"/>
        <v>11486.902659038627</v>
      </c>
      <c r="W132" s="17">
        <f t="shared" si="51"/>
        <v>11486.902659038627</v>
      </c>
      <c r="X132" s="17">
        <f t="shared" si="52"/>
        <v>11486.902659038627</v>
      </c>
      <c r="Y132" s="25">
        <f t="shared" si="53"/>
        <v>11486.902659038627</v>
      </c>
      <c r="Z132" s="14">
        <f t="shared" si="36"/>
        <v>244833.95744870682</v>
      </c>
      <c r="AA132" s="14">
        <f t="shared" si="37"/>
        <v>286489.4111602126</v>
      </c>
      <c r="AB132" s="14">
        <f t="shared" si="60"/>
        <v>321278.50707832654</v>
      </c>
      <c r="AC132" s="14">
        <f t="shared" si="61"/>
        <v>335235.75169380207</v>
      </c>
      <c r="AD132" s="14">
        <f t="shared" si="62"/>
        <v>338599.55449815304</v>
      </c>
      <c r="AE132" s="14">
        <f t="shared" si="41"/>
        <v>341997.2381196202</v>
      </c>
      <c r="AF132" s="14">
        <f t="shared" si="42"/>
        <v>345417.2105008163</v>
      </c>
      <c r="AG132" s="14">
        <f t="shared" si="43"/>
        <v>348871.3826058245</v>
      </c>
      <c r="AH132" s="98">
        <f t="shared" si="44"/>
        <v>352360.0964318827</v>
      </c>
      <c r="AI132" s="65">
        <f t="shared" si="54"/>
        <v>587196.9658291887</v>
      </c>
      <c r="AJ132" s="65">
        <f t="shared" si="55"/>
        <v>676336.1110013765</v>
      </c>
      <c r="AK132" s="65">
        <f t="shared" si="56"/>
        <v>742643.5728642563</v>
      </c>
      <c r="AL132" s="65">
        <f t="shared" si="59"/>
        <v>849538.6119564419</v>
      </c>
      <c r="AM132" s="65">
        <f t="shared" si="45"/>
        <v>842728.6661029164</v>
      </c>
      <c r="AN132" s="65">
        <f t="shared" si="57"/>
        <v>835085.1730297733</v>
      </c>
      <c r="AO132" s="65">
        <f t="shared" si="58"/>
        <v>835085.172976588</v>
      </c>
      <c r="AP132" s="65">
        <f t="shared" si="47"/>
        <v>835085.1729765891</v>
      </c>
      <c r="AQ132" s="88">
        <f t="shared" si="48"/>
        <v>835085.172976588</v>
      </c>
    </row>
    <row r="133" spans="1:43" ht="12.75">
      <c r="A133" s="12" t="s">
        <v>41</v>
      </c>
      <c r="B133" s="12" t="s">
        <v>174</v>
      </c>
      <c r="C133" s="14">
        <v>4.389010698687312</v>
      </c>
      <c r="D133" s="61">
        <v>5.13574629820796</v>
      </c>
      <c r="E133" s="61">
        <v>5.759392281687397</v>
      </c>
      <c r="F133" s="60">
        <v>6.00959652859768</v>
      </c>
      <c r="G133" s="60">
        <v>6.0698976675835326</v>
      </c>
      <c r="H133" s="60">
        <v>6.13080617031236</v>
      </c>
      <c r="I133" s="60">
        <v>6.1921142320154825</v>
      </c>
      <c r="J133" s="60">
        <v>6.254035374335638</v>
      </c>
      <c r="K133" s="88">
        <v>6.316575728078993</v>
      </c>
      <c r="L133" s="19">
        <v>2</v>
      </c>
      <c r="M133" s="10">
        <v>3</v>
      </c>
      <c r="N133" s="23">
        <v>5</v>
      </c>
      <c r="O133" s="14">
        <v>123064.7</v>
      </c>
      <c r="P133" s="9">
        <v>244511.79</v>
      </c>
      <c r="Q133" s="20">
        <v>299431</v>
      </c>
      <c r="R133" s="27">
        <f t="shared" si="46"/>
        <v>66700.749</v>
      </c>
      <c r="S133" s="26">
        <v>2027.25</v>
      </c>
      <c r="T133" s="26">
        <v>1633.4658111380143</v>
      </c>
      <c r="U133" s="16">
        <f t="shared" si="49"/>
        <v>14653.02531441908</v>
      </c>
      <c r="V133" s="17">
        <f t="shared" si="50"/>
        <v>14653.02531441908</v>
      </c>
      <c r="W133" s="17">
        <f t="shared" si="51"/>
        <v>14653.02531441908</v>
      </c>
      <c r="X133" s="17">
        <f t="shared" si="52"/>
        <v>14653.02531441908</v>
      </c>
      <c r="Y133" s="25">
        <f t="shared" si="53"/>
        <v>14653.02531441908</v>
      </c>
      <c r="Z133" s="14">
        <f t="shared" si="36"/>
        <v>16078.07121828034</v>
      </c>
      <c r="AA133" s="14">
        <f t="shared" si="37"/>
        <v>18813.555129018827</v>
      </c>
      <c r="AB133" s="14">
        <f t="shared" si="60"/>
        <v>21098.13022480882</v>
      </c>
      <c r="AC133" s="14">
        <f t="shared" si="61"/>
        <v>22014.692515746705</v>
      </c>
      <c r="AD133" s="14">
        <f t="shared" si="62"/>
        <v>22235.59104475871</v>
      </c>
      <c r="AE133" s="14">
        <f t="shared" si="41"/>
        <v>22458.714502845927</v>
      </c>
      <c r="AF133" s="14">
        <f t="shared" si="42"/>
        <v>22683.30164787438</v>
      </c>
      <c r="AG133" s="14">
        <f t="shared" si="43"/>
        <v>22910.134664353125</v>
      </c>
      <c r="AH133" s="98">
        <f t="shared" si="44"/>
        <v>23139.236010996654</v>
      </c>
      <c r="AI133" s="65">
        <f t="shared" si="54"/>
        <v>38560.80559306292</v>
      </c>
      <c r="AJ133" s="65">
        <f t="shared" si="55"/>
        <v>44414.509627215615</v>
      </c>
      <c r="AK133" s="65">
        <f t="shared" si="56"/>
        <v>48768.873316158315</v>
      </c>
      <c r="AL133" s="65">
        <f t="shared" si="59"/>
        <v>55788.594229525006</v>
      </c>
      <c r="AM133" s="65">
        <f t="shared" si="45"/>
        <v>55341.38994639957</v>
      </c>
      <c r="AN133" s="65">
        <f t="shared" si="57"/>
        <v>54839.447212364525</v>
      </c>
      <c r="AO133" s="65">
        <f t="shared" si="58"/>
        <v>54839.44720887188</v>
      </c>
      <c r="AP133" s="65">
        <f t="shared" si="47"/>
        <v>54839.44720887194</v>
      </c>
      <c r="AQ133" s="88">
        <f t="shared" si="48"/>
        <v>54839.44720887188</v>
      </c>
    </row>
    <row r="134" spans="1:43" ht="12.75">
      <c r="A134" s="12" t="s">
        <v>40</v>
      </c>
      <c r="B134" s="12" t="s">
        <v>180</v>
      </c>
      <c r="C134" s="14">
        <v>8.404495056291369</v>
      </c>
      <c r="D134" s="61">
        <v>9.83441539264532</v>
      </c>
      <c r="E134" s="61">
        <v>11.028632027067408</v>
      </c>
      <c r="F134" s="60">
        <v>11.507746912079993</v>
      </c>
      <c r="G134" s="60">
        <v>11.623217267312189</v>
      </c>
      <c r="H134" s="60">
        <v>11.739850660396339</v>
      </c>
      <c r="I134" s="60">
        <v>11.857249167000298</v>
      </c>
      <c r="J134" s="60">
        <v>11.975821658670302</v>
      </c>
      <c r="K134" s="88">
        <v>12.095579875257004</v>
      </c>
      <c r="L134" s="19">
        <v>0</v>
      </c>
      <c r="M134" s="10">
        <v>2</v>
      </c>
      <c r="N134" s="23">
        <v>7</v>
      </c>
      <c r="O134" s="14">
        <v>104217</v>
      </c>
      <c r="P134" s="9">
        <v>146733.33</v>
      </c>
      <c r="Q134" s="20">
        <v>568319.25</v>
      </c>
      <c r="R134" s="27">
        <f t="shared" si="46"/>
        <v>91029.95333333332</v>
      </c>
      <c r="S134" s="26">
        <v>1693.4544444444446</v>
      </c>
      <c r="T134" s="26">
        <v>1737.2550240384614</v>
      </c>
      <c r="U134" s="16">
        <f t="shared" si="49"/>
        <v>20361.568243945832</v>
      </c>
      <c r="V134" s="17">
        <f t="shared" si="50"/>
        <v>20361.568243945832</v>
      </c>
      <c r="W134" s="17">
        <f t="shared" si="51"/>
        <v>20361.568243945832</v>
      </c>
      <c r="X134" s="17">
        <f t="shared" si="52"/>
        <v>20361.568243945832</v>
      </c>
      <c r="Y134" s="25">
        <f t="shared" si="53"/>
        <v>20361.568243945832</v>
      </c>
      <c r="Z134" s="14">
        <f t="shared" si="36"/>
        <v>42782.17491114552</v>
      </c>
      <c r="AA134" s="14">
        <f t="shared" si="37"/>
        <v>50061.03003916476</v>
      </c>
      <c r="AB134" s="14">
        <f t="shared" si="60"/>
        <v>56140.06091412492</v>
      </c>
      <c r="AC134" s="14">
        <f t="shared" si="61"/>
        <v>58578.943521093424</v>
      </c>
      <c r="AD134" s="14">
        <f t="shared" si="62"/>
        <v>59166.73290064668</v>
      </c>
      <c r="AE134" s="14">
        <f t="shared" si="41"/>
        <v>59760.44259884815</v>
      </c>
      <c r="AF134" s="14">
        <f t="shared" si="42"/>
        <v>60358.04702483661</v>
      </c>
      <c r="AG134" s="14">
        <f t="shared" si="43"/>
        <v>60961.627495084984</v>
      </c>
      <c r="AH134" s="98">
        <f t="shared" si="44"/>
        <v>61571.24377003583</v>
      </c>
      <c r="AI134" s="65">
        <f t="shared" si="54"/>
        <v>102606.53203982665</v>
      </c>
      <c r="AJ134" s="65">
        <f t="shared" si="55"/>
        <v>118182.66592225787</v>
      </c>
      <c r="AK134" s="65">
        <f t="shared" si="56"/>
        <v>129769.20179698901</v>
      </c>
      <c r="AL134" s="65">
        <f t="shared" si="59"/>
        <v>148447.99254656758</v>
      </c>
      <c r="AM134" s="65">
        <f t="shared" si="45"/>
        <v>147258.02569034832</v>
      </c>
      <c r="AN134" s="65">
        <f t="shared" si="57"/>
        <v>145922.40517024198</v>
      </c>
      <c r="AO134" s="65">
        <f t="shared" si="58"/>
        <v>145922.4051609484</v>
      </c>
      <c r="AP134" s="65">
        <f t="shared" si="47"/>
        <v>145922.40516094858</v>
      </c>
      <c r="AQ134" s="88">
        <f t="shared" si="48"/>
        <v>145922.4051609484</v>
      </c>
    </row>
    <row r="135" spans="1:43" ht="12.75">
      <c r="A135" s="12" t="s">
        <v>39</v>
      </c>
      <c r="B135" s="12" t="s">
        <v>174</v>
      </c>
      <c r="C135" s="14">
        <v>8.226134250985162</v>
      </c>
      <c r="D135" s="61">
        <v>9.625708713969257</v>
      </c>
      <c r="E135" s="61">
        <v>10.79458159612557</v>
      </c>
      <c r="F135" s="60">
        <v>11.263528670204519</v>
      </c>
      <c r="G135" s="60">
        <v>11.376548505160331</v>
      </c>
      <c r="H135" s="60">
        <v>11.490706695894223</v>
      </c>
      <c r="I135" s="60">
        <v>11.605613762853162</v>
      </c>
      <c r="J135" s="60">
        <v>11.721669900481695</v>
      </c>
      <c r="K135" s="88">
        <v>11.83888659948651</v>
      </c>
      <c r="L135" s="19">
        <v>17</v>
      </c>
      <c r="M135" s="10">
        <v>11</v>
      </c>
      <c r="N135" s="23">
        <v>16</v>
      </c>
      <c r="O135" s="14">
        <v>2432838.32</v>
      </c>
      <c r="P135" s="9">
        <v>1410280.21</v>
      </c>
      <c r="Q135" s="20">
        <v>1822482.2</v>
      </c>
      <c r="R135" s="27">
        <f t="shared" si="46"/>
        <v>128763.65295454544</v>
      </c>
      <c r="S135" s="26">
        <v>623.0943181818183</v>
      </c>
      <c r="T135" s="26">
        <v>1633.4658111380143</v>
      </c>
      <c r="U135" s="16">
        <f t="shared" si="49"/>
        <v>29405.30865629544</v>
      </c>
      <c r="V135" s="17">
        <f t="shared" si="50"/>
        <v>29405.30865629544</v>
      </c>
      <c r="W135" s="17">
        <f t="shared" si="51"/>
        <v>29405.30865629544</v>
      </c>
      <c r="X135" s="17">
        <f t="shared" si="52"/>
        <v>29405.30865629544</v>
      </c>
      <c r="Y135" s="25">
        <f t="shared" si="53"/>
        <v>29405.30865629544</v>
      </c>
      <c r="Z135" s="14">
        <f aca="true" t="shared" si="63" ref="Z135:Z170">C135*$U135/4</f>
        <v>60473.0041745856</v>
      </c>
      <c r="AA135" s="14">
        <f aca="true" t="shared" si="64" ref="AA135:AA170">D135*$U135/4</f>
        <v>70761.73394246466</v>
      </c>
      <c r="AB135" s="14">
        <f aca="true" t="shared" si="65" ref="AB135:AB170">E135*$U135/4</f>
        <v>79354.50091240967</v>
      </c>
      <c r="AC135" s="14">
        <f aca="true" t="shared" si="66" ref="AC135:AC170">F135*$U135/4</f>
        <v>82801.8842765992</v>
      </c>
      <c r="AD135" s="14">
        <f aca="true" t="shared" si="67" ref="AD135:AD170">G135*$U135/4</f>
        <v>83632.73005938901</v>
      </c>
      <c r="AE135" s="14">
        <f aca="true" t="shared" si="68" ref="AE135:AE174">H135*V135/4</f>
        <v>84471.9442679326</v>
      </c>
      <c r="AF135" s="14">
        <f aca="true" t="shared" si="69" ref="AF135:AF174">I135*W135/4</f>
        <v>85316.6637106119</v>
      </c>
      <c r="AG135" s="14">
        <f aca="true" t="shared" si="70" ref="AG135:AG174">J135*X135/4</f>
        <v>86169.83034771803</v>
      </c>
      <c r="AH135" s="98">
        <f aca="true" t="shared" si="71" ref="AH135:AH174">K135*Y135/4</f>
        <v>87031.5286511952</v>
      </c>
      <c r="AI135" s="65">
        <f t="shared" si="54"/>
        <v>145035.2922279249</v>
      </c>
      <c r="AJ135" s="65">
        <f t="shared" si="55"/>
        <v>167052.30308004917</v>
      </c>
      <c r="AK135" s="65">
        <f t="shared" si="56"/>
        <v>183429.979852603</v>
      </c>
      <c r="AL135" s="65">
        <f t="shared" si="59"/>
        <v>209832.62519079508</v>
      </c>
      <c r="AM135" s="65">
        <f aca="true" t="shared" si="72" ref="AM135:AM170">SUM((AD135/(AD$175-AD$29-AD$70-AD$171)*AM$4)/4)</f>
        <v>208150.5959154433</v>
      </c>
      <c r="AN135" s="65">
        <f t="shared" si="57"/>
        <v>206262.68382458307</v>
      </c>
      <c r="AO135" s="65">
        <f t="shared" si="58"/>
        <v>206262.6838114465</v>
      </c>
      <c r="AP135" s="65">
        <f t="shared" si="47"/>
        <v>206262.68381144674</v>
      </c>
      <c r="AQ135" s="88">
        <f t="shared" si="48"/>
        <v>206262.6838114465</v>
      </c>
    </row>
    <row r="136" spans="1:43" ht="12.75">
      <c r="A136" s="12" t="s">
        <v>38</v>
      </c>
      <c r="B136" s="12" t="s">
        <v>180</v>
      </c>
      <c r="C136" s="14">
        <v>20.503796429782525</v>
      </c>
      <c r="D136" s="61">
        <v>23.992262457906413</v>
      </c>
      <c r="E136" s="61">
        <v>26.905700398109733</v>
      </c>
      <c r="F136" s="60">
        <v>28.074559919470623</v>
      </c>
      <c r="G136" s="60">
        <v>28.356264012518228</v>
      </c>
      <c r="H136" s="60">
        <v>28.64080547904239</v>
      </c>
      <c r="I136" s="60">
        <v>28.927213533832802</v>
      </c>
      <c r="J136" s="60">
        <v>29.216485669171135</v>
      </c>
      <c r="K136" s="88">
        <v>29.50865052586284</v>
      </c>
      <c r="L136" s="19">
        <v>11</v>
      </c>
      <c r="M136" s="10">
        <v>12</v>
      </c>
      <c r="N136" s="23">
        <v>7</v>
      </c>
      <c r="O136" s="14">
        <v>1037282.52</v>
      </c>
      <c r="P136" s="9">
        <v>1099788.03</v>
      </c>
      <c r="Q136" s="20">
        <v>642403.45</v>
      </c>
      <c r="R136" s="27">
        <f aca="true" t="shared" si="73" ref="R136:R175">IF(SUM(L136:N136)=0,"N/A",SUM(O136:Q136)/SUM(L136:N136))</f>
        <v>92649.13333333333</v>
      </c>
      <c r="S136" s="26">
        <v>4364.760666666667</v>
      </c>
      <c r="T136" s="26">
        <v>1737.2550240384614</v>
      </c>
      <c r="U136" s="16">
        <f t="shared" si="49"/>
        <v>20117.0120248525</v>
      </c>
      <c r="V136" s="17">
        <f t="shared" si="50"/>
        <v>20117.0120248525</v>
      </c>
      <c r="W136" s="17">
        <f t="shared" si="51"/>
        <v>20117.0120248525</v>
      </c>
      <c r="X136" s="17">
        <f t="shared" si="52"/>
        <v>20117.0120248525</v>
      </c>
      <c r="Y136" s="25">
        <f t="shared" si="53"/>
        <v>20117.0120248525</v>
      </c>
      <c r="Z136" s="14">
        <f t="shared" si="63"/>
        <v>103118.77983326571</v>
      </c>
      <c r="AA136" s="14">
        <f t="shared" si="64"/>
        <v>120663.15809228014</v>
      </c>
      <c r="AB136" s="14">
        <f t="shared" si="65"/>
        <v>135315.57461146306</v>
      </c>
      <c r="AC136" s="14">
        <f t="shared" si="66"/>
        <v>141194.06487310815</v>
      </c>
      <c r="AD136" s="14">
        <f t="shared" si="67"/>
        <v>142610.82602993035</v>
      </c>
      <c r="AE136" s="14">
        <f t="shared" si="68"/>
        <v>144041.8570558393</v>
      </c>
      <c r="AF136" s="14">
        <f t="shared" si="69"/>
        <v>145482.27562639763</v>
      </c>
      <c r="AG136" s="14">
        <f t="shared" si="70"/>
        <v>146937.09838266164</v>
      </c>
      <c r="AH136" s="98">
        <f t="shared" si="71"/>
        <v>148406.46936648822</v>
      </c>
      <c r="AI136" s="65">
        <f t="shared" si="54"/>
        <v>247314.69143036383</v>
      </c>
      <c r="AJ136" s="65">
        <f t="shared" si="55"/>
        <v>284858.175926227</v>
      </c>
      <c r="AK136" s="65">
        <f t="shared" si="56"/>
        <v>312785.4480758571</v>
      </c>
      <c r="AL136" s="65">
        <f t="shared" si="59"/>
        <v>357807.3319529116</v>
      </c>
      <c r="AM136" s="65">
        <f t="shared" si="72"/>
        <v>354939.1297048911</v>
      </c>
      <c r="AN136" s="65">
        <f t="shared" si="57"/>
        <v>351719.8553543074</v>
      </c>
      <c r="AO136" s="65">
        <f t="shared" si="58"/>
        <v>351719.8553319069</v>
      </c>
      <c r="AP136" s="65">
        <f aca="true" t="shared" si="74" ref="AP136:AP174">SUM((AG136/AG$175*AP$4)/4)</f>
        <v>351719.85533190734</v>
      </c>
      <c r="AQ136" s="88">
        <f aca="true" t="shared" si="75" ref="AQ136:AQ174">SUM((AH136/AH$175*AQ$4)/4)</f>
        <v>351719.8553319069</v>
      </c>
    </row>
    <row r="137" spans="1:43" ht="12.75">
      <c r="A137" s="12" t="s">
        <v>37</v>
      </c>
      <c r="B137" s="12" t="s">
        <v>176</v>
      </c>
      <c r="C137" s="14">
        <v>7.204197147255028</v>
      </c>
      <c r="D137" s="61">
        <v>8.429901718316884</v>
      </c>
      <c r="E137" s="61">
        <v>9.453564890617505</v>
      </c>
      <c r="F137" s="60">
        <v>9.864254416245968</v>
      </c>
      <c r="G137" s="60">
        <v>9.963233736024806</v>
      </c>
      <c r="H137" s="60">
        <v>10.063209993028197</v>
      </c>
      <c r="I137" s="60">
        <v>10.163842092958477</v>
      </c>
      <c r="J137" s="60">
        <v>10.265480513888063</v>
      </c>
      <c r="K137" s="88">
        <v>10.368135319026942</v>
      </c>
      <c r="L137" s="19">
        <v>3</v>
      </c>
      <c r="M137" s="10">
        <v>6</v>
      </c>
      <c r="N137" s="23">
        <v>7</v>
      </c>
      <c r="O137" s="14">
        <v>344000</v>
      </c>
      <c r="P137" s="9">
        <v>887000</v>
      </c>
      <c r="Q137" s="20">
        <v>845000</v>
      </c>
      <c r="R137" s="27">
        <f t="shared" si="73"/>
        <v>129750</v>
      </c>
      <c r="S137" s="26">
        <v>44334.185625</v>
      </c>
      <c r="T137" s="26">
        <v>2348.7972657450077</v>
      </c>
      <c r="U137" s="16">
        <f aca="true" t="shared" si="76" ref="U137:U174">SUM((R137-S137-T137)*0.23244)</f>
        <v>19308.09745687523</v>
      </c>
      <c r="V137" s="17">
        <f aca="true" t="shared" si="77" ref="V137:V174">U137*(V$4+1)</f>
        <v>19308.09745687523</v>
      </c>
      <c r="W137" s="17">
        <f aca="true" t="shared" si="78" ref="W137:W174">V137*(W$4+1)</f>
        <v>19308.09745687523</v>
      </c>
      <c r="X137" s="17">
        <f aca="true" t="shared" si="79" ref="X137:X174">W137*(X$4+1)</f>
        <v>19308.09745687523</v>
      </c>
      <c r="Y137" s="25">
        <f aca="true" t="shared" si="80" ref="Y137:Y174">X137*(Y$4+1)</f>
        <v>19308.09745687523</v>
      </c>
      <c r="Z137" s="14">
        <f t="shared" si="63"/>
        <v>34774.835154435656</v>
      </c>
      <c r="AA137" s="14">
        <f t="shared" si="64"/>
        <v>40691.3409822856</v>
      </c>
      <c r="AB137" s="14">
        <f t="shared" si="65"/>
        <v>45632.58805573421</v>
      </c>
      <c r="AC137" s="14">
        <f t="shared" si="66"/>
        <v>47614.99640207226</v>
      </c>
      <c r="AD137" s="14">
        <f t="shared" si="67"/>
        <v>48092.77199019852</v>
      </c>
      <c r="AE137" s="14">
        <f t="shared" si="68"/>
        <v>48575.35981859729</v>
      </c>
      <c r="AF137" s="14">
        <f t="shared" si="69"/>
        <v>49061.11341678325</v>
      </c>
      <c r="AG137" s="14">
        <f t="shared" si="70"/>
        <v>49551.72455095109</v>
      </c>
      <c r="AH137" s="98">
        <f t="shared" si="71"/>
        <v>50047.24179646059</v>
      </c>
      <c r="AI137" s="65">
        <f aca="true" t="shared" si="81" ref="AI137:AI174">SUM(Z137*AI$2)</f>
        <v>83402.14691899013</v>
      </c>
      <c r="AJ137" s="65">
        <f aca="true" t="shared" si="82" ref="AJ137:AJ174">SUM((AA137/AA$175*AJ$4)/4)</f>
        <v>96062.96861003173</v>
      </c>
      <c r="AK137" s="65">
        <f aca="true" t="shared" si="83" ref="AK137:AK174">SUM((AB137/AB$175*AK$4)/4)</f>
        <v>105480.90670905441</v>
      </c>
      <c r="AL137" s="65">
        <f t="shared" si="59"/>
        <v>120663.67548015705</v>
      </c>
      <c r="AM137" s="65">
        <f t="shared" si="72"/>
        <v>119696.42915969274</v>
      </c>
      <c r="AN137" s="65">
        <f aca="true" t="shared" si="84" ref="AN137:AN174">SUM((AE137/(AE$175-AE$29)*AN$4)/4)</f>
        <v>118610.7904909705</v>
      </c>
      <c r="AO137" s="65">
        <f aca="true" t="shared" si="85" ref="AO137:AO174">SUM((AF137/AF$175*AO$4)/4)</f>
        <v>118610.79048341636</v>
      </c>
      <c r="AP137" s="65">
        <f t="shared" si="74"/>
        <v>118610.7904834165</v>
      </c>
      <c r="AQ137" s="88">
        <f t="shared" si="75"/>
        <v>118610.79048341636</v>
      </c>
    </row>
    <row r="138" spans="1:43" ht="12.75">
      <c r="A138" s="12" t="s">
        <v>36</v>
      </c>
      <c r="B138" s="12" t="s">
        <v>175</v>
      </c>
      <c r="C138" s="14">
        <v>5.65145440229103</v>
      </c>
      <c r="D138" s="61">
        <v>6.612979101358311</v>
      </c>
      <c r="E138" s="61">
        <v>7.416009005081288</v>
      </c>
      <c r="F138" s="60">
        <v>7.7381813554690275</v>
      </c>
      <c r="G138" s="60">
        <v>7.815827358356804</v>
      </c>
      <c r="H138" s="60">
        <v>7.894255425526187</v>
      </c>
      <c r="I138" s="60">
        <v>7.973197979781446</v>
      </c>
      <c r="J138" s="60">
        <v>8.052929959579261</v>
      </c>
      <c r="K138" s="88">
        <v>8.133459259175053</v>
      </c>
      <c r="L138" s="19">
        <v>6</v>
      </c>
      <c r="M138" s="10">
        <v>6</v>
      </c>
      <c r="N138" s="23">
        <v>8</v>
      </c>
      <c r="O138" s="14">
        <v>449835.31</v>
      </c>
      <c r="P138" s="9">
        <v>428896.13</v>
      </c>
      <c r="Q138" s="20">
        <v>556461.42</v>
      </c>
      <c r="R138" s="27">
        <f t="shared" si="73"/>
        <v>71759.643</v>
      </c>
      <c r="S138" s="26">
        <v>463.07399999999996</v>
      </c>
      <c r="T138" s="26">
        <v>1751.717407013815</v>
      </c>
      <c r="U138" s="16">
        <f t="shared" si="76"/>
        <v>16165.00530427371</v>
      </c>
      <c r="V138" s="17">
        <f t="shared" si="77"/>
        <v>16165.00530427371</v>
      </c>
      <c r="W138" s="17">
        <f t="shared" si="78"/>
        <v>16165.00530427371</v>
      </c>
      <c r="X138" s="17">
        <f t="shared" si="79"/>
        <v>16165.00530427371</v>
      </c>
      <c r="Y138" s="25">
        <f t="shared" si="80"/>
        <v>16165.00530427371</v>
      </c>
      <c r="Z138" s="14">
        <f t="shared" si="63"/>
        <v>22838.947597473878</v>
      </c>
      <c r="AA138" s="14">
        <f t="shared" si="64"/>
        <v>26724.710562627075</v>
      </c>
      <c r="AB138" s="14">
        <f t="shared" si="65"/>
        <v>29969.956225920156</v>
      </c>
      <c r="AC138" s="14">
        <f t="shared" si="66"/>
        <v>31271.93566414719</v>
      </c>
      <c r="AD138" s="14">
        <f t="shared" si="67"/>
        <v>31585.722676281333</v>
      </c>
      <c r="AE138" s="14">
        <f t="shared" si="68"/>
        <v>31902.67020673058</v>
      </c>
      <c r="AF138" s="14">
        <f t="shared" si="69"/>
        <v>32221.69690879788</v>
      </c>
      <c r="AG138" s="14">
        <f t="shared" si="70"/>
        <v>32543.913877885858</v>
      </c>
      <c r="AH138" s="98">
        <f t="shared" si="71"/>
        <v>32869.35301666472</v>
      </c>
      <c r="AI138" s="65">
        <f t="shared" si="81"/>
        <v>54775.73810315148</v>
      </c>
      <c r="AJ138" s="65">
        <f t="shared" si="82"/>
        <v>63090.94195267357</v>
      </c>
      <c r="AK138" s="65">
        <f t="shared" si="83"/>
        <v>69276.32841862195</v>
      </c>
      <c r="AL138" s="65">
        <f t="shared" si="59"/>
        <v>79247.8626849331</v>
      </c>
      <c r="AM138" s="65">
        <f t="shared" si="72"/>
        <v>78612.60768145636</v>
      </c>
      <c r="AN138" s="65">
        <f t="shared" si="84"/>
        <v>77899.59654697866</v>
      </c>
      <c r="AO138" s="65">
        <f t="shared" si="85"/>
        <v>77899.59654201736</v>
      </c>
      <c r="AP138" s="65">
        <f t="shared" si="74"/>
        <v>77899.59654201743</v>
      </c>
      <c r="AQ138" s="88">
        <f t="shared" si="75"/>
        <v>77899.59654201736</v>
      </c>
    </row>
    <row r="139" spans="1:43" ht="12.75">
      <c r="A139" s="12" t="s">
        <v>35</v>
      </c>
      <c r="B139" s="12" t="s">
        <v>175</v>
      </c>
      <c r="C139" s="14">
        <v>7.215530587823314</v>
      </c>
      <c r="D139" s="61">
        <v>8.44316340288328</v>
      </c>
      <c r="E139" s="61">
        <v>9.468436973329327</v>
      </c>
      <c r="F139" s="60">
        <v>9.879772584182222</v>
      </c>
      <c r="G139" s="60">
        <v>9.97890761544636</v>
      </c>
      <c r="H139" s="60">
        <v>10.079041152288687</v>
      </c>
      <c r="I139" s="60">
        <v>10.17983156381157</v>
      </c>
      <c r="J139" s="60">
        <v>10.281629879449687</v>
      </c>
      <c r="K139" s="88">
        <v>10.384446178244183</v>
      </c>
      <c r="L139" s="19">
        <v>2</v>
      </c>
      <c r="M139" s="10">
        <v>6</v>
      </c>
      <c r="N139" s="23">
        <v>3</v>
      </c>
      <c r="O139" s="14">
        <v>185500</v>
      </c>
      <c r="P139" s="9">
        <v>425500</v>
      </c>
      <c r="Q139" s="20">
        <v>235000</v>
      </c>
      <c r="R139" s="27">
        <f t="shared" si="73"/>
        <v>76909.09090909091</v>
      </c>
      <c r="S139" s="26">
        <v>0</v>
      </c>
      <c r="T139" s="26">
        <v>1751.717407013815</v>
      </c>
      <c r="U139" s="16">
        <f t="shared" si="76"/>
        <v>17469.5798968228</v>
      </c>
      <c r="V139" s="17">
        <f t="shared" si="77"/>
        <v>17469.5798968228</v>
      </c>
      <c r="W139" s="17">
        <f t="shared" si="78"/>
        <v>17469.5798968228</v>
      </c>
      <c r="X139" s="17">
        <f t="shared" si="79"/>
        <v>17469.5798968228</v>
      </c>
      <c r="Y139" s="25">
        <f t="shared" si="80"/>
        <v>17469.5798968228</v>
      </c>
      <c r="Z139" s="14">
        <f t="shared" si="63"/>
        <v>31513.072025487043</v>
      </c>
      <c r="AA139" s="14">
        <f t="shared" si="64"/>
        <v>36874.62941214994</v>
      </c>
      <c r="AB139" s="14">
        <f t="shared" si="65"/>
        <v>41352.40405090193</v>
      </c>
      <c r="AC139" s="14">
        <f t="shared" si="66"/>
        <v>43148.8691304527</v>
      </c>
      <c r="AD139" s="14">
        <f t="shared" si="67"/>
        <v>43581.830967763424</v>
      </c>
      <c r="AE139" s="14">
        <f t="shared" si="68"/>
        <v>44019.15367331804</v>
      </c>
      <c r="AF139" s="14">
        <f t="shared" si="69"/>
        <v>44459.34521005121</v>
      </c>
      <c r="AG139" s="14">
        <f t="shared" si="70"/>
        <v>44903.938662151726</v>
      </c>
      <c r="AH139" s="98">
        <f t="shared" si="71"/>
        <v>45352.978048773235</v>
      </c>
      <c r="AI139" s="65">
        <f t="shared" si="81"/>
        <v>75579.30472614028</v>
      </c>
      <c r="AJ139" s="65">
        <f t="shared" si="82"/>
        <v>87052.5837245815</v>
      </c>
      <c r="AK139" s="65">
        <f t="shared" si="83"/>
        <v>95587.1507564032</v>
      </c>
      <c r="AL139" s="65">
        <f t="shared" si="59"/>
        <v>109345.82664099746</v>
      </c>
      <c r="AM139" s="65">
        <f t="shared" si="72"/>
        <v>108469.30478754183</v>
      </c>
      <c r="AN139" s="65">
        <f t="shared" si="84"/>
        <v>107485.49539177724</v>
      </c>
      <c r="AO139" s="65">
        <f t="shared" si="85"/>
        <v>107485.49538493165</v>
      </c>
      <c r="AP139" s="65">
        <f t="shared" si="74"/>
        <v>107485.49538493178</v>
      </c>
      <c r="AQ139" s="88">
        <f t="shared" si="75"/>
        <v>107485.49538493165</v>
      </c>
    </row>
    <row r="140" spans="1:43" ht="12.75">
      <c r="A140" s="12" t="s">
        <v>34</v>
      </c>
      <c r="B140" s="12" t="s">
        <v>175</v>
      </c>
      <c r="C140" s="14">
        <v>11.624722582020464</v>
      </c>
      <c r="D140" s="61">
        <v>13.602524593107496</v>
      </c>
      <c r="E140" s="61">
        <v>15.254311759975888</v>
      </c>
      <c r="F140" s="60">
        <v>15.9170020924568</v>
      </c>
      <c r="G140" s="60">
        <v>16.07671553592142</v>
      </c>
      <c r="H140" s="60">
        <v>16.23803764145208</v>
      </c>
      <c r="I140" s="60">
        <v>16.4004180178666</v>
      </c>
      <c r="J140" s="60">
        <v>16.564422198045264</v>
      </c>
      <c r="K140" s="88">
        <v>16.730066420025715</v>
      </c>
      <c r="L140" s="19">
        <v>4</v>
      </c>
      <c r="M140" s="10">
        <v>4</v>
      </c>
      <c r="N140" s="23">
        <v>5</v>
      </c>
      <c r="O140" s="14">
        <v>406413.42</v>
      </c>
      <c r="P140" s="9">
        <v>315058.54</v>
      </c>
      <c r="Q140" s="20">
        <v>466656.6</v>
      </c>
      <c r="R140" s="27">
        <f t="shared" si="73"/>
        <v>91394.50461538462</v>
      </c>
      <c r="S140" s="26">
        <v>2802.5</v>
      </c>
      <c r="T140" s="26">
        <v>1751.717407013815</v>
      </c>
      <c r="U140" s="16">
        <f t="shared" si="76"/>
        <v>20185.15635871371</v>
      </c>
      <c r="V140" s="17">
        <f t="shared" si="77"/>
        <v>20185.15635871371</v>
      </c>
      <c r="W140" s="17">
        <f t="shared" si="78"/>
        <v>20185.15635871371</v>
      </c>
      <c r="X140" s="17">
        <f t="shared" si="79"/>
        <v>20185.15635871371</v>
      </c>
      <c r="Y140" s="25">
        <f t="shared" si="80"/>
        <v>20185.15635871371</v>
      </c>
      <c r="Z140" s="14">
        <f t="shared" si="63"/>
        <v>58661.7107361883</v>
      </c>
      <c r="AA140" s="14">
        <f t="shared" si="64"/>
        <v>68642.27144628085</v>
      </c>
      <c r="AB140" s="14">
        <f t="shared" si="65"/>
        <v>76977.66700491965</v>
      </c>
      <c r="AC140" s="14">
        <f t="shared" si="66"/>
        <v>80321.79399955345</v>
      </c>
      <c r="AD140" s="14">
        <f t="shared" si="67"/>
        <v>81127.75420678392</v>
      </c>
      <c r="AE140" s="14">
        <f t="shared" si="68"/>
        <v>81941.83218784726</v>
      </c>
      <c r="AF140" s="14">
        <f t="shared" si="69"/>
        <v>82761.25050972572</v>
      </c>
      <c r="AG140" s="14">
        <f t="shared" si="70"/>
        <v>83588.86301482297</v>
      </c>
      <c r="AH140" s="98">
        <f t="shared" si="71"/>
        <v>84424.75164497118</v>
      </c>
      <c r="AI140" s="65">
        <f t="shared" si="81"/>
        <v>140691.18072339214</v>
      </c>
      <c r="AJ140" s="65">
        <f t="shared" si="82"/>
        <v>162048.73587567318</v>
      </c>
      <c r="AK140" s="65">
        <f t="shared" si="83"/>
        <v>177935.8668438764</v>
      </c>
      <c r="AL140" s="65">
        <f t="shared" si="59"/>
        <v>203547.6975217064</v>
      </c>
      <c r="AM140" s="65">
        <f t="shared" si="72"/>
        <v>201916.04855458016</v>
      </c>
      <c r="AN140" s="65">
        <f t="shared" si="84"/>
        <v>200084.68339452177</v>
      </c>
      <c r="AO140" s="65">
        <f t="shared" si="85"/>
        <v>200084.6833817787</v>
      </c>
      <c r="AP140" s="65">
        <f t="shared" si="74"/>
        <v>200084.68338177892</v>
      </c>
      <c r="AQ140" s="88">
        <f t="shared" si="75"/>
        <v>200084.68338177868</v>
      </c>
    </row>
    <row r="141" spans="1:43" ht="12.75">
      <c r="A141" s="12" t="s">
        <v>33</v>
      </c>
      <c r="B141" s="12" t="s">
        <v>182</v>
      </c>
      <c r="C141" s="14">
        <v>46.654344333062134</v>
      </c>
      <c r="D141" s="61">
        <v>54.59200094351687</v>
      </c>
      <c r="E141" s="61">
        <v>61.22123847622167</v>
      </c>
      <c r="F141" s="60">
        <v>63.88086176956157</v>
      </c>
      <c r="G141" s="60">
        <v>64.5218513444476</v>
      </c>
      <c r="H141" s="60">
        <v>65.16929707976372</v>
      </c>
      <c r="I141" s="60">
        <v>65.82099005056133</v>
      </c>
      <c r="J141" s="60">
        <v>66.47919995106696</v>
      </c>
      <c r="K141" s="88">
        <v>67.14399195057761</v>
      </c>
      <c r="L141" s="19">
        <v>34</v>
      </c>
      <c r="M141" s="10">
        <v>36</v>
      </c>
      <c r="N141" s="23">
        <v>14</v>
      </c>
      <c r="O141" s="14">
        <v>1855770.09</v>
      </c>
      <c r="P141" s="9">
        <v>2054405.85</v>
      </c>
      <c r="Q141" s="20">
        <v>874169.97</v>
      </c>
      <c r="R141" s="27">
        <f t="shared" si="73"/>
        <v>56956.49892857143</v>
      </c>
      <c r="S141" s="26">
        <v>1009.3508333333333</v>
      </c>
      <c r="T141" s="26">
        <v>1153.5860541586073</v>
      </c>
      <c r="U141" s="16">
        <f t="shared" si="76"/>
        <v>12736.215560828517</v>
      </c>
      <c r="V141" s="17">
        <f t="shared" si="77"/>
        <v>12736.215560828517</v>
      </c>
      <c r="W141" s="17">
        <f t="shared" si="78"/>
        <v>12736.215560828517</v>
      </c>
      <c r="X141" s="17">
        <f t="shared" si="79"/>
        <v>12736.215560828517</v>
      </c>
      <c r="Y141" s="25">
        <f t="shared" si="80"/>
        <v>12736.215560828517</v>
      </c>
      <c r="Z141" s="14">
        <f t="shared" si="63"/>
        <v>148549.94656874944</v>
      </c>
      <c r="AA141" s="14">
        <f t="shared" si="64"/>
        <v>173823.87297839616</v>
      </c>
      <c r="AB141" s="14">
        <f t="shared" si="65"/>
        <v>194931.72253351202</v>
      </c>
      <c r="AC141" s="14">
        <f t="shared" si="66"/>
        <v>203400.1064271564</v>
      </c>
      <c r="AD141" s="14">
        <f t="shared" si="67"/>
        <v>205441.05177665447</v>
      </c>
      <c r="AE141" s="14">
        <f t="shared" si="68"/>
        <v>207502.5538888858</v>
      </c>
      <c r="AF141" s="14">
        <f t="shared" si="69"/>
        <v>209577.5794277746</v>
      </c>
      <c r="AG141" s="14">
        <f t="shared" si="70"/>
        <v>211673.35522205237</v>
      </c>
      <c r="AH141" s="98">
        <f t="shared" si="71"/>
        <v>213790.08877427282</v>
      </c>
      <c r="AI141" s="65">
        <f t="shared" si="81"/>
        <v>356274.4269962316</v>
      </c>
      <c r="AJ141" s="65">
        <f t="shared" si="82"/>
        <v>410358.49029568885</v>
      </c>
      <c r="AK141" s="65">
        <f t="shared" si="83"/>
        <v>450589.7148344819</v>
      </c>
      <c r="AL141" s="65">
        <f t="shared" si="59"/>
        <v>515446.94506136025</v>
      </c>
      <c r="AM141" s="65">
        <f t="shared" si="72"/>
        <v>511315.09544695687</v>
      </c>
      <c r="AN141" s="65">
        <f t="shared" si="84"/>
        <v>506677.50146511773</v>
      </c>
      <c r="AO141" s="65">
        <f t="shared" si="85"/>
        <v>506677.5014328481</v>
      </c>
      <c r="AP141" s="65">
        <f t="shared" si="74"/>
        <v>506677.50143284875</v>
      </c>
      <c r="AQ141" s="88">
        <f t="shared" si="75"/>
        <v>506677.5014328481</v>
      </c>
    </row>
    <row r="142" spans="1:43" ht="12.75">
      <c r="A142" s="12" t="s">
        <v>32</v>
      </c>
      <c r="B142" s="12" t="s">
        <v>174</v>
      </c>
      <c r="C142" s="14">
        <v>21.63765683252181</v>
      </c>
      <c r="D142" s="61">
        <v>25.319035110293544</v>
      </c>
      <c r="E142" s="61">
        <v>28.393586233977192</v>
      </c>
      <c r="F142" s="60">
        <v>29.62708371310237</v>
      </c>
      <c r="G142" s="60">
        <v>29.92436604881787</v>
      </c>
      <c r="H142" s="60">
        <v>30.224642664826867</v>
      </c>
      <c r="I142" s="60">
        <v>30.526889091475127</v>
      </c>
      <c r="J142" s="60">
        <v>30.83215798238988</v>
      </c>
      <c r="K142" s="88">
        <v>31.140479562213773</v>
      </c>
      <c r="L142" s="19">
        <v>31</v>
      </c>
      <c r="M142" s="10">
        <v>29</v>
      </c>
      <c r="N142" s="23">
        <v>34</v>
      </c>
      <c r="O142" s="14">
        <v>2235953.31</v>
      </c>
      <c r="P142" s="9">
        <v>2373325.66</v>
      </c>
      <c r="Q142" s="20">
        <v>2028256.44</v>
      </c>
      <c r="R142" s="27">
        <f t="shared" si="73"/>
        <v>70612.07882978724</v>
      </c>
      <c r="S142" s="26">
        <v>1341.5218085106383</v>
      </c>
      <c r="T142" s="26">
        <v>1633.4658111380143</v>
      </c>
      <c r="U142" s="16">
        <f t="shared" si="76"/>
        <v>15721.565480884614</v>
      </c>
      <c r="V142" s="17">
        <f t="shared" si="77"/>
        <v>15721.565480884614</v>
      </c>
      <c r="W142" s="17">
        <f t="shared" si="78"/>
        <v>15721.565480884614</v>
      </c>
      <c r="X142" s="17">
        <f t="shared" si="79"/>
        <v>15721.565480884614</v>
      </c>
      <c r="Y142" s="25">
        <f t="shared" si="80"/>
        <v>15721.565480884614</v>
      </c>
      <c r="Z142" s="14">
        <f t="shared" si="63"/>
        <v>85044.4596863505</v>
      </c>
      <c r="AA142" s="14">
        <f t="shared" si="64"/>
        <v>99513.71709982413</v>
      </c>
      <c r="AB142" s="14">
        <f t="shared" si="65"/>
        <v>111597.90630365409</v>
      </c>
      <c r="AC142" s="14">
        <f t="shared" si="66"/>
        <v>116446.03415079723</v>
      </c>
      <c r="AD142" s="14">
        <f t="shared" si="67"/>
        <v>117614.47007761263</v>
      </c>
      <c r="AE142" s="14">
        <f t="shared" si="68"/>
        <v>118794.67469785361</v>
      </c>
      <c r="AF142" s="14">
        <f t="shared" si="69"/>
        <v>119982.62144483211</v>
      </c>
      <c r="AG142" s="14">
        <f t="shared" si="70"/>
        <v>121182.44765928044</v>
      </c>
      <c r="AH142" s="98">
        <f t="shared" si="71"/>
        <v>122394.27213587322</v>
      </c>
      <c r="AI142" s="65">
        <f t="shared" si="81"/>
        <v>203966.1867527908</v>
      </c>
      <c r="AJ142" s="65">
        <f t="shared" si="82"/>
        <v>234929.17292132528</v>
      </c>
      <c r="AK142" s="65">
        <f t="shared" si="83"/>
        <v>257961.4447763571</v>
      </c>
      <c r="AL142" s="65">
        <f t="shared" si="59"/>
        <v>295092.04110979574</v>
      </c>
      <c r="AM142" s="65">
        <f t="shared" si="72"/>
        <v>292726.56790648116</v>
      </c>
      <c r="AN142" s="65">
        <f t="shared" si="84"/>
        <v>290071.55736261915</v>
      </c>
      <c r="AO142" s="65">
        <f t="shared" si="85"/>
        <v>290071.5573441449</v>
      </c>
      <c r="AP142" s="65">
        <f t="shared" si="74"/>
        <v>290071.55734414526</v>
      </c>
      <c r="AQ142" s="88">
        <f t="shared" si="75"/>
        <v>290071.55734414485</v>
      </c>
    </row>
    <row r="143" spans="1:43" ht="12.75">
      <c r="A143" s="12" t="s">
        <v>31</v>
      </c>
      <c r="B143" s="12" t="s">
        <v>176</v>
      </c>
      <c r="C143" s="14">
        <v>8.122998603752688</v>
      </c>
      <c r="D143" s="61">
        <v>9.505025818699513</v>
      </c>
      <c r="E143" s="61">
        <v>10.659243887603871</v>
      </c>
      <c r="F143" s="60">
        <v>11.12231150986168</v>
      </c>
      <c r="G143" s="60">
        <v>11.233914351917472</v>
      </c>
      <c r="H143" s="60">
        <v>11.346641277548093</v>
      </c>
      <c r="I143" s="60">
        <v>11.46010769032357</v>
      </c>
      <c r="J143" s="60">
        <v>11.574708767226808</v>
      </c>
      <c r="K143" s="88">
        <v>11.690455854899074</v>
      </c>
      <c r="L143" s="19">
        <v>2</v>
      </c>
      <c r="M143" s="10">
        <v>5</v>
      </c>
      <c r="N143" s="23">
        <v>5</v>
      </c>
      <c r="O143" s="14">
        <v>180595.61</v>
      </c>
      <c r="P143" s="9">
        <v>413175.03</v>
      </c>
      <c r="Q143" s="20">
        <v>517000</v>
      </c>
      <c r="R143" s="27">
        <f t="shared" si="73"/>
        <v>92564.22000000002</v>
      </c>
      <c r="S143" s="26">
        <v>4453.466666666666</v>
      </c>
      <c r="T143" s="26">
        <v>2348.7972657450077</v>
      </c>
      <c r="U143" s="16">
        <f t="shared" si="76"/>
        <v>19934.50906835024</v>
      </c>
      <c r="V143" s="17">
        <f t="shared" si="77"/>
        <v>19934.50906835024</v>
      </c>
      <c r="W143" s="17">
        <f t="shared" si="78"/>
        <v>19934.50906835024</v>
      </c>
      <c r="X143" s="17">
        <f t="shared" si="79"/>
        <v>19934.50906835024</v>
      </c>
      <c r="Y143" s="25">
        <f t="shared" si="80"/>
        <v>19934.50906835024</v>
      </c>
      <c r="Z143" s="14">
        <f t="shared" si="63"/>
        <v>40481.99733217607</v>
      </c>
      <c r="AA143" s="14">
        <f t="shared" si="64"/>
        <v>47369.50584444215</v>
      </c>
      <c r="AB143" s="14">
        <f t="shared" si="65"/>
        <v>53121.69848479905</v>
      </c>
      <c r="AC143" s="14">
        <f t="shared" si="66"/>
        <v>55429.45491358847</v>
      </c>
      <c r="AD143" s="14">
        <f t="shared" si="67"/>
        <v>55985.641880342184</v>
      </c>
      <c r="AE143" s="14">
        <f t="shared" si="68"/>
        <v>56547.430860649896</v>
      </c>
      <c r="AF143" s="14">
        <f t="shared" si="69"/>
        <v>57112.90516925637</v>
      </c>
      <c r="AG143" s="14">
        <f t="shared" si="70"/>
        <v>57684.03422094895</v>
      </c>
      <c r="AH143" s="98">
        <f t="shared" si="71"/>
        <v>58260.87456315843</v>
      </c>
      <c r="AI143" s="65">
        <f t="shared" si="81"/>
        <v>97089.90636700855</v>
      </c>
      <c r="AJ143" s="65">
        <f t="shared" si="82"/>
        <v>111828.59161580194</v>
      </c>
      <c r="AK143" s="65">
        <f t="shared" si="83"/>
        <v>122792.1790291158</v>
      </c>
      <c r="AL143" s="65">
        <f t="shared" si="59"/>
        <v>140466.7072377255</v>
      </c>
      <c r="AM143" s="65">
        <f t="shared" si="72"/>
        <v>139340.7187811102</v>
      </c>
      <c r="AN143" s="65">
        <f t="shared" si="84"/>
        <v>138076.90770923177</v>
      </c>
      <c r="AO143" s="65">
        <f t="shared" si="85"/>
        <v>138076.90770043788</v>
      </c>
      <c r="AP143" s="65">
        <f t="shared" si="74"/>
        <v>138076.90770043805</v>
      </c>
      <c r="AQ143" s="88">
        <f t="shared" si="75"/>
        <v>138076.90770043788</v>
      </c>
    </row>
    <row r="144" spans="1:43" ht="12.75">
      <c r="A144" s="12" t="s">
        <v>30</v>
      </c>
      <c r="B144" s="12" t="s">
        <v>177</v>
      </c>
      <c r="C144" s="14">
        <v>39.69415228089225</v>
      </c>
      <c r="D144" s="61">
        <v>46.44761875337115</v>
      </c>
      <c r="E144" s="61">
        <v>52.087864434477254</v>
      </c>
      <c r="F144" s="60">
        <v>54.350708195863646</v>
      </c>
      <c r="G144" s="60">
        <v>54.896070865936785</v>
      </c>
      <c r="H144" s="60">
        <v>55.44692652533226</v>
      </c>
      <c r="I144" s="60">
        <v>56.00139579058556</v>
      </c>
      <c r="J144" s="60">
        <v>56.56140974849143</v>
      </c>
      <c r="K144" s="88">
        <v>57.12702384597633</v>
      </c>
      <c r="L144" s="19">
        <v>43</v>
      </c>
      <c r="M144" s="10">
        <v>26</v>
      </c>
      <c r="N144" s="23">
        <v>23</v>
      </c>
      <c r="O144" s="14">
        <v>6806107.54</v>
      </c>
      <c r="P144" s="9">
        <v>2960809.26</v>
      </c>
      <c r="Q144" s="20">
        <v>3276894.13</v>
      </c>
      <c r="R144" s="27">
        <f t="shared" si="73"/>
        <v>141780.55358695652</v>
      </c>
      <c r="S144" s="26">
        <v>3224.6429347826083</v>
      </c>
      <c r="T144" s="26">
        <v>3106.884246713853</v>
      </c>
      <c r="U144" s="16">
        <f t="shared" si="76"/>
        <v>31483.771697685137</v>
      </c>
      <c r="V144" s="17">
        <f t="shared" si="77"/>
        <v>31483.771697685137</v>
      </c>
      <c r="W144" s="17">
        <f t="shared" si="78"/>
        <v>31483.771697685137</v>
      </c>
      <c r="X144" s="17">
        <f t="shared" si="79"/>
        <v>31483.771697685137</v>
      </c>
      <c r="Y144" s="25">
        <f t="shared" si="80"/>
        <v>31483.771697685137</v>
      </c>
      <c r="Z144" s="14">
        <f t="shared" si="63"/>
        <v>312430.4070361898</v>
      </c>
      <c r="AA144" s="14">
        <f t="shared" si="64"/>
        <v>365586.556183064</v>
      </c>
      <c r="AB144" s="14">
        <f t="shared" si="65"/>
        <v>409980.6080187638</v>
      </c>
      <c r="AC144" s="14">
        <f t="shared" si="66"/>
        <v>427791.3221115189</v>
      </c>
      <c r="AD144" s="14">
        <f t="shared" si="67"/>
        <v>432083.84056077455</v>
      </c>
      <c r="AE144" s="14">
        <f t="shared" si="68"/>
        <v>436419.59401547076</v>
      </c>
      <c r="AF144" s="14">
        <f t="shared" si="69"/>
        <v>440783.7899556253</v>
      </c>
      <c r="AG144" s="14">
        <f t="shared" si="70"/>
        <v>445191.62785518164</v>
      </c>
      <c r="AH144" s="98">
        <f t="shared" si="71"/>
        <v>449643.5441337334</v>
      </c>
      <c r="AI144" s="65">
        <f t="shared" si="81"/>
        <v>749316.7571857915</v>
      </c>
      <c r="AJ144" s="65">
        <f t="shared" si="82"/>
        <v>863066.4171562196</v>
      </c>
      <c r="AK144" s="65">
        <f t="shared" si="83"/>
        <v>947680.7717793783</v>
      </c>
      <c r="AL144" s="65">
        <f t="shared" si="59"/>
        <v>1084088.5679925228</v>
      </c>
      <c r="AM144" s="65">
        <f t="shared" si="72"/>
        <v>1075398.457449515</v>
      </c>
      <c r="AN144" s="65">
        <f t="shared" si="84"/>
        <v>1065644.6648101883</v>
      </c>
      <c r="AO144" s="65">
        <f t="shared" si="85"/>
        <v>1065644.6647423191</v>
      </c>
      <c r="AP144" s="65">
        <f t="shared" si="74"/>
        <v>1065644.6647423203</v>
      </c>
      <c r="AQ144" s="88">
        <f t="shared" si="75"/>
        <v>1065644.6647423191</v>
      </c>
    </row>
    <row r="145" spans="1:43" ht="12.75">
      <c r="A145" s="12" t="s">
        <v>29</v>
      </c>
      <c r="B145" s="12" t="s">
        <v>176</v>
      </c>
      <c r="C145" s="14">
        <v>6.730529973853984</v>
      </c>
      <c r="D145" s="61">
        <v>7.875645964712864</v>
      </c>
      <c r="E145" s="61">
        <v>8.832004532291066</v>
      </c>
      <c r="F145" s="60">
        <v>9.215691722645575</v>
      </c>
      <c r="G145" s="60">
        <v>9.308163272902494</v>
      </c>
      <c r="H145" s="60">
        <v>9.401566212977702</v>
      </c>
      <c r="I145" s="60">
        <v>9.495581875107476</v>
      </c>
      <c r="J145" s="60">
        <v>9.590537693858552</v>
      </c>
      <c r="K145" s="88">
        <v>9.686443070797136</v>
      </c>
      <c r="L145" s="19">
        <v>7</v>
      </c>
      <c r="M145" s="10">
        <v>7</v>
      </c>
      <c r="N145" s="23">
        <v>9</v>
      </c>
      <c r="O145" s="14">
        <v>1375380.43</v>
      </c>
      <c r="P145" s="9">
        <v>1177052.3</v>
      </c>
      <c r="Q145" s="20">
        <v>1542187.76</v>
      </c>
      <c r="R145" s="27">
        <f t="shared" si="73"/>
        <v>178026.97782608698</v>
      </c>
      <c r="S145" s="26">
        <v>628.4730434782609</v>
      </c>
      <c r="T145" s="26">
        <v>2348.7972657450077</v>
      </c>
      <c r="U145" s="16">
        <f t="shared" si="76"/>
        <v>40688.5540152198</v>
      </c>
      <c r="V145" s="17">
        <f t="shared" si="77"/>
        <v>40688.5540152198</v>
      </c>
      <c r="W145" s="17">
        <f t="shared" si="78"/>
        <v>40688.5540152198</v>
      </c>
      <c r="X145" s="17">
        <f t="shared" si="79"/>
        <v>40688.5540152198</v>
      </c>
      <c r="Y145" s="25">
        <f t="shared" si="80"/>
        <v>40688.5540152198</v>
      </c>
      <c r="Z145" s="14">
        <f t="shared" si="63"/>
        <v>68463.88309805344</v>
      </c>
      <c r="AA145" s="14">
        <f t="shared" si="64"/>
        <v>80112.1615599918</v>
      </c>
      <c r="AB145" s="14">
        <f t="shared" si="65"/>
        <v>89840.37336869778</v>
      </c>
      <c r="AC145" s="14">
        <f t="shared" si="66"/>
        <v>93743.29261111963</v>
      </c>
      <c r="AD145" s="14">
        <f t="shared" si="67"/>
        <v>94683.92602799456</v>
      </c>
      <c r="AE145" s="14">
        <f t="shared" si="68"/>
        <v>95634.03367110218</v>
      </c>
      <c r="AF145" s="14">
        <f t="shared" si="69"/>
        <v>96590.37400781317</v>
      </c>
      <c r="AG145" s="14">
        <f t="shared" si="70"/>
        <v>97556.2777478913</v>
      </c>
      <c r="AH145" s="98">
        <f t="shared" si="71"/>
        <v>98531.84052537021</v>
      </c>
      <c r="AI145" s="65">
        <f t="shared" si="81"/>
        <v>164200.19854673796</v>
      </c>
      <c r="AJ145" s="65">
        <f t="shared" si="82"/>
        <v>189126.52853022332</v>
      </c>
      <c r="AK145" s="65">
        <f t="shared" si="83"/>
        <v>207668.3450527942</v>
      </c>
      <c r="AL145" s="65">
        <f t="shared" si="59"/>
        <v>237559.8255338156</v>
      </c>
      <c r="AM145" s="65">
        <f t="shared" si="72"/>
        <v>235655.53357334467</v>
      </c>
      <c r="AN145" s="65">
        <f t="shared" si="84"/>
        <v>233518.15352331602</v>
      </c>
      <c r="AO145" s="65">
        <f t="shared" si="85"/>
        <v>233518.1535084436</v>
      </c>
      <c r="AP145" s="65">
        <f t="shared" si="74"/>
        <v>233518.15350844388</v>
      </c>
      <c r="AQ145" s="88">
        <f t="shared" si="75"/>
        <v>233518.1535084436</v>
      </c>
    </row>
    <row r="146" spans="1:43" ht="12.75">
      <c r="A146" s="12" t="s">
        <v>28</v>
      </c>
      <c r="B146" s="12" t="s">
        <v>176</v>
      </c>
      <c r="C146" s="14">
        <v>10.96886961257534</v>
      </c>
      <c r="D146" s="61">
        <v>12.835086395473597</v>
      </c>
      <c r="E146" s="61">
        <v>14.393681702438379</v>
      </c>
      <c r="F146" s="60">
        <v>15.018983837539647</v>
      </c>
      <c r="G146" s="60">
        <v>15.16968643920417</v>
      </c>
      <c r="H146" s="60">
        <v>15.32190694414154</v>
      </c>
      <c r="I146" s="60">
        <v>15.47512601358295</v>
      </c>
      <c r="J146" s="60">
        <v>15.629877273718781</v>
      </c>
      <c r="K146" s="88">
        <v>15.786176046455967</v>
      </c>
      <c r="L146" s="19">
        <v>9</v>
      </c>
      <c r="M146" s="10">
        <v>12</v>
      </c>
      <c r="N146" s="23">
        <v>13</v>
      </c>
      <c r="O146" s="14">
        <v>924530.75</v>
      </c>
      <c r="P146" s="9">
        <v>1191040.2</v>
      </c>
      <c r="Q146" s="20">
        <v>1374518.94</v>
      </c>
      <c r="R146" s="27">
        <f t="shared" si="73"/>
        <v>102649.70264705883</v>
      </c>
      <c r="S146" s="26">
        <v>1034.124117647059</v>
      </c>
      <c r="T146" s="26">
        <v>2348.7972657450077</v>
      </c>
      <c r="U146" s="16">
        <f t="shared" si="76"/>
        <v>23073.570636926703</v>
      </c>
      <c r="V146" s="17">
        <f t="shared" si="77"/>
        <v>23073.570636926703</v>
      </c>
      <c r="W146" s="17">
        <f t="shared" si="78"/>
        <v>23073.570636926703</v>
      </c>
      <c r="X146" s="17">
        <f t="shared" si="79"/>
        <v>23073.570636926703</v>
      </c>
      <c r="Y146" s="25">
        <f t="shared" si="80"/>
        <v>23073.570636926703</v>
      </c>
      <c r="Z146" s="14">
        <f t="shared" si="63"/>
        <v>63272.746953248985</v>
      </c>
      <c r="AA146" s="14">
        <f t="shared" si="64"/>
        <v>74037.81814425424</v>
      </c>
      <c r="AB146" s="14">
        <f t="shared" si="65"/>
        <v>83028.40787166283</v>
      </c>
      <c r="AC146" s="14">
        <f t="shared" si="66"/>
        <v>86635.39611758289</v>
      </c>
      <c r="AD146" s="14">
        <f t="shared" si="67"/>
        <v>87504.70789875163</v>
      </c>
      <c r="AE146" s="14">
        <f t="shared" si="68"/>
        <v>88382.7755420169</v>
      </c>
      <c r="AF146" s="14">
        <f t="shared" si="69"/>
        <v>89266.60329743703</v>
      </c>
      <c r="AG146" s="14">
        <f t="shared" si="70"/>
        <v>90159.26933041142</v>
      </c>
      <c r="AH146" s="98">
        <f t="shared" si="71"/>
        <v>91060.86202371551</v>
      </c>
      <c r="AI146" s="65">
        <f t="shared" si="81"/>
        <v>151750.0489629164</v>
      </c>
      <c r="AJ146" s="65">
        <f t="shared" si="82"/>
        <v>174786.3901423885</v>
      </c>
      <c r="AK146" s="65">
        <f t="shared" si="83"/>
        <v>191922.3107445834</v>
      </c>
      <c r="AL146" s="65">
        <f t="shared" si="59"/>
        <v>219547.3298780281</v>
      </c>
      <c r="AM146" s="65">
        <f t="shared" si="72"/>
        <v>217787.42702286257</v>
      </c>
      <c r="AN146" s="65">
        <f t="shared" si="84"/>
        <v>215812.1095134146</v>
      </c>
      <c r="AO146" s="65">
        <f t="shared" si="85"/>
        <v>215812.10949966984</v>
      </c>
      <c r="AP146" s="65">
        <f t="shared" si="74"/>
        <v>215812.10949967013</v>
      </c>
      <c r="AQ146" s="88">
        <f t="shared" si="75"/>
        <v>215812.10949966984</v>
      </c>
    </row>
    <row r="147" spans="1:43" ht="12.75">
      <c r="A147" s="12" t="s">
        <v>27</v>
      </c>
      <c r="B147" s="12" t="s">
        <v>179</v>
      </c>
      <c r="C147" s="14">
        <v>44.13421029105851</v>
      </c>
      <c r="D147" s="61">
        <v>51.64309742840834</v>
      </c>
      <c r="E147" s="61">
        <v>57.91424253869197</v>
      </c>
      <c r="F147" s="60">
        <v>60.430200600074</v>
      </c>
      <c r="G147" s="60">
        <v>61.036565754204965</v>
      </c>
      <c r="H147" s="60">
        <v>61.64903832547291</v>
      </c>
      <c r="I147" s="60">
        <v>62.26552870872762</v>
      </c>
      <c r="J147" s="60">
        <v>62.8881839958149</v>
      </c>
      <c r="K147" s="88">
        <v>63.51706583577304</v>
      </c>
      <c r="L147" s="19">
        <v>8</v>
      </c>
      <c r="M147" s="10">
        <v>9</v>
      </c>
      <c r="N147" s="23">
        <v>14</v>
      </c>
      <c r="O147" s="14">
        <v>551173</v>
      </c>
      <c r="P147" s="9">
        <v>598416</v>
      </c>
      <c r="Q147" s="20">
        <v>1027969</v>
      </c>
      <c r="R147" s="27">
        <f t="shared" si="73"/>
        <v>70243.80645161291</v>
      </c>
      <c r="S147" s="26">
        <v>6807.193548387097</v>
      </c>
      <c r="T147" s="26">
        <v>1889.3153925353927</v>
      </c>
      <c r="U147" s="16">
        <f t="shared" si="76"/>
        <v>14306.053833384882</v>
      </c>
      <c r="V147" s="17">
        <f t="shared" si="77"/>
        <v>14306.053833384882</v>
      </c>
      <c r="W147" s="17">
        <f t="shared" si="78"/>
        <v>14306.053833384882</v>
      </c>
      <c r="X147" s="17">
        <f t="shared" si="79"/>
        <v>14306.053833384882</v>
      </c>
      <c r="Y147" s="25">
        <f t="shared" si="80"/>
        <v>14306.053833384882</v>
      </c>
      <c r="Z147" s="14">
        <f t="shared" si="63"/>
        <v>157846.59707945303</v>
      </c>
      <c r="AA147" s="14">
        <f t="shared" si="64"/>
        <v>184702.2329833875</v>
      </c>
      <c r="AB147" s="14">
        <f t="shared" si="65"/>
        <v>207131.06786955902</v>
      </c>
      <c r="AC147" s="14">
        <f t="shared" si="66"/>
        <v>216129.42573672652</v>
      </c>
      <c r="AD147" s="14">
        <f t="shared" si="67"/>
        <v>218298.09887114807</v>
      </c>
      <c r="AE147" s="14">
        <f t="shared" si="68"/>
        <v>220488.6152651558</v>
      </c>
      <c r="AF147" s="14">
        <f t="shared" si="69"/>
        <v>222693.5014178073</v>
      </c>
      <c r="AG147" s="14">
        <f t="shared" si="70"/>
        <v>224920.43643198538</v>
      </c>
      <c r="AH147" s="98">
        <f t="shared" si="71"/>
        <v>227169.6407963052</v>
      </c>
      <c r="AI147" s="65">
        <f t="shared" si="81"/>
        <v>378571.02763588424</v>
      </c>
      <c r="AJ147" s="65">
        <f t="shared" si="82"/>
        <v>436039.8153752196</v>
      </c>
      <c r="AK147" s="65">
        <f t="shared" si="83"/>
        <v>478788.816882594</v>
      </c>
      <c r="AL147" s="65">
        <f t="shared" si="59"/>
        <v>547704.9849713752</v>
      </c>
      <c r="AM147" s="65">
        <f t="shared" si="72"/>
        <v>543314.5532254049</v>
      </c>
      <c r="AN147" s="65">
        <f t="shared" si="84"/>
        <v>538386.7262851866</v>
      </c>
      <c r="AO147" s="65">
        <f t="shared" si="85"/>
        <v>538386.7262508976</v>
      </c>
      <c r="AP147" s="65">
        <f t="shared" si="74"/>
        <v>538386.7262508982</v>
      </c>
      <c r="AQ147" s="88">
        <f t="shared" si="75"/>
        <v>538386.7262508976</v>
      </c>
    </row>
    <row r="148" spans="1:43" ht="12.75">
      <c r="A148" s="12" t="s">
        <v>26</v>
      </c>
      <c r="B148" s="12" t="s">
        <v>180</v>
      </c>
      <c r="C148" s="14">
        <v>38.02439355302767</v>
      </c>
      <c r="D148" s="61">
        <v>44.49377133894226</v>
      </c>
      <c r="E148" s="61">
        <v>49.89675664510238</v>
      </c>
      <c r="F148" s="60">
        <v>52.06441250340342</v>
      </c>
      <c r="G148" s="60">
        <v>52.58683416010607</v>
      </c>
      <c r="H148" s="60">
        <v>53.11451774018465</v>
      </c>
      <c r="I148" s="60">
        <v>53.645662917586485</v>
      </c>
      <c r="J148" s="60">
        <v>54.18211954676236</v>
      </c>
      <c r="K148" s="88">
        <v>54.72394074222997</v>
      </c>
      <c r="L148" s="19">
        <v>70</v>
      </c>
      <c r="M148" s="10">
        <v>42</v>
      </c>
      <c r="N148" s="23">
        <v>63</v>
      </c>
      <c r="O148" s="14">
        <v>3670167.84</v>
      </c>
      <c r="P148" s="9">
        <v>2071488.63</v>
      </c>
      <c r="Q148" s="20">
        <v>2573946.36</v>
      </c>
      <c r="R148" s="27">
        <f t="shared" si="73"/>
        <v>47517.730457142854</v>
      </c>
      <c r="S148" s="26">
        <v>2003.471257142857</v>
      </c>
      <c r="T148" s="26">
        <v>1737.2550240384614</v>
      </c>
      <c r="U148" s="16">
        <f t="shared" si="76"/>
        <v>10175.5268506605</v>
      </c>
      <c r="V148" s="17">
        <f t="shared" si="77"/>
        <v>10175.5268506605</v>
      </c>
      <c r="W148" s="17">
        <f t="shared" si="78"/>
        <v>10175.5268506605</v>
      </c>
      <c r="X148" s="17">
        <f t="shared" si="79"/>
        <v>10175.5268506605</v>
      </c>
      <c r="Y148" s="25">
        <f t="shared" si="80"/>
        <v>10175.5268506605</v>
      </c>
      <c r="Z148" s="14">
        <f t="shared" si="63"/>
        <v>96729.55939472877</v>
      </c>
      <c r="AA148" s="14">
        <f t="shared" si="64"/>
        <v>113186.8912366389</v>
      </c>
      <c r="AB148" s="14">
        <f t="shared" si="65"/>
        <v>126931.446750778</v>
      </c>
      <c r="AC148" s="14">
        <f t="shared" si="66"/>
        <v>132445.70684806144</v>
      </c>
      <c r="AD148" s="14">
        <f t="shared" si="67"/>
        <v>133774.68574684754</v>
      </c>
      <c r="AE148" s="14">
        <f t="shared" si="68"/>
        <v>135117.0503562831</v>
      </c>
      <c r="AF148" s="14">
        <f t="shared" si="69"/>
        <v>136468.2208598459</v>
      </c>
      <c r="AG148" s="14">
        <f t="shared" si="70"/>
        <v>137832.90306844437</v>
      </c>
      <c r="AH148" s="98">
        <f t="shared" si="71"/>
        <v>139211.2320991288</v>
      </c>
      <c r="AI148" s="65">
        <f t="shared" si="81"/>
        <v>231991.1191015184</v>
      </c>
      <c r="AJ148" s="65">
        <f t="shared" si="82"/>
        <v>267208.41627376585</v>
      </c>
      <c r="AK148" s="65">
        <f t="shared" si="83"/>
        <v>293405.3198300173</v>
      </c>
      <c r="AL148" s="65">
        <f t="shared" si="59"/>
        <v>335637.6561473177</v>
      </c>
      <c r="AM148" s="65">
        <f t="shared" si="72"/>
        <v>332947.1671776597</v>
      </c>
      <c r="AN148" s="65">
        <f t="shared" si="84"/>
        <v>329927.35846768244</v>
      </c>
      <c r="AO148" s="65">
        <f t="shared" si="85"/>
        <v>329927.3584466699</v>
      </c>
      <c r="AP148" s="65">
        <f t="shared" si="74"/>
        <v>329927.35844667023</v>
      </c>
      <c r="AQ148" s="88">
        <f t="shared" si="75"/>
        <v>329927.3584466699</v>
      </c>
    </row>
    <row r="149" spans="1:43" ht="12.75">
      <c r="A149" s="12" t="s">
        <v>25</v>
      </c>
      <c r="B149" s="12" t="s">
        <v>181</v>
      </c>
      <c r="C149" s="14">
        <v>6.32331400282649</v>
      </c>
      <c r="D149" s="61">
        <v>7.399147259343769</v>
      </c>
      <c r="E149" s="61">
        <v>8.29764344695194</v>
      </c>
      <c r="F149" s="60">
        <v>8.658116484424285</v>
      </c>
      <c r="G149" s="60">
        <v>8.744993246116772</v>
      </c>
      <c r="H149" s="60">
        <v>8.832745045927053</v>
      </c>
      <c r="I149" s="60">
        <v>8.921072496386321</v>
      </c>
      <c r="J149" s="60">
        <v>9.010283221350186</v>
      </c>
      <c r="K149" s="88">
        <v>9.100386053563687</v>
      </c>
      <c r="L149" s="19">
        <v>1</v>
      </c>
      <c r="M149" s="10">
        <v>5</v>
      </c>
      <c r="N149" s="23">
        <v>13</v>
      </c>
      <c r="O149" s="14">
        <v>136975.95</v>
      </c>
      <c r="P149" s="9">
        <v>414551.57</v>
      </c>
      <c r="Q149" s="20">
        <v>1229267.26</v>
      </c>
      <c r="R149" s="27">
        <f t="shared" si="73"/>
        <v>93726.04105263158</v>
      </c>
      <c r="S149" s="26">
        <v>19.736842105263158</v>
      </c>
      <c r="T149" s="26">
        <v>1754.4216811594206</v>
      </c>
      <c r="U149" s="16">
        <f t="shared" si="76"/>
        <v>21373.29557512604</v>
      </c>
      <c r="V149" s="17">
        <f t="shared" si="77"/>
        <v>21373.29557512604</v>
      </c>
      <c r="W149" s="17">
        <f t="shared" si="78"/>
        <v>21373.29557512604</v>
      </c>
      <c r="X149" s="17">
        <f t="shared" si="79"/>
        <v>21373.29557512604</v>
      </c>
      <c r="Y149" s="25">
        <f t="shared" si="80"/>
        <v>21373.29557512604</v>
      </c>
      <c r="Z149" s="14">
        <f t="shared" si="63"/>
        <v>33787.51479918599</v>
      </c>
      <c r="AA149" s="14">
        <f t="shared" si="64"/>
        <v>39536.040344459536</v>
      </c>
      <c r="AB149" s="14">
        <f t="shared" si="65"/>
        <v>44336.99649217787</v>
      </c>
      <c r="AC149" s="14">
        <f t="shared" si="66"/>
        <v>46263.12068636785</v>
      </c>
      <c r="AD149" s="14">
        <f t="shared" si="67"/>
        <v>46727.331362933684</v>
      </c>
      <c r="AE149" s="14">
        <f t="shared" si="68"/>
        <v>47196.21765158229</v>
      </c>
      <c r="AF149" s="14">
        <f t="shared" si="69"/>
        <v>47668.179828098095</v>
      </c>
      <c r="AG149" s="14">
        <f t="shared" si="70"/>
        <v>48144.86162637908</v>
      </c>
      <c r="AH149" s="98">
        <f t="shared" si="71"/>
        <v>48626.310242642874</v>
      </c>
      <c r="AI149" s="65">
        <f t="shared" si="81"/>
        <v>81034.20938718162</v>
      </c>
      <c r="AJ149" s="65">
        <f t="shared" si="82"/>
        <v>93335.56749157391</v>
      </c>
      <c r="AK149" s="65">
        <f t="shared" si="83"/>
        <v>102486.11332408112</v>
      </c>
      <c r="AL149" s="65">
        <f t="shared" si="59"/>
        <v>117237.81587761044</v>
      </c>
      <c r="AM149" s="65">
        <f t="shared" si="72"/>
        <v>116298.0314265265</v>
      </c>
      <c r="AN149" s="65">
        <f t="shared" si="84"/>
        <v>115243.21599970646</v>
      </c>
      <c r="AO149" s="65">
        <f t="shared" si="85"/>
        <v>115243.21599236681</v>
      </c>
      <c r="AP149" s="65">
        <f t="shared" si="74"/>
        <v>115243.21599236695</v>
      </c>
      <c r="AQ149" s="88">
        <f t="shared" si="75"/>
        <v>115243.21599236684</v>
      </c>
    </row>
    <row r="150" spans="1:43" ht="12.75">
      <c r="A150" s="12" t="s">
        <v>24</v>
      </c>
      <c r="B150" s="12" t="s">
        <v>177</v>
      </c>
      <c r="C150" s="14">
        <v>6.4796928477576525</v>
      </c>
      <c r="D150" s="61">
        <v>7.582132020400162</v>
      </c>
      <c r="E150" s="61">
        <v>8.502848486161595</v>
      </c>
      <c r="F150" s="60">
        <v>8.872236209383148</v>
      </c>
      <c r="G150" s="60">
        <v>8.96126147858906</v>
      </c>
      <c r="H150" s="60">
        <v>9.051183426060652</v>
      </c>
      <c r="I150" s="60">
        <v>9.141695260321255</v>
      </c>
      <c r="J150" s="60">
        <v>9.233112212924468</v>
      </c>
      <c r="K150" s="88">
        <v>9.325443335053711</v>
      </c>
      <c r="L150" s="19">
        <v>3</v>
      </c>
      <c r="M150" s="10">
        <v>2</v>
      </c>
      <c r="N150" s="23">
        <v>5</v>
      </c>
      <c r="O150" s="14">
        <v>480000</v>
      </c>
      <c r="P150" s="9">
        <v>358072.06</v>
      </c>
      <c r="Q150" s="20">
        <v>610427.08</v>
      </c>
      <c r="R150" s="27">
        <f t="shared" si="73"/>
        <v>144849.91400000002</v>
      </c>
      <c r="S150" s="26">
        <v>1059.8110000000001</v>
      </c>
      <c r="T150" s="26">
        <v>3106.884246713853</v>
      </c>
      <c r="U150" s="16">
        <f t="shared" si="76"/>
        <v>32700.40736701384</v>
      </c>
      <c r="V150" s="17">
        <f t="shared" si="77"/>
        <v>32700.40736701384</v>
      </c>
      <c r="W150" s="17">
        <f t="shared" si="78"/>
        <v>32700.40736701384</v>
      </c>
      <c r="X150" s="17">
        <f t="shared" si="79"/>
        <v>32700.40736701384</v>
      </c>
      <c r="Y150" s="25">
        <f t="shared" si="80"/>
        <v>32700.40736701384</v>
      </c>
      <c r="Z150" s="14">
        <f t="shared" si="63"/>
        <v>52972.14893370031</v>
      </c>
      <c r="AA150" s="14">
        <f t="shared" si="64"/>
        <v>61984.70144439125</v>
      </c>
      <c r="AB150" s="14">
        <f t="shared" si="65"/>
        <v>69511.65231937027</v>
      </c>
      <c r="AC150" s="14">
        <f t="shared" si="66"/>
        <v>72531.43457579991</v>
      </c>
      <c r="AD150" s="14">
        <f t="shared" si="67"/>
        <v>73259.22521804775</v>
      </c>
      <c r="AE150" s="14">
        <f t="shared" si="68"/>
        <v>73994.34629643682</v>
      </c>
      <c r="AF150" s="14">
        <f t="shared" si="69"/>
        <v>74734.28975940116</v>
      </c>
      <c r="AG150" s="14">
        <f t="shared" si="70"/>
        <v>75481.63265699518</v>
      </c>
      <c r="AH150" s="98">
        <f t="shared" si="71"/>
        <v>76236.44898356512</v>
      </c>
      <c r="AI150" s="65">
        <f t="shared" si="81"/>
        <v>127045.63309538992</v>
      </c>
      <c r="AJ150" s="65">
        <f t="shared" si="82"/>
        <v>146331.73263439324</v>
      </c>
      <c r="AK150" s="65">
        <f t="shared" si="83"/>
        <v>160677.98093188275</v>
      </c>
      <c r="AL150" s="65">
        <f t="shared" si="59"/>
        <v>183805.73653437616</v>
      </c>
      <c r="AM150" s="65">
        <f t="shared" si="72"/>
        <v>182332.34015691915</v>
      </c>
      <c r="AN150" s="65">
        <f t="shared" si="84"/>
        <v>180678.597932338</v>
      </c>
      <c r="AO150" s="65">
        <f t="shared" si="85"/>
        <v>180678.59792083083</v>
      </c>
      <c r="AP150" s="65">
        <f t="shared" si="74"/>
        <v>180678.59792083103</v>
      </c>
      <c r="AQ150" s="88">
        <f t="shared" si="75"/>
        <v>180678.59792083083</v>
      </c>
    </row>
    <row r="151" spans="1:43" ht="12.75">
      <c r="A151" s="12" t="s">
        <v>23</v>
      </c>
      <c r="B151" s="12" t="s">
        <v>181</v>
      </c>
      <c r="C151" s="14">
        <v>12.687845926683675</v>
      </c>
      <c r="D151" s="61">
        <v>14.846525156497677</v>
      </c>
      <c r="E151" s="61">
        <v>16.64937429367312</v>
      </c>
      <c r="F151" s="60">
        <v>17.372670077834467</v>
      </c>
      <c r="G151" s="60">
        <v>17.546989899129244</v>
      </c>
      <c r="H151" s="60">
        <v>17.723065500512373</v>
      </c>
      <c r="I151" s="60">
        <v>17.90029615551749</v>
      </c>
      <c r="J151" s="60">
        <v>18.079299117072665</v>
      </c>
      <c r="K151" s="88">
        <v>18.26009210824339</v>
      </c>
      <c r="L151" s="19">
        <v>12</v>
      </c>
      <c r="M151" s="10">
        <v>16</v>
      </c>
      <c r="N151" s="23">
        <v>4</v>
      </c>
      <c r="O151" s="14">
        <v>891421.76</v>
      </c>
      <c r="P151" s="9">
        <v>1133491.04</v>
      </c>
      <c r="Q151" s="20">
        <v>413252.36</v>
      </c>
      <c r="R151" s="27">
        <f t="shared" si="73"/>
        <v>76192.66125</v>
      </c>
      <c r="S151" s="26">
        <v>2259.644375</v>
      </c>
      <c r="T151" s="26">
        <v>1754.4216811594206</v>
      </c>
      <c r="U151" s="16">
        <f t="shared" si="76"/>
        <v>16777.192666856303</v>
      </c>
      <c r="V151" s="17">
        <f t="shared" si="77"/>
        <v>16777.192666856303</v>
      </c>
      <c r="W151" s="17">
        <f t="shared" si="78"/>
        <v>16777.192666856303</v>
      </c>
      <c r="X151" s="17">
        <f t="shared" si="79"/>
        <v>16777.192666856303</v>
      </c>
      <c r="Y151" s="25">
        <f t="shared" si="80"/>
        <v>16777.192666856303</v>
      </c>
      <c r="Z151" s="14">
        <f t="shared" si="63"/>
        <v>53216.60890983999</v>
      </c>
      <c r="AA151" s="14">
        <f t="shared" si="64"/>
        <v>62270.75324597261</v>
      </c>
      <c r="AB151" s="14">
        <f t="shared" si="65"/>
        <v>69832.44007688963</v>
      </c>
      <c r="AC151" s="14">
        <f t="shared" si="66"/>
        <v>72866.15825838958</v>
      </c>
      <c r="AD151" s="14">
        <f t="shared" si="67"/>
        <v>73597.30756526819</v>
      </c>
      <c r="AE151" s="14">
        <f t="shared" si="68"/>
        <v>74335.82113735253</v>
      </c>
      <c r="AF151" s="14">
        <f t="shared" si="69"/>
        <v>75079.17934872603</v>
      </c>
      <c r="AG151" s="14">
        <f t="shared" si="70"/>
        <v>75829.97114221328</v>
      </c>
      <c r="AH151" s="98">
        <f t="shared" si="71"/>
        <v>76588.27085363542</v>
      </c>
      <c r="AI151" s="65">
        <f t="shared" si="81"/>
        <v>127631.93312399591</v>
      </c>
      <c r="AJ151" s="65">
        <f t="shared" si="82"/>
        <v>147007.0356490596</v>
      </c>
      <c r="AK151" s="65">
        <f t="shared" si="83"/>
        <v>161419.49012445754</v>
      </c>
      <c r="AL151" s="65">
        <f t="shared" si="59"/>
        <v>184653.97748498904</v>
      </c>
      <c r="AM151" s="65">
        <f t="shared" si="72"/>
        <v>183173.7815637996</v>
      </c>
      <c r="AN151" s="65">
        <f t="shared" si="84"/>
        <v>181512.40752150098</v>
      </c>
      <c r="AO151" s="65">
        <f t="shared" si="85"/>
        <v>181512.40750994076</v>
      </c>
      <c r="AP151" s="65">
        <f t="shared" si="74"/>
        <v>181512.4075099409</v>
      </c>
      <c r="AQ151" s="88">
        <f t="shared" si="75"/>
        <v>181512.40750994076</v>
      </c>
    </row>
    <row r="152" spans="1:43" ht="12.75">
      <c r="A152" s="12" t="s">
        <v>22</v>
      </c>
      <c r="B152" s="12" t="s">
        <v>180</v>
      </c>
      <c r="C152" s="14">
        <v>8.983295187526528</v>
      </c>
      <c r="D152" s="61">
        <v>10.511691169685989</v>
      </c>
      <c r="E152" s="61">
        <v>11.7881510251579</v>
      </c>
      <c r="F152" s="60">
        <v>12.300261557911917</v>
      </c>
      <c r="G152" s="60">
        <v>12.4236841168535</v>
      </c>
      <c r="H152" s="60">
        <v>12.548349809650048</v>
      </c>
      <c r="I152" s="60">
        <v>12.673833307746545</v>
      </c>
      <c r="J152" s="60">
        <v>12.800571640824012</v>
      </c>
      <c r="K152" s="88">
        <v>12.92857735723225</v>
      </c>
      <c r="L152" s="19">
        <v>5</v>
      </c>
      <c r="M152" s="10">
        <v>4</v>
      </c>
      <c r="N152" s="23">
        <v>8</v>
      </c>
      <c r="O152" s="14">
        <v>360569.22</v>
      </c>
      <c r="P152" s="9">
        <v>239556.32</v>
      </c>
      <c r="Q152" s="20">
        <v>438428.72</v>
      </c>
      <c r="R152" s="27">
        <f t="shared" si="73"/>
        <v>61091.42705882353</v>
      </c>
      <c r="S152" s="26">
        <v>653.9635294117646</v>
      </c>
      <c r="T152" s="26">
        <v>1737.2550240384614</v>
      </c>
      <c r="U152" s="16">
        <f t="shared" si="76"/>
        <v>13644.276464988972</v>
      </c>
      <c r="V152" s="17">
        <f t="shared" si="77"/>
        <v>13644.276464988972</v>
      </c>
      <c r="W152" s="17">
        <f t="shared" si="78"/>
        <v>13644.276464988972</v>
      </c>
      <c r="X152" s="17">
        <f t="shared" si="79"/>
        <v>13644.276464988972</v>
      </c>
      <c r="Y152" s="25">
        <f t="shared" si="80"/>
        <v>13644.276464988972</v>
      </c>
      <c r="Z152" s="14">
        <f t="shared" si="63"/>
        <v>30642.640776304226</v>
      </c>
      <c r="AA152" s="14">
        <f t="shared" si="64"/>
        <v>35856.10510844473</v>
      </c>
      <c r="AB152" s="14">
        <f t="shared" si="65"/>
        <v>40210.19789957439</v>
      </c>
      <c r="AC152" s="14">
        <f t="shared" si="66"/>
        <v>41957.04232195654</v>
      </c>
      <c r="AD152" s="14">
        <f t="shared" si="67"/>
        <v>42378.04520101038</v>
      </c>
      <c r="AE152" s="14">
        <f t="shared" si="68"/>
        <v>42803.28849556425</v>
      </c>
      <c r="AF152" s="14">
        <f t="shared" si="69"/>
        <v>43231.32138051988</v>
      </c>
      <c r="AG152" s="14">
        <f t="shared" si="70"/>
        <v>43663.634594325085</v>
      </c>
      <c r="AH152" s="98">
        <f t="shared" si="71"/>
        <v>44100.270940268325</v>
      </c>
      <c r="AI152" s="65">
        <f t="shared" si="81"/>
        <v>73491.70791641204</v>
      </c>
      <c r="AJ152" s="65">
        <f t="shared" si="82"/>
        <v>84648.08031295933</v>
      </c>
      <c r="AK152" s="65">
        <f t="shared" si="83"/>
        <v>92946.91171619063</v>
      </c>
      <c r="AL152" s="65">
        <f t="shared" si="59"/>
        <v>106325.55542151515</v>
      </c>
      <c r="AM152" s="65">
        <f t="shared" si="72"/>
        <v>105473.24421979234</v>
      </c>
      <c r="AN152" s="65">
        <f t="shared" si="84"/>
        <v>104516.60889454109</v>
      </c>
      <c r="AO152" s="65">
        <f t="shared" si="85"/>
        <v>104516.60888788458</v>
      </c>
      <c r="AP152" s="65">
        <f t="shared" si="74"/>
        <v>104516.60888788471</v>
      </c>
      <c r="AQ152" s="88">
        <f t="shared" si="75"/>
        <v>104516.60888788456</v>
      </c>
    </row>
    <row r="153" spans="1:43" ht="12.75">
      <c r="A153" s="12" t="s">
        <v>21</v>
      </c>
      <c r="B153" s="12" t="s">
        <v>174</v>
      </c>
      <c r="C153" s="14">
        <v>3.406301120906204</v>
      </c>
      <c r="D153" s="61">
        <v>3.985840904308533</v>
      </c>
      <c r="E153" s="61">
        <v>4.46985111946021</v>
      </c>
      <c r="F153" s="60">
        <v>4.664034060723235</v>
      </c>
      <c r="G153" s="60">
        <v>4.710833636167621</v>
      </c>
      <c r="H153" s="60">
        <v>4.758104585217706</v>
      </c>
      <c r="I153" s="60">
        <v>4.805685631069881</v>
      </c>
      <c r="J153" s="60">
        <v>4.853742487380581</v>
      </c>
      <c r="K153" s="88">
        <v>4.902279912254386</v>
      </c>
      <c r="L153" s="19">
        <v>4</v>
      </c>
      <c r="M153" s="10">
        <v>1</v>
      </c>
      <c r="N153" s="23">
        <v>2</v>
      </c>
      <c r="O153" s="14">
        <v>559285.22</v>
      </c>
      <c r="P153" s="9">
        <v>175450</v>
      </c>
      <c r="Q153" s="20">
        <v>246474.28</v>
      </c>
      <c r="R153" s="27">
        <f t="shared" si="73"/>
        <v>140172.7857142857</v>
      </c>
      <c r="S153" s="26">
        <v>97.42</v>
      </c>
      <c r="T153" s="26">
        <v>1633.4658111380143</v>
      </c>
      <c r="U153" s="16">
        <f t="shared" si="76"/>
        <v>32179.43521348765</v>
      </c>
      <c r="V153" s="17">
        <f t="shared" si="77"/>
        <v>32179.43521348765</v>
      </c>
      <c r="W153" s="17">
        <f t="shared" si="78"/>
        <v>32179.43521348765</v>
      </c>
      <c r="X153" s="17">
        <f t="shared" si="79"/>
        <v>32179.43521348765</v>
      </c>
      <c r="Y153" s="25">
        <f t="shared" si="80"/>
        <v>32179.43521348765</v>
      </c>
      <c r="Z153" s="14">
        <f t="shared" si="63"/>
        <v>27403.21155945789</v>
      </c>
      <c r="AA153" s="14">
        <f t="shared" si="64"/>
        <v>32065.527287866367</v>
      </c>
      <c r="AB153" s="14">
        <f t="shared" si="65"/>
        <v>35959.32112815127</v>
      </c>
      <c r="AC153" s="14">
        <f t="shared" si="66"/>
        <v>37521.49547263577</v>
      </c>
      <c r="AD153" s="14">
        <f t="shared" si="67"/>
        <v>37897.9914491436</v>
      </c>
      <c r="AE153" s="14">
        <f t="shared" si="68"/>
        <v>38278.279559752926</v>
      </c>
      <c r="AF153" s="14">
        <f t="shared" si="69"/>
        <v>38661.06235535044</v>
      </c>
      <c r="AG153" s="14">
        <f t="shared" si="70"/>
        <v>39047.672978903945</v>
      </c>
      <c r="AH153" s="98">
        <f t="shared" si="71"/>
        <v>39438.14970869298</v>
      </c>
      <c r="AI153" s="65">
        <f t="shared" si="81"/>
        <v>65722.43021093238</v>
      </c>
      <c r="AJ153" s="65">
        <f t="shared" si="82"/>
        <v>75699.39124540998</v>
      </c>
      <c r="AK153" s="65">
        <f t="shared" si="83"/>
        <v>83120.90019103838</v>
      </c>
      <c r="AL153" s="65">
        <f t="shared" si="59"/>
        <v>95085.20204452358</v>
      </c>
      <c r="AM153" s="65">
        <f t="shared" si="72"/>
        <v>94322.99410213999</v>
      </c>
      <c r="AN153" s="65">
        <f t="shared" si="84"/>
        <v>93467.49080545998</v>
      </c>
      <c r="AO153" s="65">
        <f t="shared" si="85"/>
        <v>93467.49079950717</v>
      </c>
      <c r="AP153" s="65">
        <f t="shared" si="74"/>
        <v>93467.49079950727</v>
      </c>
      <c r="AQ153" s="88">
        <f t="shared" si="75"/>
        <v>93467.49079950717</v>
      </c>
    </row>
    <row r="154" spans="1:43" ht="12.75">
      <c r="A154" s="12" t="s">
        <v>20</v>
      </c>
      <c r="B154" s="12" t="s">
        <v>181</v>
      </c>
      <c r="C154" s="14">
        <v>7.291935147047803</v>
      </c>
      <c r="D154" s="61">
        <v>8.53256724788205</v>
      </c>
      <c r="E154" s="61">
        <v>9.568697341529125</v>
      </c>
      <c r="F154" s="60">
        <v>9.984388545592807</v>
      </c>
      <c r="G154" s="60">
        <v>10.08457330816572</v>
      </c>
      <c r="H154" s="60">
        <v>10.185767149396323</v>
      </c>
      <c r="I154" s="60">
        <v>10.287624820890283</v>
      </c>
      <c r="J154" s="60">
        <v>10.390501069099187</v>
      </c>
      <c r="K154" s="88">
        <v>10.494406079790178</v>
      </c>
      <c r="L154" s="19">
        <v>6</v>
      </c>
      <c r="M154" s="10">
        <v>7</v>
      </c>
      <c r="N154" s="23">
        <v>11</v>
      </c>
      <c r="O154" s="14">
        <v>332470</v>
      </c>
      <c r="P154" s="9">
        <v>528500</v>
      </c>
      <c r="Q154" s="20">
        <v>800500</v>
      </c>
      <c r="R154" s="27">
        <f t="shared" si="73"/>
        <v>69227.91666666667</v>
      </c>
      <c r="S154" s="26">
        <v>1449.8766666666668</v>
      </c>
      <c r="T154" s="26">
        <v>1754.4216811594206</v>
      </c>
      <c r="U154" s="16">
        <f t="shared" si="76"/>
        <v>15346.529842031307</v>
      </c>
      <c r="V154" s="17">
        <f t="shared" si="77"/>
        <v>15346.529842031307</v>
      </c>
      <c r="W154" s="17">
        <f t="shared" si="78"/>
        <v>15346.529842031307</v>
      </c>
      <c r="X154" s="17">
        <f t="shared" si="79"/>
        <v>15346.529842031307</v>
      </c>
      <c r="Y154" s="25">
        <f t="shared" si="80"/>
        <v>15346.529842031307</v>
      </c>
      <c r="Z154" s="14">
        <f t="shared" si="63"/>
        <v>27976.475085081514</v>
      </c>
      <c r="AA154" s="14">
        <f t="shared" si="64"/>
        <v>32736.324474690202</v>
      </c>
      <c r="AB154" s="14">
        <f t="shared" si="65"/>
        <v>36711.574825285585</v>
      </c>
      <c r="AC154" s="14">
        <f t="shared" si="66"/>
        <v>38306.429192343894</v>
      </c>
      <c r="AD154" s="14">
        <f t="shared" si="67"/>
        <v>38690.8013044794</v>
      </c>
      <c r="AE154" s="14">
        <f t="shared" si="68"/>
        <v>39079.04488054821</v>
      </c>
      <c r="AF154" s="14">
        <f t="shared" si="69"/>
        <v>39469.83532935368</v>
      </c>
      <c r="AG154" s="14">
        <f t="shared" si="70"/>
        <v>39864.53368264722</v>
      </c>
      <c r="AH154" s="98">
        <f t="shared" si="71"/>
        <v>40263.17901947368</v>
      </c>
      <c r="AI154" s="65">
        <f t="shared" si="81"/>
        <v>67097.31548573033</v>
      </c>
      <c r="AJ154" s="65">
        <f t="shared" si="82"/>
        <v>77282.99029980358</v>
      </c>
      <c r="AK154" s="65">
        <f t="shared" si="83"/>
        <v>84859.75405468627</v>
      </c>
      <c r="AL154" s="65">
        <f t="shared" si="59"/>
        <v>97074.34401207756</v>
      </c>
      <c r="AM154" s="65">
        <f t="shared" si="72"/>
        <v>96296.19100386252</v>
      </c>
      <c r="AN154" s="65">
        <f t="shared" si="84"/>
        <v>95422.79094223674</v>
      </c>
      <c r="AO154" s="65">
        <f t="shared" si="85"/>
        <v>95422.79093615942</v>
      </c>
      <c r="AP154" s="65">
        <f t="shared" si="74"/>
        <v>95422.79093615952</v>
      </c>
      <c r="AQ154" s="88">
        <f t="shared" si="75"/>
        <v>95422.7909361594</v>
      </c>
    </row>
    <row r="155" spans="1:43" ht="12.75">
      <c r="A155" s="12" t="s">
        <v>19</v>
      </c>
      <c r="B155" s="12" t="s">
        <v>176</v>
      </c>
      <c r="C155" s="14">
        <v>4.29447816662766</v>
      </c>
      <c r="D155" s="61">
        <v>5.025130231190674</v>
      </c>
      <c r="E155" s="61">
        <v>5.635343840503245</v>
      </c>
      <c r="F155" s="60">
        <v>5.880159073210491</v>
      </c>
      <c r="G155" s="60">
        <v>5.939161418516911</v>
      </c>
      <c r="H155" s="60">
        <v>5.998758045886528</v>
      </c>
      <c r="I155" s="60">
        <v>6.058745626345392</v>
      </c>
      <c r="J155" s="60">
        <v>6.119333082608846</v>
      </c>
      <c r="K155" s="88">
        <v>6.180526413434934</v>
      </c>
      <c r="L155" s="19">
        <v>0</v>
      </c>
      <c r="M155" s="10">
        <v>4</v>
      </c>
      <c r="N155" s="23">
        <v>2</v>
      </c>
      <c r="O155" s="14">
        <v>61531.42</v>
      </c>
      <c r="P155" s="9">
        <v>256847.67</v>
      </c>
      <c r="Q155" s="20">
        <v>239721.72</v>
      </c>
      <c r="R155" s="27">
        <f t="shared" si="73"/>
        <v>93016.80166666668</v>
      </c>
      <c r="S155" s="26">
        <v>387</v>
      </c>
      <c r="T155" s="26">
        <v>2348.7972657450077</v>
      </c>
      <c r="U155" s="16">
        <f t="shared" si="76"/>
        <v>20984.916662950236</v>
      </c>
      <c r="V155" s="17">
        <f t="shared" si="77"/>
        <v>20984.916662950236</v>
      </c>
      <c r="W155" s="17">
        <f t="shared" si="78"/>
        <v>20984.916662950236</v>
      </c>
      <c r="X155" s="17">
        <f t="shared" si="79"/>
        <v>20984.916662950236</v>
      </c>
      <c r="Y155" s="25">
        <f t="shared" si="80"/>
        <v>20984.916662950236</v>
      </c>
      <c r="Z155" s="14">
        <f t="shared" si="63"/>
        <v>22529.81660938519</v>
      </c>
      <c r="AA155" s="14">
        <f t="shared" si="64"/>
        <v>26362.984780502036</v>
      </c>
      <c r="AB155" s="14">
        <f t="shared" si="65"/>
        <v>29564.305215007633</v>
      </c>
      <c r="AC155" s="14">
        <f t="shared" si="66"/>
        <v>30848.662029053212</v>
      </c>
      <c r="AD155" s="14">
        <f t="shared" si="67"/>
        <v>31158.201853846673</v>
      </c>
      <c r="AE155" s="14">
        <f t="shared" si="68"/>
        <v>31470.85941853275</v>
      </c>
      <c r="AF155" s="14">
        <f t="shared" si="69"/>
        <v>31785.568012718068</v>
      </c>
      <c r="AG155" s="14">
        <f t="shared" si="70"/>
        <v>32103.423692845252</v>
      </c>
      <c r="AH155" s="98">
        <f t="shared" si="71"/>
        <v>32424.4579297737</v>
      </c>
      <c r="AI155" s="65">
        <f t="shared" si="81"/>
        <v>54034.33449990545</v>
      </c>
      <c r="AJ155" s="65">
        <f t="shared" si="82"/>
        <v>62236.98994187983</v>
      </c>
      <c r="AK155" s="65">
        <f t="shared" si="83"/>
        <v>68338.65562245627</v>
      </c>
      <c r="AL155" s="65">
        <f t="shared" si="59"/>
        <v>78175.22262605318</v>
      </c>
      <c r="AM155" s="65">
        <f t="shared" si="72"/>
        <v>77548.56596127285</v>
      </c>
      <c r="AN155" s="65">
        <f t="shared" si="84"/>
        <v>76845.20561458117</v>
      </c>
      <c r="AO155" s="65">
        <f t="shared" si="85"/>
        <v>76845.20560968702</v>
      </c>
      <c r="AP155" s="65">
        <f t="shared" si="74"/>
        <v>76845.20560968711</v>
      </c>
      <c r="AQ155" s="88">
        <f t="shared" si="75"/>
        <v>76845.20560968702</v>
      </c>
    </row>
    <row r="156" spans="1:43" ht="12.75">
      <c r="A156" s="12" t="s">
        <v>18</v>
      </c>
      <c r="B156" s="12" t="s">
        <v>174</v>
      </c>
      <c r="C156" s="14">
        <v>3.9091421256409524</v>
      </c>
      <c r="D156" s="61">
        <v>4.574234053914213</v>
      </c>
      <c r="E156" s="61">
        <v>5.1296942596128225</v>
      </c>
      <c r="F156" s="60">
        <v>5.352542648181067</v>
      </c>
      <c r="G156" s="60">
        <v>5.4062508158791385</v>
      </c>
      <c r="H156" s="60">
        <v>5.460499941746659</v>
      </c>
      <c r="I156" s="60">
        <v>5.5151049411641235</v>
      </c>
      <c r="J156" s="60">
        <v>5.570255990575765</v>
      </c>
      <c r="K156" s="88">
        <v>5.625958550481522</v>
      </c>
      <c r="L156" s="19">
        <v>2</v>
      </c>
      <c r="M156" s="10">
        <v>6</v>
      </c>
      <c r="N156" s="23">
        <v>7</v>
      </c>
      <c r="O156" s="14">
        <v>190915</v>
      </c>
      <c r="P156" s="9">
        <v>412504.71</v>
      </c>
      <c r="Q156" s="20">
        <v>395775.01</v>
      </c>
      <c r="R156" s="27">
        <f t="shared" si="73"/>
        <v>66612.98133333333</v>
      </c>
      <c r="S156" s="26">
        <v>1701.4793333333332</v>
      </c>
      <c r="T156" s="26">
        <v>1633.4658111380143</v>
      </c>
      <c r="U156" s="16">
        <f t="shared" si="76"/>
        <v>14708.346731739079</v>
      </c>
      <c r="V156" s="17">
        <f t="shared" si="77"/>
        <v>14708.346731739079</v>
      </c>
      <c r="W156" s="17">
        <f t="shared" si="78"/>
        <v>14708.346731739079</v>
      </c>
      <c r="X156" s="17">
        <f t="shared" si="79"/>
        <v>14708.346731739079</v>
      </c>
      <c r="Y156" s="25">
        <f t="shared" si="80"/>
        <v>14708.346731739079</v>
      </c>
      <c r="Z156" s="14">
        <f t="shared" si="63"/>
        <v>14374.254451893665</v>
      </c>
      <c r="AA156" s="14">
        <f t="shared" si="64"/>
        <v>16819.85512427468</v>
      </c>
      <c r="AB156" s="14">
        <f t="shared" si="65"/>
        <v>18862.33044954924</v>
      </c>
      <c r="AC156" s="14">
        <f t="shared" si="66"/>
        <v>19681.763291467007</v>
      </c>
      <c r="AD156" s="14">
        <f t="shared" si="67"/>
        <v>19879.25287967441</v>
      </c>
      <c r="AE156" s="14">
        <f t="shared" si="68"/>
        <v>20078.731617962723</v>
      </c>
      <c r="AF156" s="14">
        <f t="shared" si="69"/>
        <v>20279.518934142347</v>
      </c>
      <c r="AG156" s="14">
        <f t="shared" si="70"/>
        <v>20482.314123483768</v>
      </c>
      <c r="AH156" s="98">
        <f t="shared" si="71"/>
        <v>20687.137264718607</v>
      </c>
      <c r="AI156" s="65">
        <f t="shared" si="81"/>
        <v>34474.460520767316</v>
      </c>
      <c r="AJ156" s="65">
        <f t="shared" si="82"/>
        <v>39707.83896091997</v>
      </c>
      <c r="AK156" s="65">
        <f t="shared" si="83"/>
        <v>43600.76434924545</v>
      </c>
      <c r="AL156" s="65">
        <f t="shared" si="59"/>
        <v>49876.59515134365</v>
      </c>
      <c r="AM156" s="65">
        <f t="shared" si="72"/>
        <v>49476.78176139466</v>
      </c>
      <c r="AN156" s="65">
        <f t="shared" si="84"/>
        <v>49028.03063438787</v>
      </c>
      <c r="AO156" s="65">
        <f t="shared" si="85"/>
        <v>49028.030631265356</v>
      </c>
      <c r="AP156" s="65">
        <f t="shared" si="74"/>
        <v>49028.0306312654</v>
      </c>
      <c r="AQ156" s="88">
        <f t="shared" si="75"/>
        <v>49028.030631265356</v>
      </c>
    </row>
    <row r="157" spans="1:43" ht="12.75">
      <c r="A157" s="12" t="s">
        <v>17</v>
      </c>
      <c r="B157" s="12" t="s">
        <v>176</v>
      </c>
      <c r="C157" s="14">
        <v>13.659756955398993</v>
      </c>
      <c r="D157" s="61">
        <v>15.983794762471767</v>
      </c>
      <c r="E157" s="61">
        <v>17.92474527395896</v>
      </c>
      <c r="F157" s="60">
        <v>18.703446771092533</v>
      </c>
      <c r="G157" s="60">
        <v>18.891119793381325</v>
      </c>
      <c r="H157" s="60">
        <v>19.08068309156191</v>
      </c>
      <c r="I157" s="60">
        <v>19.27148992247752</v>
      </c>
      <c r="J157" s="60">
        <v>19.464204821702296</v>
      </c>
      <c r="K157" s="88">
        <v>19.65884686991932</v>
      </c>
      <c r="L157" s="19">
        <v>7</v>
      </c>
      <c r="M157" s="10">
        <v>14</v>
      </c>
      <c r="N157" s="23">
        <v>10</v>
      </c>
      <c r="O157" s="14">
        <v>898946.92</v>
      </c>
      <c r="P157" s="9">
        <v>1184257</v>
      </c>
      <c r="Q157" s="20">
        <v>943000</v>
      </c>
      <c r="R157" s="27">
        <f t="shared" si="73"/>
        <v>97619.48129032258</v>
      </c>
      <c r="S157" s="26">
        <v>0</v>
      </c>
      <c r="T157" s="26">
        <v>2348.7972657450077</v>
      </c>
      <c r="U157" s="16">
        <f t="shared" si="76"/>
        <v>22144.717794672815</v>
      </c>
      <c r="V157" s="17">
        <f t="shared" si="77"/>
        <v>22144.717794672815</v>
      </c>
      <c r="W157" s="17">
        <f t="shared" si="78"/>
        <v>22144.717794672815</v>
      </c>
      <c r="X157" s="17">
        <f t="shared" si="79"/>
        <v>22144.717794672815</v>
      </c>
      <c r="Y157" s="25">
        <f t="shared" si="80"/>
        <v>22144.717794672815</v>
      </c>
      <c r="Z157" s="14">
        <f t="shared" si="63"/>
        <v>75622.86573028246</v>
      </c>
      <c r="AA157" s="14">
        <f t="shared" si="64"/>
        <v>88489.15607572667</v>
      </c>
      <c r="AB157" s="14">
        <f t="shared" si="65"/>
        <v>99234.6064083041</v>
      </c>
      <c r="AC157" s="14">
        <f t="shared" si="66"/>
        <v>103545.63763338215</v>
      </c>
      <c r="AD157" s="14">
        <f t="shared" si="67"/>
        <v>104584.62916244681</v>
      </c>
      <c r="AE157" s="14">
        <f t="shared" si="68"/>
        <v>105634.08559805593</v>
      </c>
      <c r="AF157" s="14">
        <f t="shared" si="69"/>
        <v>106690.42645403645</v>
      </c>
      <c r="AG157" s="14">
        <f t="shared" si="70"/>
        <v>107757.3307185768</v>
      </c>
      <c r="AH157" s="98">
        <f t="shared" si="71"/>
        <v>108834.90402576257</v>
      </c>
      <c r="AI157" s="65">
        <f t="shared" si="81"/>
        <v>181369.92828469488</v>
      </c>
      <c r="AJ157" s="65">
        <f t="shared" si="82"/>
        <v>208902.7006048121</v>
      </c>
      <c r="AK157" s="65">
        <f t="shared" si="83"/>
        <v>229383.35752685246</v>
      </c>
      <c r="AL157" s="65">
        <f t="shared" si="59"/>
        <v>262400.46541800426</v>
      </c>
      <c r="AM157" s="65">
        <f t="shared" si="72"/>
        <v>260297.04959171094</v>
      </c>
      <c r="AN157" s="65">
        <f t="shared" si="84"/>
        <v>257936.17262675098</v>
      </c>
      <c r="AO157" s="65">
        <f t="shared" si="85"/>
        <v>257936.17261032347</v>
      </c>
      <c r="AP157" s="65">
        <f t="shared" si="74"/>
        <v>257936.1726103237</v>
      </c>
      <c r="AQ157" s="88">
        <f t="shared" si="75"/>
        <v>257936.1726103234</v>
      </c>
    </row>
    <row r="158" spans="1:43" ht="12.75">
      <c r="A158" s="12" t="s">
        <v>16</v>
      </c>
      <c r="B158" s="12" t="s">
        <v>177</v>
      </c>
      <c r="C158" s="14">
        <v>12.710075283334819</v>
      </c>
      <c r="D158" s="61">
        <v>14.872536561793819</v>
      </c>
      <c r="E158" s="61">
        <v>16.67854432626424</v>
      </c>
      <c r="F158" s="60">
        <v>17.403107338924677</v>
      </c>
      <c r="G158" s="60">
        <v>17.577732571989216</v>
      </c>
      <c r="H158" s="60">
        <v>17.7541166613035</v>
      </c>
      <c r="I158" s="60">
        <v>17.931657827916528</v>
      </c>
      <c r="J158" s="60">
        <v>18.110974406195695</v>
      </c>
      <c r="K158" s="88">
        <v>18.292084150257647</v>
      </c>
      <c r="L158" s="19">
        <v>43</v>
      </c>
      <c r="M158" s="10">
        <v>7</v>
      </c>
      <c r="N158" s="23">
        <v>26</v>
      </c>
      <c r="O158" s="14">
        <v>7602066.24</v>
      </c>
      <c r="P158" s="9">
        <v>1443575.95</v>
      </c>
      <c r="Q158" s="20">
        <v>4394252.12</v>
      </c>
      <c r="R158" s="27">
        <f t="shared" si="73"/>
        <v>176840.71460526314</v>
      </c>
      <c r="S158" s="26">
        <v>1359.228115942029</v>
      </c>
      <c r="T158" s="26">
        <v>3106.884246713853</v>
      </c>
      <c r="U158" s="16">
        <f t="shared" si="76"/>
        <v>40066.75254527163</v>
      </c>
      <c r="V158" s="17">
        <f t="shared" si="77"/>
        <v>40066.75254527163</v>
      </c>
      <c r="W158" s="17">
        <f t="shared" si="78"/>
        <v>40066.75254527163</v>
      </c>
      <c r="X158" s="17">
        <f t="shared" si="79"/>
        <v>40066.75254527163</v>
      </c>
      <c r="Y158" s="25">
        <f t="shared" si="80"/>
        <v>40066.75254527163</v>
      </c>
      <c r="Z158" s="14">
        <f t="shared" si="63"/>
        <v>127312.86030228734</v>
      </c>
      <c r="AA158" s="14">
        <f t="shared" si="64"/>
        <v>148973.56053547448</v>
      </c>
      <c r="AB158" s="14">
        <f t="shared" si="65"/>
        <v>167063.77708394337</v>
      </c>
      <c r="AC158" s="14">
        <f t="shared" si="66"/>
        <v>174321.4988168739</v>
      </c>
      <c r="AD158" s="14">
        <f t="shared" si="67"/>
        <v>176070.66531721325</v>
      </c>
      <c r="AE158" s="14">
        <f t="shared" si="68"/>
        <v>177837.44973208284</v>
      </c>
      <c r="AF158" s="14">
        <f t="shared" si="69"/>
        <v>179615.82422940363</v>
      </c>
      <c r="AG158" s="14">
        <f t="shared" si="70"/>
        <v>181411.98247169767</v>
      </c>
      <c r="AH158" s="98">
        <f t="shared" si="71"/>
        <v>183226.1022964146</v>
      </c>
      <c r="AI158" s="65">
        <f t="shared" si="81"/>
        <v>305340.50937848515</v>
      </c>
      <c r="AJ158" s="65">
        <f t="shared" si="82"/>
        <v>351692.5744883652</v>
      </c>
      <c r="AK158" s="65">
        <f t="shared" si="83"/>
        <v>386172.23865389114</v>
      </c>
      <c r="AL158" s="65">
        <f aca="true" t="shared" si="86" ref="AL158:AL170">SUM((AC158/(AC$175-AC$29-AC$70-AC$171)*AL$4)/4)</f>
        <v>441757.3107605741</v>
      </c>
      <c r="AM158" s="65">
        <f t="shared" si="72"/>
        <v>438216.16110081895</v>
      </c>
      <c r="AN158" s="65">
        <f t="shared" si="84"/>
        <v>434241.56960222573</v>
      </c>
      <c r="AO158" s="65">
        <f t="shared" si="85"/>
        <v>434241.5695745696</v>
      </c>
      <c r="AP158" s="65">
        <f t="shared" si="74"/>
        <v>434241.56957457005</v>
      </c>
      <c r="AQ158" s="88">
        <f t="shared" si="75"/>
        <v>434241.56957456947</v>
      </c>
    </row>
    <row r="159" spans="1:43" ht="12.75">
      <c r="A159" s="12" t="s">
        <v>15</v>
      </c>
      <c r="B159" s="12" t="s">
        <v>176</v>
      </c>
      <c r="C159" s="14">
        <v>3.807034667360038</v>
      </c>
      <c r="D159" s="61">
        <v>4.454754281162129</v>
      </c>
      <c r="E159" s="61">
        <v>4.995705771660013</v>
      </c>
      <c r="F159" s="60">
        <v>5.212733322354534</v>
      </c>
      <c r="G159" s="60">
        <v>5.265038623562639</v>
      </c>
      <c r="H159" s="60">
        <v>5.317870753020649</v>
      </c>
      <c r="I159" s="60">
        <v>5.371049460550854</v>
      </c>
      <c r="J159" s="60">
        <v>5.424759955156363</v>
      </c>
      <c r="K159" s="88">
        <v>5.479007554707926</v>
      </c>
      <c r="L159" s="19">
        <v>2</v>
      </c>
      <c r="M159" s="10">
        <v>4</v>
      </c>
      <c r="N159" s="23">
        <v>5</v>
      </c>
      <c r="O159" s="14">
        <v>308764.58</v>
      </c>
      <c r="P159" s="9">
        <v>556473.46</v>
      </c>
      <c r="Q159" s="20">
        <v>711581.5</v>
      </c>
      <c r="R159" s="27">
        <f t="shared" si="73"/>
        <v>143347.23090909093</v>
      </c>
      <c r="S159" s="26">
        <v>0</v>
      </c>
      <c r="T159" s="26">
        <v>2348.7972657450077</v>
      </c>
      <c r="U159" s="16">
        <f t="shared" si="76"/>
        <v>32773.67591605933</v>
      </c>
      <c r="V159" s="17">
        <f t="shared" si="77"/>
        <v>32773.67591605933</v>
      </c>
      <c r="W159" s="17">
        <f t="shared" si="78"/>
        <v>32773.67591605933</v>
      </c>
      <c r="X159" s="17">
        <f t="shared" si="79"/>
        <v>32773.67591605933</v>
      </c>
      <c r="Y159" s="25">
        <f t="shared" si="80"/>
        <v>32773.67591605933</v>
      </c>
      <c r="Z159" s="14">
        <f t="shared" si="63"/>
        <v>31192.630097315156</v>
      </c>
      <c r="AA159" s="14">
        <f t="shared" si="64"/>
        <v>36499.66827412136</v>
      </c>
      <c r="AB159" s="14">
        <f t="shared" si="65"/>
        <v>40931.91048309309</v>
      </c>
      <c r="AC159" s="14">
        <f t="shared" si="66"/>
        <v>42710.10813592268</v>
      </c>
      <c r="AD159" s="14">
        <f t="shared" si="67"/>
        <v>43138.667383544256</v>
      </c>
      <c r="AE159" s="14">
        <f t="shared" si="68"/>
        <v>43571.54315574728</v>
      </c>
      <c r="AF159" s="14">
        <f t="shared" si="69"/>
        <v>44007.25858730474</v>
      </c>
      <c r="AG159" s="14">
        <f t="shared" si="70"/>
        <v>44447.331173177794</v>
      </c>
      <c r="AH159" s="98">
        <f t="shared" si="71"/>
        <v>44891.80448490957</v>
      </c>
      <c r="AI159" s="65">
        <f t="shared" si="81"/>
        <v>74810.77355543285</v>
      </c>
      <c r="AJ159" s="65">
        <f t="shared" si="82"/>
        <v>86167.38605935583</v>
      </c>
      <c r="AK159" s="65">
        <f t="shared" si="83"/>
        <v>94615.1690063515</v>
      </c>
      <c r="AL159" s="65">
        <f t="shared" si="86"/>
        <v>108233.93924715494</v>
      </c>
      <c r="AM159" s="65">
        <f t="shared" si="72"/>
        <v>107366.33034108124</v>
      </c>
      <c r="AN159" s="65">
        <f t="shared" si="84"/>
        <v>106392.52485034619</v>
      </c>
      <c r="AO159" s="65">
        <f t="shared" si="85"/>
        <v>106392.52484357021</v>
      </c>
      <c r="AP159" s="65">
        <f t="shared" si="74"/>
        <v>106392.52484357034</v>
      </c>
      <c r="AQ159" s="88">
        <f t="shared" si="75"/>
        <v>106392.52484357021</v>
      </c>
    </row>
    <row r="160" spans="1:43" ht="12.75">
      <c r="A160" s="12" t="s">
        <v>14</v>
      </c>
      <c r="B160" s="12" t="s">
        <v>177</v>
      </c>
      <c r="C160" s="14">
        <v>10.645536308807209</v>
      </c>
      <c r="D160" s="61">
        <v>12.456741950241058</v>
      </c>
      <c r="E160" s="61">
        <v>13.969393984321943</v>
      </c>
      <c r="F160" s="60">
        <v>14.57626386411007</v>
      </c>
      <c r="G160" s="60">
        <v>14.72252415113291</v>
      </c>
      <c r="H160" s="60">
        <v>14.870257597649397</v>
      </c>
      <c r="I160" s="60">
        <v>15.018960173625887</v>
      </c>
      <c r="J160" s="60">
        <v>15.169149775362147</v>
      </c>
      <c r="K160" s="88">
        <v>15.320841273115766</v>
      </c>
      <c r="L160" s="19">
        <v>6</v>
      </c>
      <c r="M160" s="10">
        <v>1</v>
      </c>
      <c r="N160" s="23">
        <v>10</v>
      </c>
      <c r="O160" s="14">
        <v>929580.54</v>
      </c>
      <c r="P160" s="9">
        <v>307082.15</v>
      </c>
      <c r="Q160" s="20">
        <v>1454392.07</v>
      </c>
      <c r="R160" s="27">
        <f t="shared" si="73"/>
        <v>158297.3388235294</v>
      </c>
      <c r="S160" s="26">
        <v>0</v>
      </c>
      <c r="T160" s="26">
        <v>3106.884246713853</v>
      </c>
      <c r="U160" s="16">
        <f t="shared" si="76"/>
        <v>36072.469261835</v>
      </c>
      <c r="V160" s="17">
        <f t="shared" si="77"/>
        <v>36072.469261835</v>
      </c>
      <c r="W160" s="17">
        <f t="shared" si="78"/>
        <v>36072.469261835</v>
      </c>
      <c r="X160" s="17">
        <f t="shared" si="79"/>
        <v>36072.469261835</v>
      </c>
      <c r="Y160" s="25">
        <f t="shared" si="80"/>
        <v>36072.469261835</v>
      </c>
      <c r="Z160" s="14">
        <f t="shared" si="63"/>
        <v>96002.69531879912</v>
      </c>
      <c r="AA160" s="14">
        <f t="shared" si="64"/>
        <v>112336.36027567029</v>
      </c>
      <c r="AB160" s="14">
        <f t="shared" si="65"/>
        <v>125977.63377647902</v>
      </c>
      <c r="AC160" s="14">
        <f t="shared" si="66"/>
        <v>131450.4575476267</v>
      </c>
      <c r="AD160" s="14">
        <f t="shared" si="67"/>
        <v>132769.44997459135</v>
      </c>
      <c r="AE160" s="14">
        <f t="shared" si="68"/>
        <v>134101.72752669407</v>
      </c>
      <c r="AF160" s="14">
        <f t="shared" si="69"/>
        <v>135442.74480196097</v>
      </c>
      <c r="AG160" s="14">
        <f t="shared" si="70"/>
        <v>136797.1722499806</v>
      </c>
      <c r="AH160" s="98">
        <f t="shared" si="71"/>
        <v>138165.14397248038</v>
      </c>
      <c r="AI160" s="65">
        <f t="shared" si="81"/>
        <v>230247.8462957208</v>
      </c>
      <c r="AJ160" s="65">
        <f t="shared" si="82"/>
        <v>265200.5068013069</v>
      </c>
      <c r="AK160" s="65">
        <f t="shared" si="83"/>
        <v>291200.55648770946</v>
      </c>
      <c r="AL160" s="65">
        <f t="shared" si="86"/>
        <v>333115.5423662845</v>
      </c>
      <c r="AM160" s="65">
        <f t="shared" si="72"/>
        <v>330445.27079233225</v>
      </c>
      <c r="AN160" s="65">
        <f t="shared" si="84"/>
        <v>327448.1541165295</v>
      </c>
      <c r="AO160" s="65">
        <f t="shared" si="85"/>
        <v>327448.1540956748</v>
      </c>
      <c r="AP160" s="65">
        <f t="shared" si="74"/>
        <v>327448.1540956752</v>
      </c>
      <c r="AQ160" s="88">
        <f t="shared" si="75"/>
        <v>327448.1540956748</v>
      </c>
    </row>
    <row r="161" spans="1:43" ht="12.75">
      <c r="A161" s="12" t="s">
        <v>13</v>
      </c>
      <c r="B161" s="12" t="s">
        <v>177</v>
      </c>
      <c r="C161" s="14">
        <v>17.458638899111598</v>
      </c>
      <c r="D161" s="61">
        <v>20.429009235424925</v>
      </c>
      <c r="E161" s="61">
        <v>22.90975279563207</v>
      </c>
      <c r="F161" s="60">
        <v>23.905017081302926</v>
      </c>
      <c r="G161" s="60">
        <v>24.144883393561862</v>
      </c>
      <c r="H161" s="60">
        <v>24.387165681765484</v>
      </c>
      <c r="I161" s="60">
        <v>24.63103733858313</v>
      </c>
      <c r="J161" s="60">
        <v>24.877347711968966</v>
      </c>
      <c r="K161" s="88">
        <v>25.12612118908865</v>
      </c>
      <c r="L161" s="19">
        <v>4</v>
      </c>
      <c r="M161" s="10">
        <v>16</v>
      </c>
      <c r="N161" s="23">
        <v>7</v>
      </c>
      <c r="O161" s="14">
        <v>1115098.14</v>
      </c>
      <c r="P161" s="9">
        <v>2904367.59</v>
      </c>
      <c r="Q161" s="20">
        <v>1146567.05</v>
      </c>
      <c r="R161" s="27">
        <f t="shared" si="73"/>
        <v>191334.54740740737</v>
      </c>
      <c r="S161" s="26">
        <v>2224.588888888889</v>
      </c>
      <c r="T161" s="26">
        <v>3106.884246713853</v>
      </c>
      <c r="U161" s="16">
        <f t="shared" si="76"/>
        <v>43234.55458373827</v>
      </c>
      <c r="V161" s="17">
        <f t="shared" si="77"/>
        <v>43234.55458373827</v>
      </c>
      <c r="W161" s="17">
        <f t="shared" si="78"/>
        <v>43234.55458373827</v>
      </c>
      <c r="X161" s="17">
        <f t="shared" si="79"/>
        <v>43234.55458373827</v>
      </c>
      <c r="Y161" s="25">
        <f t="shared" si="80"/>
        <v>43234.55458373827</v>
      </c>
      <c r="Z161" s="14">
        <f t="shared" si="63"/>
        <v>188704.11911035414</v>
      </c>
      <c r="AA161" s="14">
        <f t="shared" si="64"/>
        <v>220809.77872016802</v>
      </c>
      <c r="AB161" s="14">
        <f t="shared" si="65"/>
        <v>247623.23943567628</v>
      </c>
      <c r="AC161" s="14">
        <f t="shared" si="66"/>
        <v>258380.69145669675</v>
      </c>
      <c r="AD161" s="14">
        <f t="shared" si="67"/>
        <v>260973.31974923649</v>
      </c>
      <c r="AE161" s="14">
        <f t="shared" si="68"/>
        <v>263592.06145273964</v>
      </c>
      <c r="AF161" s="14">
        <f t="shared" si="69"/>
        <v>266227.98206726694</v>
      </c>
      <c r="AG161" s="14">
        <f t="shared" si="70"/>
        <v>268890.26188793965</v>
      </c>
      <c r="AH161" s="98">
        <f t="shared" si="71"/>
        <v>271579.164506819</v>
      </c>
      <c r="AI161" s="65">
        <f t="shared" si="81"/>
        <v>452578.09552126337</v>
      </c>
      <c r="AJ161" s="65">
        <f t="shared" si="82"/>
        <v>521281.48962251557</v>
      </c>
      <c r="AK161" s="65">
        <f t="shared" si="83"/>
        <v>572387.5180168797</v>
      </c>
      <c r="AL161" s="65">
        <f t="shared" si="86"/>
        <v>654776.1474347728</v>
      </c>
      <c r="AM161" s="65">
        <f t="shared" si="72"/>
        <v>649527.4276621165</v>
      </c>
      <c r="AN161" s="65">
        <f t="shared" si="84"/>
        <v>643636.2569996658</v>
      </c>
      <c r="AO161" s="65">
        <f t="shared" si="85"/>
        <v>643636.2569586735</v>
      </c>
      <c r="AP161" s="65">
        <f t="shared" si="74"/>
        <v>643636.2569586743</v>
      </c>
      <c r="AQ161" s="88">
        <f t="shared" si="75"/>
        <v>643636.2569586735</v>
      </c>
    </row>
    <row r="162" spans="1:43" ht="12.75">
      <c r="A162" s="12" t="s">
        <v>12</v>
      </c>
      <c r="B162" s="12" t="s">
        <v>180</v>
      </c>
      <c r="C162" s="14">
        <v>11.12406279620452</v>
      </c>
      <c r="D162" s="61">
        <v>13.01668376969942</v>
      </c>
      <c r="E162" s="61">
        <v>14.597330881109032</v>
      </c>
      <c r="F162" s="60">
        <v>15.231480110988896</v>
      </c>
      <c r="G162" s="60">
        <v>15.384314930225473</v>
      </c>
      <c r="H162" s="60">
        <v>15.538689128807608</v>
      </c>
      <c r="I162" s="60">
        <v>15.694076020095679</v>
      </c>
      <c r="J162" s="60">
        <v>15.851016780296638</v>
      </c>
      <c r="K162" s="88">
        <v>16.0095269480996</v>
      </c>
      <c r="L162" s="19">
        <v>0</v>
      </c>
      <c r="M162" s="10">
        <v>3</v>
      </c>
      <c r="N162" s="23">
        <v>8</v>
      </c>
      <c r="O162" s="14">
        <v>35745.71</v>
      </c>
      <c r="P162" s="9">
        <v>353323.02</v>
      </c>
      <c r="Q162" s="20">
        <v>834305.84</v>
      </c>
      <c r="R162" s="27">
        <f t="shared" si="73"/>
        <v>111215.87000000001</v>
      </c>
      <c r="S162" s="26">
        <v>516.6927272727272</v>
      </c>
      <c r="T162" s="26">
        <v>1737.2550240384614</v>
      </c>
      <c r="U162" s="16">
        <f t="shared" si="76"/>
        <v>25327.10920748523</v>
      </c>
      <c r="V162" s="17">
        <f t="shared" si="77"/>
        <v>25327.10920748523</v>
      </c>
      <c r="W162" s="17">
        <f t="shared" si="78"/>
        <v>25327.10920748523</v>
      </c>
      <c r="X162" s="17">
        <f t="shared" si="79"/>
        <v>25327.10920748523</v>
      </c>
      <c r="Y162" s="25">
        <f t="shared" si="80"/>
        <v>25327.10920748523</v>
      </c>
      <c r="Z162" s="14">
        <f t="shared" si="63"/>
        <v>70435.08831759884</v>
      </c>
      <c r="AA162" s="14">
        <f t="shared" si="64"/>
        <v>82418.74283861944</v>
      </c>
      <c r="AB162" s="14">
        <f t="shared" si="65"/>
        <v>92427.04834091126</v>
      </c>
      <c r="AC162" s="14">
        <f t="shared" si="66"/>
        <v>96442.34004066375</v>
      </c>
      <c r="AD162" s="14">
        <f t="shared" si="67"/>
        <v>97410.05608004153</v>
      </c>
      <c r="AE162" s="14">
        <f t="shared" si="68"/>
        <v>98387.51912661846</v>
      </c>
      <c r="AF162" s="14">
        <f t="shared" si="69"/>
        <v>99371.39431788461</v>
      </c>
      <c r="AG162" s="14">
        <f t="shared" si="70"/>
        <v>100365.10826106346</v>
      </c>
      <c r="AH162" s="98">
        <f t="shared" si="71"/>
        <v>101368.75934367409</v>
      </c>
      <c r="AI162" s="65">
        <f t="shared" si="81"/>
        <v>168927.83410842763</v>
      </c>
      <c r="AJ162" s="65">
        <f t="shared" si="82"/>
        <v>194571.84047169395</v>
      </c>
      <c r="AK162" s="65">
        <f t="shared" si="83"/>
        <v>213647.51110617368</v>
      </c>
      <c r="AL162" s="65">
        <f t="shared" si="86"/>
        <v>244399.62407950842</v>
      </c>
      <c r="AM162" s="65">
        <f t="shared" si="72"/>
        <v>242440.50393690477</v>
      </c>
      <c r="AN162" s="65">
        <f t="shared" si="84"/>
        <v>240241.58465596897</v>
      </c>
      <c r="AO162" s="65">
        <f t="shared" si="85"/>
        <v>240241.58464066833</v>
      </c>
      <c r="AP162" s="65">
        <f t="shared" si="74"/>
        <v>240241.5846406686</v>
      </c>
      <c r="AQ162" s="88">
        <f t="shared" si="75"/>
        <v>240241.58464066833</v>
      </c>
    </row>
    <row r="163" spans="1:43" ht="12.75">
      <c r="A163" s="12" t="s">
        <v>11</v>
      </c>
      <c r="B163" s="12" t="s">
        <v>176</v>
      </c>
      <c r="C163" s="14">
        <v>6.073174040076178</v>
      </c>
      <c r="D163" s="61">
        <v>7.106449092052215</v>
      </c>
      <c r="E163" s="61">
        <v>7.969402239602729</v>
      </c>
      <c r="F163" s="60">
        <v>8.315615553119327</v>
      </c>
      <c r="G163" s="60">
        <v>8.399055612170775</v>
      </c>
      <c r="H163" s="60">
        <v>8.483336094262846</v>
      </c>
      <c r="I163" s="60">
        <v>8.56816945520547</v>
      </c>
      <c r="J163" s="60">
        <v>8.653851149757527</v>
      </c>
      <c r="K163" s="88">
        <v>8.7403896612551</v>
      </c>
      <c r="L163" s="19">
        <v>2</v>
      </c>
      <c r="M163" s="10">
        <v>4</v>
      </c>
      <c r="N163" s="23">
        <v>8</v>
      </c>
      <c r="O163" s="14">
        <v>186933.68</v>
      </c>
      <c r="P163" s="9">
        <v>241676</v>
      </c>
      <c r="Q163" s="20">
        <v>563479.26</v>
      </c>
      <c r="R163" s="27">
        <f t="shared" si="73"/>
        <v>70863.49571428572</v>
      </c>
      <c r="S163" s="26">
        <v>2470.465714285714</v>
      </c>
      <c r="T163" s="26">
        <v>2348.7972657450077</v>
      </c>
      <c r="U163" s="16">
        <f t="shared" si="76"/>
        <v>15351.321456750233</v>
      </c>
      <c r="V163" s="17">
        <f t="shared" si="77"/>
        <v>15351.321456750233</v>
      </c>
      <c r="W163" s="17">
        <f t="shared" si="78"/>
        <v>15351.321456750233</v>
      </c>
      <c r="X163" s="17">
        <f t="shared" si="79"/>
        <v>15351.321456750233</v>
      </c>
      <c r="Y163" s="25">
        <f t="shared" si="80"/>
        <v>15351.321456750233</v>
      </c>
      <c r="Z163" s="14">
        <f t="shared" si="63"/>
        <v>23307.811737999982</v>
      </c>
      <c r="AA163" s="14">
        <f t="shared" si="64"/>
        <v>27273.346107031095</v>
      </c>
      <c r="AB163" s="14">
        <f t="shared" si="65"/>
        <v>30585.213899571685</v>
      </c>
      <c r="AC163" s="14">
        <f t="shared" si="66"/>
        <v>31913.92186667167</v>
      </c>
      <c r="AD163" s="14">
        <f t="shared" si="67"/>
        <v>32234.15065888892</v>
      </c>
      <c r="AE163" s="14">
        <f t="shared" si="68"/>
        <v>32557.604852170236</v>
      </c>
      <c r="AF163" s="14">
        <f t="shared" si="69"/>
        <v>32883.18090069192</v>
      </c>
      <c r="AG163" s="14">
        <f t="shared" si="70"/>
        <v>33212.01270969885</v>
      </c>
      <c r="AH163" s="98">
        <f t="shared" si="71"/>
        <v>33544.132836795834</v>
      </c>
      <c r="AI163" s="65">
        <f t="shared" si="81"/>
        <v>55900.2373497918</v>
      </c>
      <c r="AJ163" s="65">
        <f t="shared" si="82"/>
        <v>64386.14525165984</v>
      </c>
      <c r="AK163" s="65">
        <f t="shared" si="83"/>
        <v>70698.5124331951</v>
      </c>
      <c r="AL163" s="65">
        <f t="shared" si="86"/>
        <v>80874.75380448763</v>
      </c>
      <c r="AM163" s="65">
        <f t="shared" si="72"/>
        <v>80226.457556884</v>
      </c>
      <c r="AN163" s="65">
        <f t="shared" si="84"/>
        <v>79498.8089111407</v>
      </c>
      <c r="AO163" s="65">
        <f t="shared" si="85"/>
        <v>79498.80890607752</v>
      </c>
      <c r="AP163" s="65">
        <f t="shared" si="74"/>
        <v>79498.80890607764</v>
      </c>
      <c r="AQ163" s="88">
        <f t="shared" si="75"/>
        <v>79498.80890607754</v>
      </c>
    </row>
    <row r="164" spans="1:43" ht="12.75">
      <c r="A164" s="12" t="s">
        <v>10</v>
      </c>
      <c r="B164" s="12" t="s">
        <v>174</v>
      </c>
      <c r="C164" s="14">
        <v>6.268819258824129</v>
      </c>
      <c r="D164" s="61">
        <v>7.335380912211003</v>
      </c>
      <c r="E164" s="61">
        <v>8.226133799437616</v>
      </c>
      <c r="F164" s="60">
        <v>8.583500256106284</v>
      </c>
      <c r="G164" s="60">
        <v>8.669628308042135</v>
      </c>
      <c r="H164" s="60">
        <v>8.756623856958619</v>
      </c>
      <c r="I164" s="60">
        <v>8.844190095528203</v>
      </c>
      <c r="J164" s="60">
        <v>8.932631996483485</v>
      </c>
      <c r="K164" s="88">
        <v>9.02195831644832</v>
      </c>
      <c r="L164" s="19">
        <v>2</v>
      </c>
      <c r="M164" s="10">
        <v>6</v>
      </c>
      <c r="N164" s="23">
        <v>3</v>
      </c>
      <c r="O164" s="14">
        <v>459454.35</v>
      </c>
      <c r="P164" s="9">
        <v>789774.49</v>
      </c>
      <c r="Q164" s="20">
        <v>500068.38</v>
      </c>
      <c r="R164" s="27">
        <f t="shared" si="73"/>
        <v>159027.02</v>
      </c>
      <c r="S164" s="26">
        <v>4662.99</v>
      </c>
      <c r="T164" s="26">
        <v>1633.4658111380143</v>
      </c>
      <c r="U164" s="16">
        <f t="shared" si="76"/>
        <v>35500.69234005908</v>
      </c>
      <c r="V164" s="17">
        <f t="shared" si="77"/>
        <v>35500.69234005908</v>
      </c>
      <c r="W164" s="17">
        <f t="shared" si="78"/>
        <v>35500.69234005908</v>
      </c>
      <c r="X164" s="17">
        <f t="shared" si="79"/>
        <v>35500.69234005908</v>
      </c>
      <c r="Y164" s="25">
        <f t="shared" si="80"/>
        <v>35500.69234005908</v>
      </c>
      <c r="Z164" s="14">
        <f t="shared" si="63"/>
        <v>55636.855960738154</v>
      </c>
      <c r="AA164" s="14">
        <f t="shared" si="64"/>
        <v>65102.775240386196</v>
      </c>
      <c r="AB164" s="14">
        <f t="shared" si="65"/>
        <v>73008.36129049902</v>
      </c>
      <c r="AC164" s="14">
        <f t="shared" si="66"/>
        <v>76180.05044821188</v>
      </c>
      <c r="AD164" s="14">
        <f t="shared" si="67"/>
        <v>76944.4518166177</v>
      </c>
      <c r="AE164" s="14">
        <f t="shared" si="68"/>
        <v>77716.55237087737</v>
      </c>
      <c r="AF164" s="14">
        <f t="shared" si="69"/>
        <v>78493.71789458612</v>
      </c>
      <c r="AG164" s="14">
        <f t="shared" si="70"/>
        <v>79278.65507353198</v>
      </c>
      <c r="AH164" s="98">
        <f t="shared" si="71"/>
        <v>80071.4416242673</v>
      </c>
      <c r="AI164" s="65">
        <f t="shared" si="81"/>
        <v>133436.52714213647</v>
      </c>
      <c r="AJ164" s="65">
        <f t="shared" si="82"/>
        <v>153692.79319316967</v>
      </c>
      <c r="AK164" s="65">
        <f t="shared" si="83"/>
        <v>168760.71409446077</v>
      </c>
      <c r="AL164" s="65">
        <f t="shared" si="86"/>
        <v>193051.8865889272</v>
      </c>
      <c r="AM164" s="65">
        <f t="shared" si="72"/>
        <v>191504.3725900474</v>
      </c>
      <c r="AN164" s="65">
        <f t="shared" si="84"/>
        <v>189767.4406400076</v>
      </c>
      <c r="AO164" s="65">
        <f t="shared" si="85"/>
        <v>189767.4406279216</v>
      </c>
      <c r="AP164" s="65">
        <f t="shared" si="74"/>
        <v>189767.4406279218</v>
      </c>
      <c r="AQ164" s="88">
        <f t="shared" si="75"/>
        <v>189767.4406279216</v>
      </c>
    </row>
    <row r="165" spans="1:43" ht="12.75">
      <c r="A165" s="12" t="s">
        <v>9</v>
      </c>
      <c r="B165" s="12" t="s">
        <v>174</v>
      </c>
      <c r="C165" s="14">
        <v>3.891529928013187</v>
      </c>
      <c r="D165" s="61">
        <v>4.55362535984173</v>
      </c>
      <c r="E165" s="61">
        <v>5.10658300241966</v>
      </c>
      <c r="F165" s="60">
        <v>5.328427372782798</v>
      </c>
      <c r="G165" s="60">
        <v>5.381893564407009</v>
      </c>
      <c r="H165" s="60">
        <v>5.435898276974833</v>
      </c>
      <c r="I165" s="60">
        <v>5.490257259744579</v>
      </c>
      <c r="J165" s="60">
        <v>5.545159832342026</v>
      </c>
      <c r="K165" s="88">
        <v>5.600611430665445</v>
      </c>
      <c r="L165" s="19">
        <v>5</v>
      </c>
      <c r="M165" s="10">
        <v>5</v>
      </c>
      <c r="N165" s="23">
        <v>7</v>
      </c>
      <c r="O165" s="14">
        <v>464673.28</v>
      </c>
      <c r="P165" s="9">
        <v>554073.16</v>
      </c>
      <c r="Q165" s="20">
        <v>851056.68</v>
      </c>
      <c r="R165" s="27">
        <f t="shared" si="73"/>
        <v>109988.41882352941</v>
      </c>
      <c r="S165" s="26">
        <v>0</v>
      </c>
      <c r="T165" s="26">
        <v>1633.4658111380143</v>
      </c>
      <c r="U165" s="16">
        <f t="shared" si="76"/>
        <v>25186.025278200257</v>
      </c>
      <c r="V165" s="17">
        <f t="shared" si="77"/>
        <v>25186.025278200257</v>
      </c>
      <c r="W165" s="17">
        <f t="shared" si="78"/>
        <v>25186.025278200257</v>
      </c>
      <c r="X165" s="17">
        <f t="shared" si="79"/>
        <v>25186.025278200257</v>
      </c>
      <c r="Y165" s="25">
        <f t="shared" si="80"/>
        <v>25186.025278200257</v>
      </c>
      <c r="Z165" s="14">
        <f t="shared" si="63"/>
        <v>24503.04278445324</v>
      </c>
      <c r="AA165" s="14">
        <f t="shared" si="64"/>
        <v>28671.93085510689</v>
      </c>
      <c r="AB165" s="14">
        <f t="shared" si="65"/>
        <v>32153.632146042328</v>
      </c>
      <c r="AC165" s="14">
        <f t="shared" si="66"/>
        <v>33550.476625990435</v>
      </c>
      <c r="AD165" s="14">
        <f t="shared" si="67"/>
        <v>33887.12683943455</v>
      </c>
      <c r="AE165" s="14">
        <f t="shared" si="68"/>
        <v>34227.16785340334</v>
      </c>
      <c r="AF165" s="14">
        <f t="shared" si="69"/>
        <v>34569.439531937365</v>
      </c>
      <c r="AG165" s="14">
        <f t="shared" si="70"/>
        <v>34915.13392725674</v>
      </c>
      <c r="AH165" s="98">
        <f t="shared" si="71"/>
        <v>35264.2852665293</v>
      </c>
      <c r="AI165" s="65">
        <f t="shared" si="81"/>
        <v>58766.817015683264</v>
      </c>
      <c r="AJ165" s="65">
        <f t="shared" si="82"/>
        <v>67687.88462690832</v>
      </c>
      <c r="AK165" s="65">
        <f t="shared" si="83"/>
        <v>74323.95174719341</v>
      </c>
      <c r="AL165" s="65">
        <f t="shared" si="86"/>
        <v>85022.03359668671</v>
      </c>
      <c r="AM165" s="65">
        <f t="shared" si="72"/>
        <v>84340.49253780926</v>
      </c>
      <c r="AN165" s="65">
        <f t="shared" si="84"/>
        <v>83575.52986782047</v>
      </c>
      <c r="AO165" s="65">
        <f t="shared" si="85"/>
        <v>83575.52986249767</v>
      </c>
      <c r="AP165" s="65">
        <f t="shared" si="74"/>
        <v>83575.52986249776</v>
      </c>
      <c r="AQ165" s="88">
        <f t="shared" si="75"/>
        <v>83575.52986249766</v>
      </c>
    </row>
    <row r="166" spans="1:43" ht="12.75">
      <c r="A166" s="12" t="s">
        <v>8</v>
      </c>
      <c r="B166" s="12" t="s">
        <v>176</v>
      </c>
      <c r="C166" s="14">
        <v>12.346263762823884</v>
      </c>
      <c r="D166" s="61">
        <v>14.446827034526487</v>
      </c>
      <c r="E166" s="61">
        <v>16.201139870666463</v>
      </c>
      <c r="F166" s="60">
        <v>16.904963087104957</v>
      </c>
      <c r="G166" s="60">
        <v>17.074589870503026</v>
      </c>
      <c r="H166" s="60">
        <v>17.24592516488125</v>
      </c>
      <c r="I166" s="60">
        <v>17.418384416530056</v>
      </c>
      <c r="J166" s="60">
        <v>17.59256826069536</v>
      </c>
      <c r="K166" s="88">
        <v>17.76849394330231</v>
      </c>
      <c r="L166" s="19">
        <v>8</v>
      </c>
      <c r="M166" s="10">
        <v>22</v>
      </c>
      <c r="N166" s="23">
        <v>14</v>
      </c>
      <c r="O166" s="14">
        <v>1041648.18</v>
      </c>
      <c r="P166" s="9">
        <v>2999307.16</v>
      </c>
      <c r="Q166" s="20">
        <v>2183573.88</v>
      </c>
      <c r="R166" s="27">
        <f t="shared" si="73"/>
        <v>141466.5731818182</v>
      </c>
      <c r="S166" s="26">
        <v>1504.8431818181818</v>
      </c>
      <c r="T166" s="26">
        <v>2348.7972657450077</v>
      </c>
      <c r="U166" s="16">
        <f t="shared" si="76"/>
        <v>31986.75008475024</v>
      </c>
      <c r="V166" s="17">
        <f t="shared" si="77"/>
        <v>31986.75008475024</v>
      </c>
      <c r="W166" s="17">
        <f t="shared" si="78"/>
        <v>31986.75008475024</v>
      </c>
      <c r="X166" s="17">
        <f t="shared" si="79"/>
        <v>31986.75008475024</v>
      </c>
      <c r="Y166" s="25">
        <f t="shared" si="80"/>
        <v>31986.75008475024</v>
      </c>
      <c r="Z166" s="14">
        <f t="shared" si="63"/>
        <v>98729.21336546393</v>
      </c>
      <c r="AA166" s="14">
        <f t="shared" si="64"/>
        <v>115526.76146775305</v>
      </c>
      <c r="AB166" s="14">
        <f t="shared" si="65"/>
        <v>129555.45303277276</v>
      </c>
      <c r="AC166" s="14">
        <f t="shared" si="66"/>
        <v>135183.70736478854</v>
      </c>
      <c r="AD166" s="14">
        <f t="shared" si="67"/>
        <v>136540.15974684706</v>
      </c>
      <c r="AE166" s="14">
        <f t="shared" si="68"/>
        <v>137910.2745573404</v>
      </c>
      <c r="AF166" s="14">
        <f t="shared" si="69"/>
        <v>139289.37730291375</v>
      </c>
      <c r="AG166" s="14">
        <f t="shared" si="70"/>
        <v>140682.27107594293</v>
      </c>
      <c r="AH166" s="98">
        <f t="shared" si="71"/>
        <v>142089.09378670235</v>
      </c>
      <c r="AI166" s="65">
        <f t="shared" si="81"/>
        <v>236786.98466101688</v>
      </c>
      <c r="AJ166" s="65">
        <f t="shared" si="82"/>
        <v>272732.3158341396</v>
      </c>
      <c r="AK166" s="65">
        <f t="shared" si="83"/>
        <v>299470.77817081986</v>
      </c>
      <c r="AL166" s="65">
        <f t="shared" si="86"/>
        <v>342576.16776716703</v>
      </c>
      <c r="AM166" s="65">
        <f t="shared" si="72"/>
        <v>339830.0593262216</v>
      </c>
      <c r="AN166" s="65">
        <f t="shared" si="84"/>
        <v>336747.82324124593</v>
      </c>
      <c r="AO166" s="65">
        <f t="shared" si="85"/>
        <v>336747.823219799</v>
      </c>
      <c r="AP166" s="65">
        <f t="shared" si="74"/>
        <v>336747.82321979944</v>
      </c>
      <c r="AQ166" s="88">
        <f t="shared" si="75"/>
        <v>336747.82321979903</v>
      </c>
    </row>
    <row r="167" spans="1:43" ht="12.75">
      <c r="A167" s="12" t="s">
        <v>7</v>
      </c>
      <c r="B167" s="12" t="s">
        <v>179</v>
      </c>
      <c r="C167" s="14">
        <v>24.243223021507426</v>
      </c>
      <c r="D167" s="61">
        <v>28.367905989970577</v>
      </c>
      <c r="E167" s="61">
        <v>31.81268881277875</v>
      </c>
      <c r="F167" s="60">
        <v>33.19472175259101</v>
      </c>
      <c r="G167" s="60">
        <v>33.527802271470165</v>
      </c>
      <c r="H167" s="60">
        <v>33.86423763627861</v>
      </c>
      <c r="I167" s="60">
        <v>34.20288001264139</v>
      </c>
      <c r="J167" s="60">
        <v>34.5449088127678</v>
      </c>
      <c r="K167" s="88">
        <v>34.890357900895474</v>
      </c>
      <c r="L167" s="19">
        <v>27</v>
      </c>
      <c r="M167" s="10">
        <v>12</v>
      </c>
      <c r="N167" s="23">
        <v>18</v>
      </c>
      <c r="O167" s="14">
        <v>1153927.86</v>
      </c>
      <c r="P167" s="9">
        <v>627447.5</v>
      </c>
      <c r="Q167" s="20">
        <v>840161.44</v>
      </c>
      <c r="R167" s="27">
        <f t="shared" si="73"/>
        <v>45991.87368421052</v>
      </c>
      <c r="S167" s="26">
        <v>1883.0577192982457</v>
      </c>
      <c r="T167" s="26">
        <v>1889.3153925353927</v>
      </c>
      <c r="U167" s="16">
        <f t="shared" si="76"/>
        <v>9813.500713043284</v>
      </c>
      <c r="V167" s="17">
        <f t="shared" si="77"/>
        <v>9813.500713043284</v>
      </c>
      <c r="W167" s="17">
        <f t="shared" si="78"/>
        <v>9813.500713043284</v>
      </c>
      <c r="X167" s="17">
        <f t="shared" si="79"/>
        <v>9813.500713043284</v>
      </c>
      <c r="Y167" s="25">
        <f t="shared" si="80"/>
        <v>9813.500713043284</v>
      </c>
      <c r="Z167" s="14">
        <f t="shared" si="63"/>
        <v>59477.72160200762</v>
      </c>
      <c r="AA167" s="14">
        <f t="shared" si="64"/>
        <v>69597.11641503028</v>
      </c>
      <c r="AB167" s="14">
        <f t="shared" si="65"/>
        <v>78048.46108700709</v>
      </c>
      <c r="AC167" s="14">
        <f t="shared" si="66"/>
        <v>81439.10639708131</v>
      </c>
      <c r="AD167" s="14">
        <f t="shared" si="67"/>
        <v>82256.27787446168</v>
      </c>
      <c r="AE167" s="14">
        <f t="shared" si="68"/>
        <v>83081.68004757183</v>
      </c>
      <c r="AF167" s="14">
        <f t="shared" si="69"/>
        <v>83912.49684804754</v>
      </c>
      <c r="AG167" s="14">
        <f t="shared" si="70"/>
        <v>84751.62181652802</v>
      </c>
      <c r="AH167" s="98">
        <f t="shared" si="71"/>
        <v>85599.13803469327</v>
      </c>
      <c r="AI167" s="65">
        <f t="shared" si="81"/>
        <v>142648.25853026923</v>
      </c>
      <c r="AJ167" s="65">
        <f t="shared" si="82"/>
        <v>164302.90691172614</v>
      </c>
      <c r="AK167" s="65">
        <f t="shared" si="83"/>
        <v>180411.03504032674</v>
      </c>
      <c r="AL167" s="65">
        <f t="shared" si="86"/>
        <v>206379.1378395175</v>
      </c>
      <c r="AM167" s="65">
        <f t="shared" si="72"/>
        <v>204724.79189902198</v>
      </c>
      <c r="AN167" s="65">
        <f t="shared" si="84"/>
        <v>202867.95162323414</v>
      </c>
      <c r="AO167" s="65">
        <f t="shared" si="85"/>
        <v>202867.95161031382</v>
      </c>
      <c r="AP167" s="65">
        <f t="shared" si="74"/>
        <v>202867.95161031402</v>
      </c>
      <c r="AQ167" s="88">
        <f t="shared" si="75"/>
        <v>202867.9516103138</v>
      </c>
    </row>
    <row r="168" spans="1:43" ht="12.75">
      <c r="A168" s="12" t="s">
        <v>6</v>
      </c>
      <c r="B168" s="12" t="s">
        <v>177</v>
      </c>
      <c r="C168" s="14">
        <v>12.446213126219043</v>
      </c>
      <c r="D168" s="61">
        <v>14.563781539380726</v>
      </c>
      <c r="E168" s="61">
        <v>16.33229644138747</v>
      </c>
      <c r="F168" s="60">
        <v>17.041817469226817</v>
      </c>
      <c r="G168" s="60">
        <v>17.21281746879304</v>
      </c>
      <c r="H168" s="60">
        <v>17.385539810615676</v>
      </c>
      <c r="I168" s="60">
        <v>17.559395208721828</v>
      </c>
      <c r="J168" s="60">
        <v>17.734989160809047</v>
      </c>
      <c r="K168" s="88">
        <v>17.912339052417135</v>
      </c>
      <c r="L168" s="19">
        <v>4</v>
      </c>
      <c r="M168" s="10">
        <v>3</v>
      </c>
      <c r="N168" s="23">
        <v>9</v>
      </c>
      <c r="O168" s="14">
        <v>1101000</v>
      </c>
      <c r="P168" s="9">
        <v>1123170.14</v>
      </c>
      <c r="Q168" s="20">
        <v>2584207.85</v>
      </c>
      <c r="R168" s="27">
        <f t="shared" si="73"/>
        <v>300523.624375</v>
      </c>
      <c r="S168" s="26">
        <v>2164.1525</v>
      </c>
      <c r="T168" s="26">
        <v>3106.884246713853</v>
      </c>
      <c r="U168" s="16">
        <f t="shared" si="76"/>
        <v>68628.51146831883</v>
      </c>
      <c r="V168" s="17">
        <f t="shared" si="77"/>
        <v>68628.51146831883</v>
      </c>
      <c r="W168" s="17">
        <f t="shared" si="78"/>
        <v>68628.51146831883</v>
      </c>
      <c r="X168" s="17">
        <f t="shared" si="79"/>
        <v>68628.51146831883</v>
      </c>
      <c r="Y168" s="25">
        <f t="shared" si="80"/>
        <v>68628.51146831883</v>
      </c>
      <c r="Z168" s="14">
        <f t="shared" si="63"/>
        <v>213541.270067466</v>
      </c>
      <c r="AA168" s="14">
        <f t="shared" si="64"/>
        <v>249872.66209937003</v>
      </c>
      <c r="AB168" s="14">
        <f t="shared" si="65"/>
        <v>280215.2984079357</v>
      </c>
      <c r="AC168" s="14">
        <f t="shared" si="66"/>
        <v>292388.6414069572</v>
      </c>
      <c r="AD168" s="14">
        <f t="shared" si="67"/>
        <v>295322.5102647855</v>
      </c>
      <c r="AE168" s="14">
        <f t="shared" si="68"/>
        <v>298285.92956893786</v>
      </c>
      <c r="AF168" s="14">
        <f t="shared" si="69"/>
        <v>301268.7888646272</v>
      </c>
      <c r="AG168" s="14">
        <f t="shared" si="70"/>
        <v>304281.47675327345</v>
      </c>
      <c r="AH168" s="98">
        <f t="shared" si="71"/>
        <v>307324.29152080615</v>
      </c>
      <c r="AI168" s="65">
        <f t="shared" si="81"/>
        <v>512146.22011408274</v>
      </c>
      <c r="AJ168" s="65">
        <f t="shared" si="82"/>
        <v>589892.3239272562</v>
      </c>
      <c r="AK168" s="65">
        <f t="shared" si="83"/>
        <v>647724.9047044379</v>
      </c>
      <c r="AL168" s="65">
        <f t="shared" si="86"/>
        <v>740957.4883277244</v>
      </c>
      <c r="AM168" s="65">
        <f t="shared" si="72"/>
        <v>735017.9344283959</v>
      </c>
      <c r="AN168" s="65">
        <f t="shared" si="84"/>
        <v>728351.3705432257</v>
      </c>
      <c r="AO168" s="65">
        <f t="shared" si="85"/>
        <v>728351.3704968382</v>
      </c>
      <c r="AP168" s="65">
        <f t="shared" si="74"/>
        <v>728351.3704968388</v>
      </c>
      <c r="AQ168" s="88">
        <f t="shared" si="75"/>
        <v>728351.370496838</v>
      </c>
    </row>
    <row r="169" spans="1:43" ht="12.75">
      <c r="A169" s="12" t="s">
        <v>5</v>
      </c>
      <c r="B169" s="12" t="s">
        <v>179</v>
      </c>
      <c r="C169" s="14">
        <v>87.51033884636513</v>
      </c>
      <c r="D169" s="61">
        <v>102.39913493935252</v>
      </c>
      <c r="E169" s="61">
        <v>114.8337073478415</v>
      </c>
      <c r="F169" s="60">
        <v>119.82240751994794</v>
      </c>
      <c r="G169" s="60">
        <v>121.02472245325444</v>
      </c>
      <c r="H169" s="60">
        <v>122.23914731533522</v>
      </c>
      <c r="I169" s="60">
        <v>123.46153878848853</v>
      </c>
      <c r="J169" s="60">
        <v>124.69615417637343</v>
      </c>
      <c r="K169" s="88">
        <v>125.94311571813714</v>
      </c>
      <c r="L169" s="19">
        <v>54</v>
      </c>
      <c r="M169" s="10">
        <v>24</v>
      </c>
      <c r="N169" s="23">
        <v>42</v>
      </c>
      <c r="O169" s="14">
        <v>3020762.11</v>
      </c>
      <c r="P169" s="9">
        <v>1463008.91</v>
      </c>
      <c r="Q169" s="20">
        <v>2459192.27</v>
      </c>
      <c r="R169" s="27">
        <f t="shared" si="73"/>
        <v>57858.02741666666</v>
      </c>
      <c r="S169" s="26">
        <v>1721.4119166666667</v>
      </c>
      <c r="T169" s="26">
        <v>1889.3153925353927</v>
      </c>
      <c r="U169" s="16">
        <f t="shared" si="76"/>
        <v>12609.242436979073</v>
      </c>
      <c r="V169" s="17">
        <f t="shared" si="77"/>
        <v>12609.242436979073</v>
      </c>
      <c r="W169" s="17">
        <f t="shared" si="78"/>
        <v>12609.242436979073</v>
      </c>
      <c r="X169" s="17">
        <f t="shared" si="79"/>
        <v>12609.242436979073</v>
      </c>
      <c r="Y169" s="25">
        <f t="shared" si="80"/>
        <v>12609.242436979073</v>
      </c>
      <c r="Z169" s="14">
        <f t="shared" si="63"/>
        <v>275859.76956400136</v>
      </c>
      <c r="AA169" s="14">
        <f t="shared" si="64"/>
        <v>322793.8794468076</v>
      </c>
      <c r="AB169" s="14">
        <f t="shared" si="65"/>
        <v>361991.51397150964</v>
      </c>
      <c r="AC169" s="14">
        <f t="shared" si="66"/>
        <v>377717.446450382</v>
      </c>
      <c r="AD169" s="14">
        <f t="shared" si="67"/>
        <v>381507.5165702975</v>
      </c>
      <c r="AE169" s="14">
        <f t="shared" si="68"/>
        <v>385335.76094716537</v>
      </c>
      <c r="AF169" s="14">
        <f t="shared" si="69"/>
        <v>389189.11855663685</v>
      </c>
      <c r="AG169" s="14">
        <f t="shared" si="70"/>
        <v>393081.0097422033</v>
      </c>
      <c r="AH169" s="98">
        <f t="shared" si="71"/>
        <v>397011.8198396252</v>
      </c>
      <c r="AI169" s="65">
        <f t="shared" si="81"/>
        <v>661607.651856286</v>
      </c>
      <c r="AJ169" s="65">
        <f t="shared" si="82"/>
        <v>762042.6744429036</v>
      </c>
      <c r="AK169" s="65">
        <f t="shared" si="83"/>
        <v>836752.7405647567</v>
      </c>
      <c r="AL169" s="65">
        <f t="shared" si="86"/>
        <v>957193.716803451</v>
      </c>
      <c r="AM169" s="65">
        <f t="shared" si="72"/>
        <v>949520.8020106145</v>
      </c>
      <c r="AN169" s="65">
        <f t="shared" si="84"/>
        <v>940908.7113521405</v>
      </c>
      <c r="AO169" s="65">
        <f t="shared" si="85"/>
        <v>940908.7112922154</v>
      </c>
      <c r="AP169" s="65">
        <f t="shared" si="74"/>
        <v>940908.7112922164</v>
      </c>
      <c r="AQ169" s="88">
        <f t="shared" si="75"/>
        <v>940908.7112922152</v>
      </c>
    </row>
    <row r="170" spans="1:43" ht="12.75">
      <c r="A170" s="12" t="s">
        <v>4</v>
      </c>
      <c r="B170" s="12" t="s">
        <v>181</v>
      </c>
      <c r="C170" s="14">
        <v>6.5121284499009215</v>
      </c>
      <c r="D170" s="61">
        <v>7.620086136959337</v>
      </c>
      <c r="E170" s="61">
        <v>8.545411462071337</v>
      </c>
      <c r="F170" s="60">
        <v>8.91664824102879</v>
      </c>
      <c r="G170" s="60">
        <v>9.006119146822812</v>
      </c>
      <c r="H170" s="60">
        <v>9.096491219413085</v>
      </c>
      <c r="I170" s="60">
        <v>9.187456131607213</v>
      </c>
      <c r="J170" s="60">
        <v>9.279330692923287</v>
      </c>
      <c r="K170" s="88">
        <v>9.37212399985252</v>
      </c>
      <c r="L170" s="19">
        <v>4</v>
      </c>
      <c r="M170" s="10">
        <v>5</v>
      </c>
      <c r="N170" s="23">
        <v>10</v>
      </c>
      <c r="O170" s="14">
        <v>689696.07</v>
      </c>
      <c r="P170" s="9">
        <v>800286.45</v>
      </c>
      <c r="Q170" s="20">
        <v>1044100.87</v>
      </c>
      <c r="R170" s="27">
        <f t="shared" si="73"/>
        <v>133372.81</v>
      </c>
      <c r="S170" s="26">
        <v>1240.1073333333334</v>
      </c>
      <c r="T170" s="26">
        <v>1754.4216811594206</v>
      </c>
      <c r="U170" s="16">
        <f t="shared" si="76"/>
        <v>30305.127632271302</v>
      </c>
      <c r="V170" s="17">
        <f t="shared" si="77"/>
        <v>30305.127632271302</v>
      </c>
      <c r="W170" s="17">
        <f t="shared" si="78"/>
        <v>30305.127632271302</v>
      </c>
      <c r="X170" s="17">
        <f t="shared" si="79"/>
        <v>30305.127632271302</v>
      </c>
      <c r="Y170" s="25">
        <f t="shared" si="80"/>
        <v>30305.127632271302</v>
      </c>
      <c r="Z170" s="14">
        <f t="shared" si="63"/>
        <v>49337.72095799813</v>
      </c>
      <c r="AA170" s="14">
        <f t="shared" si="64"/>
        <v>57731.92073736347</v>
      </c>
      <c r="AB170" s="14">
        <f t="shared" si="65"/>
        <v>64742.4462570865</v>
      </c>
      <c r="AC170" s="14">
        <f t="shared" si="66"/>
        <v>67555.04074911123</v>
      </c>
      <c r="AD170" s="14">
        <f t="shared" si="67"/>
        <v>68232.8975539769</v>
      </c>
      <c r="AE170" s="14">
        <f t="shared" si="68"/>
        <v>68917.58185253719</v>
      </c>
      <c r="AF170" s="14">
        <f t="shared" si="69"/>
        <v>69606.75767106254</v>
      </c>
      <c r="AG170" s="14">
        <f t="shared" si="70"/>
        <v>70302.82524777317</v>
      </c>
      <c r="AH170" s="98">
        <f t="shared" si="71"/>
        <v>71005.8535002509</v>
      </c>
      <c r="AI170" s="65">
        <f t="shared" si="81"/>
        <v>118329.01101365052</v>
      </c>
      <c r="AJ170" s="65">
        <f t="shared" si="82"/>
        <v>136291.88804577652</v>
      </c>
      <c r="AK170" s="65">
        <f t="shared" si="83"/>
        <v>149653.83785418596</v>
      </c>
      <c r="AL170" s="65">
        <f t="shared" si="86"/>
        <v>171194.79428638122</v>
      </c>
      <c r="AM170" s="65">
        <f t="shared" si="72"/>
        <v>169822.48788018874</v>
      </c>
      <c r="AN170" s="65">
        <f t="shared" si="84"/>
        <v>168282.20918553043</v>
      </c>
      <c r="AO170" s="65">
        <f t="shared" si="85"/>
        <v>168282.2091748128</v>
      </c>
      <c r="AP170" s="65">
        <f t="shared" si="74"/>
        <v>168282.20917481298</v>
      </c>
      <c r="AQ170" s="88">
        <f t="shared" si="75"/>
        <v>168282.2091748128</v>
      </c>
    </row>
    <row r="171" spans="1:43" ht="12.75">
      <c r="A171" s="69" t="s">
        <v>3</v>
      </c>
      <c r="B171" s="69" t="s">
        <v>174</v>
      </c>
      <c r="C171" s="70">
        <v>6.44568145790063</v>
      </c>
      <c r="D171" s="61">
        <v>7.542334015440331</v>
      </c>
      <c r="E171" s="61">
        <v>8.458217714062867</v>
      </c>
      <c r="F171" s="60">
        <v>8.825666550649194</v>
      </c>
      <c r="G171" s="60">
        <v>8.914224533332545</v>
      </c>
      <c r="H171" s="60">
        <v>9.00367448768903</v>
      </c>
      <c r="I171" s="60">
        <v>9.093711232565918</v>
      </c>
      <c r="J171" s="60">
        <v>9.184648344891578</v>
      </c>
      <c r="K171" s="88">
        <v>9.276494828340493</v>
      </c>
      <c r="L171" s="76">
        <v>6</v>
      </c>
      <c r="M171" s="71">
        <v>5</v>
      </c>
      <c r="N171" s="72">
        <v>3</v>
      </c>
      <c r="O171" s="70">
        <v>1002006</v>
      </c>
      <c r="P171" s="61">
        <v>629715</v>
      </c>
      <c r="Q171" s="73">
        <v>503950</v>
      </c>
      <c r="R171" s="74">
        <f t="shared" si="73"/>
        <v>152547.92857142858</v>
      </c>
      <c r="S171" s="75">
        <v>1584.7921428571428</v>
      </c>
      <c r="T171" s="75">
        <v>1633.4658111380143</v>
      </c>
      <c r="U171" s="65">
        <f t="shared" si="76"/>
        <v>34710.18863831622</v>
      </c>
      <c r="V171" s="60">
        <f t="shared" si="77"/>
        <v>34710.18863831622</v>
      </c>
      <c r="W171" s="60">
        <f t="shared" si="78"/>
        <v>34710.18863831622</v>
      </c>
      <c r="X171" s="60">
        <f t="shared" si="79"/>
        <v>34710.18863831622</v>
      </c>
      <c r="Y171" s="57">
        <f t="shared" si="80"/>
        <v>34710.18863831622</v>
      </c>
      <c r="Z171" s="84">
        <v>76466.53959480912</v>
      </c>
      <c r="AA171" s="77">
        <v>89476.37055846502</v>
      </c>
      <c r="AB171" s="77">
        <v>100341.7007120545</v>
      </c>
      <c r="AC171" s="77">
        <v>5078.77</v>
      </c>
      <c r="AD171" s="14">
        <f>G171*$U171/4</f>
        <v>77353.60377906976</v>
      </c>
      <c r="AE171" s="14">
        <f t="shared" si="68"/>
        <v>78129.80997642035</v>
      </c>
      <c r="AF171" s="14">
        <f t="shared" si="69"/>
        <v>78911.10807618452</v>
      </c>
      <c r="AG171" s="14">
        <f t="shared" si="70"/>
        <v>79700.21915694638</v>
      </c>
      <c r="AH171" s="98">
        <f t="shared" si="71"/>
        <v>80497.22134851584</v>
      </c>
      <c r="AI171" s="83">
        <f t="shared" si="81"/>
        <v>183393.35158169904</v>
      </c>
      <c r="AJ171" s="83">
        <f t="shared" si="82"/>
        <v>211233.2886753293</v>
      </c>
      <c r="AK171" s="83">
        <f t="shared" si="83"/>
        <v>231942.43462389096</v>
      </c>
      <c r="AL171" s="83">
        <v>27602.71</v>
      </c>
      <c r="AM171" s="78">
        <v>190637.1083287829</v>
      </c>
      <c r="AN171" s="65">
        <f t="shared" si="84"/>
        <v>190776.52861080001</v>
      </c>
      <c r="AO171" s="65">
        <f t="shared" si="85"/>
        <v>190776.5285986497</v>
      </c>
      <c r="AP171" s="65">
        <f t="shared" si="74"/>
        <v>190776.52859864995</v>
      </c>
      <c r="AQ171" s="88">
        <f t="shared" si="75"/>
        <v>190776.52859864975</v>
      </c>
    </row>
    <row r="172" spans="1:43" ht="12.75">
      <c r="A172" s="12" t="s">
        <v>2</v>
      </c>
      <c r="B172" s="12" t="s">
        <v>174</v>
      </c>
      <c r="C172" s="14">
        <v>4.377690394849755</v>
      </c>
      <c r="D172" s="61">
        <v>5.12249998542369</v>
      </c>
      <c r="E172" s="61">
        <v>5.744537437390052</v>
      </c>
      <c r="F172" s="60">
        <v>5.994096347961255</v>
      </c>
      <c r="G172" s="60">
        <v>6.05424195594891</v>
      </c>
      <c r="H172" s="60">
        <v>6.114993361143802</v>
      </c>
      <c r="I172" s="60">
        <v>6.176143294755238</v>
      </c>
      <c r="J172" s="60">
        <v>6.237904727702791</v>
      </c>
      <c r="K172" s="88">
        <v>6.300283774979818</v>
      </c>
      <c r="L172" s="19">
        <v>5</v>
      </c>
      <c r="M172" s="10">
        <v>6</v>
      </c>
      <c r="N172" s="23">
        <v>14</v>
      </c>
      <c r="O172" s="14">
        <v>1064691.68</v>
      </c>
      <c r="P172" s="9">
        <v>851233.18</v>
      </c>
      <c r="Q172" s="20">
        <v>2120842.22</v>
      </c>
      <c r="R172" s="27">
        <f t="shared" si="73"/>
        <v>161470.6832</v>
      </c>
      <c r="S172" s="26">
        <v>5458.1076</v>
      </c>
      <c r="T172" s="26">
        <v>1633.4658111380143</v>
      </c>
      <c r="U172" s="16">
        <f t="shared" si="76"/>
        <v>35883.880279323086</v>
      </c>
      <c r="V172" s="17">
        <f t="shared" si="77"/>
        <v>35883.880279323086</v>
      </c>
      <c r="W172" s="17">
        <f t="shared" si="78"/>
        <v>35883.880279323086</v>
      </c>
      <c r="X172" s="17">
        <f t="shared" si="79"/>
        <v>35883.880279323086</v>
      </c>
      <c r="Y172" s="25">
        <f t="shared" si="80"/>
        <v>35883.880279323086</v>
      </c>
      <c r="Z172" s="14">
        <f aca="true" t="shared" si="87" ref="Z172:AC174">C172*$U172/4</f>
        <v>39272.129507182806</v>
      </c>
      <c r="AA172" s="14">
        <f t="shared" si="87"/>
        <v>45953.79405194448</v>
      </c>
      <c r="AB172" s="14">
        <f t="shared" si="87"/>
        <v>51534.07341584852</v>
      </c>
      <c r="AC172" s="14">
        <f t="shared" si="87"/>
        <v>53772.85893324236</v>
      </c>
      <c r="AD172" s="14">
        <f>G172*$U172/4</f>
        <v>54312.42338233138</v>
      </c>
      <c r="AE172" s="14">
        <f t="shared" si="68"/>
        <v>54857.42242003492</v>
      </c>
      <c r="AF172" s="14">
        <f t="shared" si="69"/>
        <v>55405.996644235245</v>
      </c>
      <c r="AG172" s="14">
        <f t="shared" si="70"/>
        <v>55960.0566106776</v>
      </c>
      <c r="AH172" s="98">
        <f t="shared" si="71"/>
        <v>56519.65717678438</v>
      </c>
      <c r="AI172" s="65">
        <f t="shared" si="81"/>
        <v>94188.22261654578</v>
      </c>
      <c r="AJ172" s="65">
        <f t="shared" si="82"/>
        <v>108486.41919777423</v>
      </c>
      <c r="AK172" s="65">
        <f t="shared" si="83"/>
        <v>119122.34264853637</v>
      </c>
      <c r="AL172" s="65">
        <f aca="true" t="shared" si="88" ref="AL172:AM174">SUM((AC172/(AC$175-AC$29-AC$70-AC$171)*AL$4)/4)</f>
        <v>136268.63992955454</v>
      </c>
      <c r="AM172" s="65">
        <f t="shared" si="88"/>
        <v>135176.30339959185</v>
      </c>
      <c r="AN172" s="65">
        <f t="shared" si="84"/>
        <v>133950.26329884885</v>
      </c>
      <c r="AO172" s="65">
        <f t="shared" si="85"/>
        <v>133950.26329031773</v>
      </c>
      <c r="AP172" s="65">
        <f t="shared" si="74"/>
        <v>133950.26329031787</v>
      </c>
      <c r="AQ172" s="88">
        <f t="shared" si="75"/>
        <v>133950.26329031776</v>
      </c>
    </row>
    <row r="173" spans="1:43" ht="12.75">
      <c r="A173" s="12" t="s">
        <v>1</v>
      </c>
      <c r="B173" s="12" t="s">
        <v>174</v>
      </c>
      <c r="C173" s="14">
        <v>3.531373248987436</v>
      </c>
      <c r="D173" s="61">
        <v>4.132192499895733</v>
      </c>
      <c r="E173" s="61">
        <v>4.633974540107307</v>
      </c>
      <c r="F173" s="60">
        <v>4.835287465725437</v>
      </c>
      <c r="G173" s="60">
        <v>4.88380542198419</v>
      </c>
      <c r="H173" s="60">
        <v>4.932812059684299</v>
      </c>
      <c r="I173" s="60">
        <v>4.98214018028114</v>
      </c>
      <c r="J173" s="60">
        <v>5.031961582083952</v>
      </c>
      <c r="K173" s="88">
        <v>5.08228119790479</v>
      </c>
      <c r="L173" s="19">
        <v>0</v>
      </c>
      <c r="M173" s="10">
        <v>1</v>
      </c>
      <c r="N173" s="23">
        <v>4</v>
      </c>
      <c r="O173" s="14">
        <v>0</v>
      </c>
      <c r="P173" s="9">
        <v>142000</v>
      </c>
      <c r="Q173" s="20">
        <v>397750.19</v>
      </c>
      <c r="R173" s="27">
        <f t="shared" si="73"/>
        <v>107950.03799999999</v>
      </c>
      <c r="S173" s="26">
        <v>1946.292</v>
      </c>
      <c r="T173" s="26">
        <v>1633.4658111380143</v>
      </c>
      <c r="U173" s="16">
        <f t="shared" si="76"/>
        <v>24259.82792709908</v>
      </c>
      <c r="V173" s="17">
        <f t="shared" si="77"/>
        <v>24259.82792709908</v>
      </c>
      <c r="W173" s="17">
        <f t="shared" si="78"/>
        <v>24259.82792709908</v>
      </c>
      <c r="X173" s="17">
        <f t="shared" si="79"/>
        <v>24259.82792709908</v>
      </c>
      <c r="Y173" s="25">
        <f t="shared" si="80"/>
        <v>24259.82792709908</v>
      </c>
      <c r="Z173" s="14">
        <f t="shared" si="87"/>
        <v>21417.626841699002</v>
      </c>
      <c r="AA173" s="14">
        <f t="shared" si="87"/>
        <v>25061.569752279964</v>
      </c>
      <c r="AB173" s="14">
        <f t="shared" si="87"/>
        <v>28104.856240390338</v>
      </c>
      <c r="AC173" s="14">
        <f t="shared" si="87"/>
        <v>29325.810474139522</v>
      </c>
      <c r="AD173" s="14">
        <f>G173*$U173/4</f>
        <v>29620.06979169249</v>
      </c>
      <c r="AE173" s="14">
        <f t="shared" si="68"/>
        <v>29917.29294116507</v>
      </c>
      <c r="AF173" s="14">
        <f t="shared" si="69"/>
        <v>30216.465870576707</v>
      </c>
      <c r="AG173" s="14">
        <f t="shared" si="70"/>
        <v>30518.63052928248</v>
      </c>
      <c r="AH173" s="98">
        <f t="shared" si="71"/>
        <v>30823.8168345753</v>
      </c>
      <c r="AI173" s="65">
        <f t="shared" si="81"/>
        <v>51366.91669635825</v>
      </c>
      <c r="AJ173" s="65">
        <f t="shared" si="82"/>
        <v>59164.64609705188</v>
      </c>
      <c r="AK173" s="65">
        <f t="shared" si="83"/>
        <v>64965.101596762834</v>
      </c>
      <c r="AL173" s="65">
        <f t="shared" si="88"/>
        <v>74316.08412533997</v>
      </c>
      <c r="AM173" s="65">
        <f t="shared" si="88"/>
        <v>73720.3625162019</v>
      </c>
      <c r="AN173" s="65">
        <f t="shared" si="84"/>
        <v>73051.72372069504</v>
      </c>
      <c r="AO173" s="65">
        <f t="shared" si="85"/>
        <v>73051.72371604247</v>
      </c>
      <c r="AP173" s="65">
        <f t="shared" si="74"/>
        <v>73051.72371604257</v>
      </c>
      <c r="AQ173" s="88">
        <f t="shared" si="75"/>
        <v>73051.72371604248</v>
      </c>
    </row>
    <row r="174" spans="1:43" ht="13.5" thickBot="1">
      <c r="A174" s="12" t="s">
        <v>0</v>
      </c>
      <c r="B174" s="35" t="s">
        <v>180</v>
      </c>
      <c r="C174" s="45">
        <v>46.549802335364745</v>
      </c>
      <c r="D174" s="62">
        <v>54.469672424736494</v>
      </c>
      <c r="E174" s="62">
        <v>61.08405531218185</v>
      </c>
      <c r="F174" s="60">
        <v>63.73771898190721</v>
      </c>
      <c r="G174" s="60">
        <v>64.37727224187724</v>
      </c>
      <c r="H174" s="60">
        <v>65.02326719545934</v>
      </c>
      <c r="I174" s="60">
        <v>65.67349986741391</v>
      </c>
      <c r="J174" s="60">
        <v>66.33023486608806</v>
      </c>
      <c r="K174" s="89">
        <v>66.99353721474893</v>
      </c>
      <c r="L174" s="19">
        <v>46</v>
      </c>
      <c r="M174" s="48">
        <v>27</v>
      </c>
      <c r="N174" s="49">
        <v>51</v>
      </c>
      <c r="O174" s="45">
        <v>2937507.07</v>
      </c>
      <c r="P174" s="46">
        <v>1642576.81</v>
      </c>
      <c r="Q174" s="47">
        <v>2886410.62</v>
      </c>
      <c r="R174" s="27">
        <f t="shared" si="73"/>
        <v>60213.665322580644</v>
      </c>
      <c r="S174" s="50">
        <v>0</v>
      </c>
      <c r="T174" s="50">
        <v>1737.2550240384614</v>
      </c>
      <c r="U174" s="16">
        <f t="shared" si="76"/>
        <v>13592.256809793145</v>
      </c>
      <c r="V174" s="17">
        <f t="shared" si="77"/>
        <v>13592.256809793145</v>
      </c>
      <c r="W174" s="17">
        <f t="shared" si="78"/>
        <v>13592.256809793145</v>
      </c>
      <c r="X174" s="17">
        <f t="shared" si="79"/>
        <v>13592.256809793145</v>
      </c>
      <c r="Y174" s="25">
        <f t="shared" si="80"/>
        <v>13592.256809793145</v>
      </c>
      <c r="Z174" s="14">
        <f t="shared" si="87"/>
        <v>158179.21694684657</v>
      </c>
      <c r="AA174" s="14">
        <f t="shared" si="87"/>
        <v>185091.44398558163</v>
      </c>
      <c r="AB174" s="14">
        <f t="shared" si="87"/>
        <v>207567.54169669622</v>
      </c>
      <c r="AC174" s="14">
        <f t="shared" si="87"/>
        <v>216584.8612181275</v>
      </c>
      <c r="AD174" s="14">
        <f>G174*$U174/4</f>
        <v>218758.10425639077</v>
      </c>
      <c r="AE174" s="14">
        <f t="shared" si="68"/>
        <v>220953.23658312036</v>
      </c>
      <c r="AF174" s="14">
        <f t="shared" si="69"/>
        <v>223162.76894895147</v>
      </c>
      <c r="AG174" s="14">
        <f t="shared" si="70"/>
        <v>225394.39663844105</v>
      </c>
      <c r="AH174" s="98">
        <f t="shared" si="71"/>
        <v>227648.3406048254</v>
      </c>
      <c r="AI174" s="65">
        <f t="shared" si="81"/>
        <v>379368.7657394678</v>
      </c>
      <c r="AJ174" s="65">
        <f t="shared" si="82"/>
        <v>436958.65371733106</v>
      </c>
      <c r="AK174" s="65">
        <f t="shared" si="83"/>
        <v>479797.7374151085</v>
      </c>
      <c r="AL174" s="65">
        <f t="shared" si="88"/>
        <v>548859.1280624692</v>
      </c>
      <c r="AM174" s="65">
        <f t="shared" si="88"/>
        <v>544459.4446452424</v>
      </c>
      <c r="AN174" s="65">
        <f t="shared" si="84"/>
        <v>539521.2336158279</v>
      </c>
      <c r="AO174" s="65">
        <f t="shared" si="85"/>
        <v>539521.2335814665</v>
      </c>
      <c r="AP174" s="65">
        <f t="shared" si="74"/>
        <v>539521.2335814673</v>
      </c>
      <c r="AQ174" s="88">
        <f t="shared" si="75"/>
        <v>539521.2335814665</v>
      </c>
    </row>
    <row r="175" spans="1:43" ht="13.5" thickBot="1">
      <c r="A175" s="13" t="s">
        <v>184</v>
      </c>
      <c r="B175" s="21"/>
      <c r="C175" s="22">
        <f aca="true" t="shared" si="89" ref="C175:P175">SUM(C8:C174)</f>
        <v>2889.9754226393393</v>
      </c>
      <c r="D175" s="22">
        <f t="shared" si="89"/>
        <v>3381.6688082284795</v>
      </c>
      <c r="E175" s="22">
        <f t="shared" si="89"/>
        <v>3792.3129575403877</v>
      </c>
      <c r="F175" s="22">
        <f t="shared" si="89"/>
        <v>3835.3164390859365</v>
      </c>
      <c r="G175" s="22">
        <f t="shared" si="89"/>
        <v>3873.800545056696</v>
      </c>
      <c r="H175" s="22">
        <f t="shared" si="89"/>
        <v>3912.6722697530768</v>
      </c>
      <c r="I175" s="22">
        <f t="shared" si="89"/>
        <v>3951.7989924506073</v>
      </c>
      <c r="J175" s="22">
        <f t="shared" si="89"/>
        <v>3991.3169823751127</v>
      </c>
      <c r="K175" s="22">
        <f t="shared" si="89"/>
        <v>4031.230152198866</v>
      </c>
      <c r="L175" s="22">
        <f t="shared" si="89"/>
        <v>2655</v>
      </c>
      <c r="M175" s="22">
        <f t="shared" si="89"/>
        <v>2252</v>
      </c>
      <c r="N175" s="22">
        <f t="shared" si="89"/>
        <v>2589</v>
      </c>
      <c r="O175" s="22">
        <f t="shared" si="89"/>
        <v>222423548.58</v>
      </c>
      <c r="P175" s="22">
        <f t="shared" si="89"/>
        <v>180705135.03999996</v>
      </c>
      <c r="Q175" s="22">
        <f>SUM(Q8:Q174)</f>
        <v>210608941.65999994</v>
      </c>
      <c r="R175" s="22">
        <f t="shared" si="73"/>
        <v>81875.35022411952</v>
      </c>
      <c r="S175" s="22"/>
      <c r="T175" s="6"/>
      <c r="U175" s="63"/>
      <c r="V175" s="63"/>
      <c r="W175" s="63"/>
      <c r="X175" s="67"/>
      <c r="Y175" s="24"/>
      <c r="Z175" s="63">
        <f>SUM(Z8:Z174)</f>
        <v>13846516.133150801</v>
      </c>
      <c r="AA175" s="63">
        <f aca="true" t="shared" si="90" ref="AA175:AQ175">SUM(AA8:AA174)</f>
        <v>16202328.692243712</v>
      </c>
      <c r="AB175" s="63">
        <f t="shared" si="90"/>
        <v>18169816.302653376</v>
      </c>
      <c r="AC175" s="63">
        <f t="shared" si="90"/>
        <v>18043730.23010274</v>
      </c>
      <c r="AD175" s="63">
        <f t="shared" si="90"/>
        <v>18371636.67327764</v>
      </c>
      <c r="AE175" s="63">
        <f t="shared" si="90"/>
        <v>18720794.297547683</v>
      </c>
      <c r="AF175" s="63">
        <f t="shared" si="90"/>
        <v>18923623.4719442</v>
      </c>
      <c r="AG175" s="63">
        <f t="shared" si="90"/>
        <v>19112859.706663623</v>
      </c>
      <c r="AH175" s="97">
        <f t="shared" si="90"/>
        <v>19303988.30373028</v>
      </c>
      <c r="AI175" s="95">
        <f t="shared" si="90"/>
        <v>33208760.52250407</v>
      </c>
      <c r="AJ175" s="63">
        <f t="shared" si="90"/>
        <v>38249999.999999985</v>
      </c>
      <c r="AK175" s="63">
        <f t="shared" si="90"/>
        <v>41999999.99999996</v>
      </c>
      <c r="AL175" s="63">
        <f t="shared" si="90"/>
        <v>45749999.9985037</v>
      </c>
      <c r="AM175" s="63">
        <f t="shared" si="90"/>
        <v>45788117.188328825</v>
      </c>
      <c r="AN175" s="63">
        <f t="shared" si="90"/>
        <v>45711882.81000002</v>
      </c>
      <c r="AO175" s="63">
        <f t="shared" si="90"/>
        <v>45749999.99999999</v>
      </c>
      <c r="AP175" s="63">
        <f t="shared" si="90"/>
        <v>45750000.000000045</v>
      </c>
      <c r="AQ175" s="97">
        <f t="shared" si="90"/>
        <v>45749999.99999999</v>
      </c>
    </row>
    <row r="176" spans="3:11" ht="13.5" thickBot="1">
      <c r="C176" s="2"/>
      <c r="D176" s="2"/>
      <c r="E176" s="2"/>
      <c r="F176" s="2"/>
      <c r="G176" s="2"/>
      <c r="H176" s="2"/>
      <c r="I176" s="2"/>
      <c r="J176" s="2"/>
      <c r="K176" s="2"/>
    </row>
    <row r="177" spans="19:43" ht="13.5" thickBot="1">
      <c r="S177" s="58" t="s">
        <v>186</v>
      </c>
      <c r="T177" s="58" t="s">
        <v>186</v>
      </c>
      <c r="Z177" s="63">
        <f aca="true" t="shared" si="91" ref="Z177:AQ177">SUM(Z175*4)</f>
        <v>55386064.532603204</v>
      </c>
      <c r="AA177" s="63">
        <f t="shared" si="91"/>
        <v>64809314.76897485</v>
      </c>
      <c r="AB177" s="63">
        <f t="shared" si="91"/>
        <v>72679265.2106135</v>
      </c>
      <c r="AC177" s="63">
        <f t="shared" si="91"/>
        <v>72174920.92041096</v>
      </c>
      <c r="AD177" s="63">
        <f t="shared" si="91"/>
        <v>73486546.69311056</v>
      </c>
      <c r="AE177" s="63">
        <f t="shared" si="91"/>
        <v>74883177.19019073</v>
      </c>
      <c r="AF177" s="63">
        <f t="shared" si="91"/>
        <v>75694493.8877768</v>
      </c>
      <c r="AG177" s="63">
        <f t="shared" si="91"/>
        <v>76451438.8266545</v>
      </c>
      <c r="AH177" s="63">
        <f t="shared" si="91"/>
        <v>77215953.21492112</v>
      </c>
      <c r="AI177" s="100">
        <f t="shared" si="91"/>
        <v>132835042.09001628</v>
      </c>
      <c r="AJ177" s="100">
        <f t="shared" si="91"/>
        <v>152999999.99999994</v>
      </c>
      <c r="AK177" s="100">
        <f t="shared" si="91"/>
        <v>167999999.99999985</v>
      </c>
      <c r="AL177" s="100">
        <f t="shared" si="91"/>
        <v>182999999.9940148</v>
      </c>
      <c r="AM177" s="100">
        <f t="shared" si="91"/>
        <v>183152468.7533153</v>
      </c>
      <c r="AN177" s="100">
        <f t="shared" si="91"/>
        <v>182847531.24000007</v>
      </c>
      <c r="AO177" s="100">
        <f t="shared" si="91"/>
        <v>182999999.99999997</v>
      </c>
      <c r="AP177" s="100">
        <f t="shared" si="91"/>
        <v>183000000.00000018</v>
      </c>
      <c r="AQ177" s="100">
        <f t="shared" si="91"/>
        <v>182999999.99999997</v>
      </c>
    </row>
  </sheetData>
  <sheetProtection/>
  <mergeCells count="8">
    <mergeCell ref="AI3:AQ3"/>
    <mergeCell ref="AI1:AQ1"/>
    <mergeCell ref="U5:Y5"/>
    <mergeCell ref="L5:N5"/>
    <mergeCell ref="O5:Q5"/>
    <mergeCell ref="C5:K5"/>
    <mergeCell ref="Z5:AH5"/>
    <mergeCell ref="AI5:AQ5"/>
  </mergeCells>
  <printOptions/>
  <pageMargins left="0.7086614173228347" right="0.7086614173228347" top="0.7480314960629921" bottom="0.7480314960629921" header="0.31496062992125984" footer="0.31496062992125984"/>
  <pageSetup fitToHeight="2" fitToWidth="2" horizontalDpi="600" verticalDpi="600" orientation="landscape" paperSize="8" scale="58" r:id="rId3"/>
  <colBreaks count="1" manualBreakCount="1">
    <brk id="25"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Buchanan</dc:creator>
  <cp:keywords/>
  <dc:description/>
  <cp:lastModifiedBy>mdavid</cp:lastModifiedBy>
  <cp:lastPrinted>2016-08-12T12:45:27Z</cp:lastPrinted>
  <dcterms:created xsi:type="dcterms:W3CDTF">2011-11-21T15:45:27Z</dcterms:created>
  <dcterms:modified xsi:type="dcterms:W3CDTF">2017-02-09T15:50:05Z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fffed342-1b8d-4367-b88a-dadc2b9f68ac</vt:lpwstr>
  </property>
  <property fmtid="{D5CDD505-2E9C-101B-9397-08002B2CF9AE}" pid="3" name="bjSaver">
    <vt:lpwstr>nOdQKMr+X/OAopiNNUkvUBD4DpyLywpq</vt:lpwstr>
  </property>
  <property fmtid="{D5CDD505-2E9C-101B-9397-08002B2CF9AE}" pid="4" name="bjDocumentSecurityLabel">
    <vt:lpwstr>No Marking</vt:lpwstr>
  </property>
</Properties>
</file>