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s>
  <definedNames>
    <definedName name="_xlnm.Print_Area" localSheetId="0">'Table 1'!$A$1:$I$110</definedName>
    <definedName name="_xlnm.Print_Area" localSheetId="1">'Table 2'!$A$1:$H$67</definedName>
    <definedName name="_xlnm.Print_Area" localSheetId="2">'Table 3'!$A$1:$L$25</definedName>
    <definedName name="_xlnm.Print_Area" localSheetId="3">'Table 4'!$A$1:$I$31</definedName>
    <definedName name="_xlnm.Print_Area" localSheetId="5">'Table 6'!$A$1:$H$25</definedName>
    <definedName name="_xlnm.Print_Area" localSheetId="6">'Table 7'!$A$1:$H$23</definedName>
    <definedName name="_xlnm.Print_Area" localSheetId="7">'Table 8'!$A$1:$Q$22</definedName>
  </definedNames>
  <calcPr fullCalcOnLoad="1"/>
</workbook>
</file>

<file path=xl/sharedStrings.xml><?xml version="1.0" encoding="utf-8"?>
<sst xmlns="http://schemas.openxmlformats.org/spreadsheetml/2006/main" count="422" uniqueCount="165">
  <si>
    <t>Outturn</t>
  </si>
  <si>
    <t>Plans</t>
  </si>
  <si>
    <t>Resource DEL</t>
  </si>
  <si>
    <t>Policy, Corporate Services and Associated Offices</t>
  </si>
  <si>
    <t>National Offender Management Service</t>
  </si>
  <si>
    <t>Office of the Public Guardian</t>
  </si>
  <si>
    <t>-</t>
  </si>
  <si>
    <t>Total Resource DEL</t>
  </si>
  <si>
    <t>Of which:</t>
  </si>
  <si>
    <t>Rentals</t>
  </si>
  <si>
    <t>Depreciation</t>
  </si>
  <si>
    <t>Resource AME</t>
  </si>
  <si>
    <t>Youth Justice Board (net)</t>
  </si>
  <si>
    <t>Parole Board (net)</t>
  </si>
  <si>
    <t>Judicial Appointments Commission (net)</t>
  </si>
  <si>
    <t>Office for Legal Complaints (net)</t>
  </si>
  <si>
    <t>Legal Aid Agency - Administration</t>
  </si>
  <si>
    <t>Total Resource AME</t>
  </si>
  <si>
    <t>Take up of provisions</t>
  </si>
  <si>
    <t>Release of provisions covering payments of pension benefits</t>
  </si>
  <si>
    <t>Other resource</t>
  </si>
  <si>
    <t>Total Resource Budget</t>
  </si>
  <si>
    <t>Total Capital DEL</t>
  </si>
  <si>
    <t>Capital grants to persons &amp; non-profit bodies (net)</t>
  </si>
  <si>
    <t>Purchase of assets</t>
  </si>
  <si>
    <t>Income from sales of assets</t>
  </si>
  <si>
    <t>Other capital</t>
  </si>
  <si>
    <t>Total Capital Budget</t>
  </si>
  <si>
    <t>Table 1 Total Departmental Spending (£000)</t>
  </si>
  <si>
    <t>Includes amortisation and impairments.</t>
  </si>
  <si>
    <t>Table 2 Provisional Outturn v Opening and Final Budget (£000)</t>
  </si>
  <si>
    <t>Table 3 Capital Employed (£000)</t>
  </si>
  <si>
    <t>Assets and liabilities on the Consolidated Statement of Financial Position at end of year:</t>
  </si>
  <si>
    <t>Assets</t>
  </si>
  <si>
    <t>Fixed assets</t>
  </si>
  <si>
    <t xml:space="preserve">Intangible </t>
  </si>
  <si>
    <t>Tangible</t>
  </si>
  <si>
    <t>of which:</t>
  </si>
  <si>
    <t>Land and buildings</t>
  </si>
  <si>
    <t>Plant and machinery</t>
  </si>
  <si>
    <t>Information Technology</t>
  </si>
  <si>
    <t xml:space="preserve">Investments </t>
  </si>
  <si>
    <t>Other non-current assets</t>
  </si>
  <si>
    <t xml:space="preserve">Current assets </t>
  </si>
  <si>
    <t>Liabilities</t>
  </si>
  <si>
    <t>Payables (&lt;1 year)</t>
  </si>
  <si>
    <t>Payables (&gt;1 year)</t>
  </si>
  <si>
    <t>Other</t>
  </si>
  <si>
    <t xml:space="preserve">Provisions </t>
  </si>
  <si>
    <t>Total Administration Budget</t>
  </si>
  <si>
    <t>Change in pension scheme liabilities</t>
  </si>
  <si>
    <t>Table 4 Administration costs (£000)</t>
  </si>
  <si>
    <t>Actual</t>
  </si>
  <si>
    <t>Permanent</t>
  </si>
  <si>
    <t>Consultants</t>
  </si>
  <si>
    <t>Contingent labour</t>
  </si>
  <si>
    <t>Total</t>
  </si>
  <si>
    <t>Table 5 Ministry of Justice: Staff numbers Full-time equivalents – FTEs</t>
  </si>
  <si>
    <t>North East</t>
  </si>
  <si>
    <t>North West</t>
  </si>
  <si>
    <t>East Midlands</t>
  </si>
  <si>
    <t>West Midlands</t>
  </si>
  <si>
    <t>London</t>
  </si>
  <si>
    <t>South East</t>
  </si>
  <si>
    <t>South West</t>
  </si>
  <si>
    <t>Total England</t>
  </si>
  <si>
    <t>Scotland</t>
  </si>
  <si>
    <t>Wales</t>
  </si>
  <si>
    <t>Northern Ireland</t>
  </si>
  <si>
    <t>Total UK identifiable expenditure</t>
  </si>
  <si>
    <t>Outside UK</t>
  </si>
  <si>
    <t>Total identifiable expenditure</t>
  </si>
  <si>
    <t>Non-identifiable expenditure</t>
  </si>
  <si>
    <t>Total expenditure on services</t>
  </si>
  <si>
    <t>Table 6 Ministry of Justice: Total spending by country and region (£m)</t>
  </si>
  <si>
    <t>Table 7 Ministry of Justice: Total spending per head by country and region (£s per head)</t>
  </si>
  <si>
    <t>General public services</t>
  </si>
  <si>
    <t>Public order and safety</t>
  </si>
  <si>
    <t>Social protection</t>
  </si>
  <si>
    <t>Executive and legislative organs, financial and fiscal affairs, external affairs</t>
  </si>
  <si>
    <t>Total general public services</t>
  </si>
  <si>
    <t>Law courts</t>
  </si>
  <si>
    <t>Prisons</t>
  </si>
  <si>
    <t>Total public order and safety</t>
  </si>
  <si>
    <t>Total social protection</t>
  </si>
  <si>
    <t>England</t>
  </si>
  <si>
    <t>2009-10</t>
  </si>
  <si>
    <t>2010-11</t>
  </si>
  <si>
    <t>2011-12</t>
  </si>
  <si>
    <t>2012-13</t>
  </si>
  <si>
    <t>2013-14</t>
  </si>
  <si>
    <t>2014-15</t>
  </si>
  <si>
    <t>2015-16</t>
  </si>
  <si>
    <t>Legal Aid Agency - Central Funds</t>
  </si>
  <si>
    <t>Section headings are based on 2014-15 Supplementary Estimate headings.</t>
  </si>
  <si>
    <t>Spending in Departmental Expenditure Limits (DEL)</t>
  </si>
  <si>
    <t>Resource</t>
  </si>
  <si>
    <t>Capital</t>
  </si>
  <si>
    <t>Voted expenditure</t>
  </si>
  <si>
    <t>HM Courts and Tribunals Service</t>
  </si>
  <si>
    <t>Office of The Public Guardian</t>
  </si>
  <si>
    <t>Legal Aid Agency - Fund : Criminal</t>
  </si>
  <si>
    <t>Legal Aid Agency - Fund : Civil</t>
  </si>
  <si>
    <t>Non-voted expenditure</t>
  </si>
  <si>
    <t>Higher Judiciary Judicial Salaries</t>
  </si>
  <si>
    <t>Total Spending in DEL</t>
  </si>
  <si>
    <t>Spending in Annually Managed Expenditure (AME)</t>
  </si>
  <si>
    <t>Legal Services Board (net)</t>
  </si>
  <si>
    <t xml:space="preserve">Legal Aid Agency - Fund: Criminal </t>
  </si>
  <si>
    <t xml:space="preserve">Legal Aid Agency - Fund: Civil </t>
  </si>
  <si>
    <t>Total Spending in AME</t>
  </si>
  <si>
    <t>National Offender Management Service (NOMS)</t>
  </si>
  <si>
    <t>Criminal Cases Review Commission (net)</t>
  </si>
  <si>
    <t>Information Commissioners Office (net)</t>
  </si>
  <si>
    <t>Office of Legal Complaints (OLC) (net)</t>
  </si>
  <si>
    <t>Legal Services Board (LSB) (net)</t>
  </si>
  <si>
    <t>Children and Family Court Advisory and Support Service (net)</t>
  </si>
  <si>
    <t>Criminal Injuries Compensation Authority Agency</t>
  </si>
  <si>
    <t>National Offender Management Headquarters (HQ)</t>
  </si>
  <si>
    <t>Other tangible fixed assets including assets under construction</t>
  </si>
  <si>
    <r>
      <t>Restated 
Outturn</t>
    </r>
    <r>
      <rPr>
        <b/>
        <vertAlign val="superscript"/>
        <sz val="8"/>
        <rFont val="Arial"/>
        <family val="2"/>
      </rPr>
      <t>1</t>
    </r>
  </si>
  <si>
    <r>
      <t>Plans</t>
    </r>
    <r>
      <rPr>
        <b/>
        <vertAlign val="superscript"/>
        <sz val="8"/>
        <rFont val="Arial"/>
        <family val="2"/>
      </rPr>
      <t>2</t>
    </r>
  </si>
  <si>
    <r>
      <t>1</t>
    </r>
    <r>
      <rPr>
        <sz val="8"/>
        <color indexed="8"/>
        <rFont val="Arial"/>
        <family val="2"/>
      </rPr>
      <t xml:space="preserve"> 2012-13 and 2013-14 have been restated to include Cafcass which was transferred to MoJ on 1 April 2014 from Department for Education as a result of a Machinery of Government change.</t>
    </r>
  </si>
  <si>
    <r>
      <t xml:space="preserve">2 </t>
    </r>
    <r>
      <rPr>
        <sz val="8"/>
        <color indexed="8"/>
        <rFont val="Arial"/>
        <family val="2"/>
      </rPr>
      <t>The figures for 2015-16 are projected plans based on the Department’s latest CSR13 settlement. Values for the year headed ‘Plans’ are provisional and subject to revision.</t>
    </r>
  </si>
  <si>
    <t>Yorkshire and the Humber</t>
  </si>
  <si>
    <t>East</t>
  </si>
  <si>
    <t>UK identifiable expenditure per head</t>
  </si>
  <si>
    <t>North
East</t>
  </si>
  <si>
    <t>North
West</t>
  </si>
  <si>
    <t>East
Midlands</t>
  </si>
  <si>
    <t>West
Midlands</t>
  </si>
  <si>
    <t>South
East</t>
  </si>
  <si>
    <t>South
West</t>
  </si>
  <si>
    <t>Outside
UK</t>
  </si>
  <si>
    <t>Grand
Total</t>
  </si>
  <si>
    <t>of which: personal social services</t>
  </si>
  <si>
    <t>of which: pensions</t>
  </si>
  <si>
    <t>Total Ministry of Justice expenditure on services</t>
  </si>
  <si>
    <t>Old age</t>
  </si>
  <si>
    <t>Ministry of Justice and the Judicial Pensions Scheme (National Statistics)</t>
  </si>
  <si>
    <t>Table 8 Total identifiable expenditure on services by function, country and region, for 2013-14 (£m)</t>
  </si>
  <si>
    <t>Staff costs</t>
  </si>
  <si>
    <t>Purchase of goods and services</t>
  </si>
  <si>
    <t>Income from sales of goods and services</t>
  </si>
  <si>
    <t>Current grants to persons and non-profit bodies (net)</t>
  </si>
  <si>
    <t>Unwinding of the discount rate on pension scheme liabilities</t>
  </si>
  <si>
    <t>Release of provision</t>
  </si>
  <si>
    <t>Capital support for local government (net)</t>
  </si>
  <si>
    <t>Pension schemes report under International Accounting Standard 19 "Employee Benefits" accounting requirements. These figures therefore include cash payments made and contributions received, as well as certain non-cash items.</t>
  </si>
  <si>
    <t>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</si>
  <si>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t xml:space="preserve"> </t>
  </si>
  <si>
    <t>Original Estimate</t>
  </si>
  <si>
    <t>Final Estimate</t>
  </si>
  <si>
    <r>
      <t xml:space="preserve">Net public service pensions </t>
    </r>
    <r>
      <rPr>
        <vertAlign val="superscript"/>
        <sz val="8"/>
        <rFont val="Arial"/>
        <family val="2"/>
      </rPr>
      <t>2</t>
    </r>
  </si>
  <si>
    <r>
      <t xml:space="preserve">Depreciation </t>
    </r>
    <r>
      <rPr>
        <vertAlign val="superscript"/>
        <sz val="8"/>
        <rFont val="Arial"/>
        <family val="2"/>
      </rPr>
      <t>3</t>
    </r>
  </si>
  <si>
    <t>Prior years have been restated to include Cafcass which was transferred to MoJ on 1 April 2014 from Department for Education as a result of a Machinery of Government change.</t>
  </si>
  <si>
    <t>OLC/LSB Levy CFERs</t>
  </si>
  <si>
    <r>
      <t xml:space="preserve">Children and Family Court Advisory and Support Service (net) </t>
    </r>
    <r>
      <rPr>
        <vertAlign val="superscript"/>
        <sz val="8"/>
        <rFont val="Arial"/>
        <family val="2"/>
      </rPr>
      <t>1</t>
    </r>
  </si>
  <si>
    <t>Capital employed within Departmental Group</t>
  </si>
  <si>
    <t>In 2015-16 the Capital DEL budget for the Department has only been allocated to Agencies and NDPBs based on contractually committed expenditure at the time of the Main Estimate. As further contractually committed expenditure is incurred during the course of 2015-16 it will be allocated to the relevant Agency or NDPB. The allocation of plan numbers presented in the table above is therefore likely to change. All other Capital DEL is held within the MoJ central capital budget on the Policy, Corporate Services and Associated Offices line.</t>
  </si>
  <si>
    <r>
      <t xml:space="preserve">Total Departmental Spending </t>
    </r>
    <r>
      <rPr>
        <b/>
        <vertAlign val="superscript"/>
        <sz val="8"/>
        <rFont val="Arial"/>
        <family val="2"/>
      </rPr>
      <t>5</t>
    </r>
  </si>
  <si>
    <r>
      <t xml:space="preserve">Total DEL </t>
    </r>
    <r>
      <rPr>
        <vertAlign val="superscript"/>
        <sz val="8"/>
        <rFont val="Arial"/>
        <family val="2"/>
      </rPr>
      <t>5</t>
    </r>
  </si>
  <si>
    <r>
      <t xml:space="preserve">Total AME </t>
    </r>
    <r>
      <rPr>
        <vertAlign val="superscript"/>
        <sz val="8"/>
        <rFont val="Arial"/>
        <family val="2"/>
      </rPr>
      <t>5</t>
    </r>
  </si>
  <si>
    <r>
      <t xml:space="preserve">Capital DEL </t>
    </r>
    <r>
      <rPr>
        <b/>
        <vertAlign val="superscript"/>
        <sz val="8"/>
        <rFont val="Arial"/>
        <family val="2"/>
      </rPr>
      <t>4</t>
    </r>
  </si>
  <si>
    <r>
      <t xml:space="preserve">Policy, Corporate Services and Associated Offices </t>
    </r>
    <r>
      <rPr>
        <vertAlign val="superscript"/>
        <sz val="8"/>
        <rFont val="Arial"/>
        <family val="2"/>
      </rPr>
      <t>4</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</si>
</sst>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_)"/>
    <numFmt numFmtId="169" formatCode="_-* #,##0.0_-;\-* #,##0.0_-;_-* &quot;-&quot;??_-;_-@_-"/>
    <numFmt numFmtId="170" formatCode="0.0000"/>
    <numFmt numFmtId="171" formatCode="0.000"/>
    <numFmt numFmtId="172" formatCode="0.0"/>
    <numFmt numFmtId="173" formatCode="#,##0,;\-#,##0,"/>
    <numFmt numFmtId="174" formatCode="#,##0,;\-#,##0,;\-"/>
    <numFmt numFmtId="175" formatCode="#,##0.0,,;\-#,##0.0,,;\-"/>
    <numFmt numFmtId="176" formatCode="_-* #,##0.0_-;\-* #,##0.0_-;_-* &quot;-&quot;?_-;_-@_-"/>
    <numFmt numFmtId="177" formatCode="#,##0;&quot;-&quot;#,##0;\-"/>
  </numFmts>
  <fonts count="64">
    <font>
      <sz val="10"/>
      <name val="Arial"/>
      <family val="0"/>
    </font>
    <font>
      <sz val="8"/>
      <name val="Arial"/>
      <family val="2"/>
    </font>
    <font>
      <b/>
      <sz val="8"/>
      <name val="Arial"/>
      <family val="2"/>
    </font>
    <font>
      <b/>
      <sz val="1"/>
      <name val="Arial"/>
      <family val="2"/>
    </font>
    <font>
      <sz val="1"/>
      <name val="Arial"/>
      <family val="2"/>
    </font>
    <font>
      <sz val="8"/>
      <color indexed="8"/>
      <name val="Univers (W1)"/>
      <family val="0"/>
    </font>
    <font>
      <b/>
      <sz val="11"/>
      <name val="Arial"/>
      <family val="2"/>
    </font>
    <font>
      <b/>
      <sz val="8"/>
      <color indexed="8"/>
      <name val="Arial"/>
      <family val="2"/>
    </font>
    <font>
      <i/>
      <sz val="8"/>
      <name val="Arial"/>
      <family val="2"/>
    </font>
    <font>
      <i/>
      <sz val="1"/>
      <name val="Arial"/>
      <family val="2"/>
    </font>
    <font>
      <b/>
      <sz val="8"/>
      <color indexed="8"/>
      <name val="Univers (W1)"/>
      <family val="0"/>
    </font>
    <font>
      <vertAlign val="superscript"/>
      <sz val="8"/>
      <name val="Arial"/>
      <family val="2"/>
    </font>
    <font>
      <b/>
      <sz val="8"/>
      <name val="Arial Bold"/>
      <family val="0"/>
    </font>
    <font>
      <b/>
      <i/>
      <sz val="8"/>
      <name val="Arial"/>
      <family val="2"/>
    </font>
    <font>
      <b/>
      <vertAlign val="superscript"/>
      <sz val="8"/>
      <name val="Arial"/>
      <family val="2"/>
    </font>
    <font>
      <sz val="8"/>
      <color indexed="8"/>
      <name val="Arial"/>
      <family val="2"/>
    </font>
    <font>
      <b/>
      <sz val="10"/>
      <name val="Arial"/>
      <family val="2"/>
    </font>
    <font>
      <sz val="10"/>
      <color indexed="8"/>
      <name val="MS Sans Serif"/>
      <family val="2"/>
    </font>
    <font>
      <i/>
      <sz val="8"/>
      <color indexed="8"/>
      <name val="Arial"/>
      <family val="2"/>
    </font>
    <font>
      <sz val="8"/>
      <color indexed="8"/>
      <name val="Humnst777 Lt BT"/>
      <family val="0"/>
    </font>
    <font>
      <b/>
      <sz val="10"/>
      <color indexed="8"/>
      <name val="Arial"/>
      <family val="2"/>
    </font>
    <font>
      <sz val="8"/>
      <name val="Times New Roman"/>
      <family val="1"/>
    </font>
    <font>
      <b/>
      <sz val="8"/>
      <name val="Times New Roman"/>
      <family val="1"/>
    </font>
    <font>
      <u val="single"/>
      <sz val="8.5"/>
      <color indexed="12"/>
      <name val="Arial"/>
      <family val="2"/>
    </font>
    <font>
      <u val="single"/>
      <sz val="8.5"/>
      <color indexed="36"/>
      <name val="Arial"/>
      <family val="2"/>
    </font>
    <font>
      <sz val="11"/>
      <name val="Arial"/>
      <family val="2"/>
    </font>
    <font>
      <vertAlign val="superscript"/>
      <sz val="8"/>
      <color indexed="8"/>
      <name val="Arial"/>
      <family val="2"/>
    </font>
    <font>
      <sz val="8"/>
      <name val="Humnst777 Cn BT"/>
      <family val="2"/>
    </font>
    <font>
      <b/>
      <sz val="8"/>
      <color indexed="12"/>
      <name val="Arial"/>
      <family val="2"/>
    </font>
    <font>
      <i/>
      <sz val="8"/>
      <name val="Humnst777 Cn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indexed="12"/>
      </top>
      <bottom style="thin">
        <color indexed="12"/>
      </bottom>
    </border>
    <border>
      <left/>
      <right/>
      <top/>
      <bottom style="thin">
        <color indexed="12"/>
      </bottom>
    </border>
    <border>
      <left>
        <color indexed="63"/>
      </left>
      <right>
        <color indexed="63"/>
      </right>
      <top style="thin">
        <color theme="4"/>
      </top>
      <bottom style="double">
        <color theme="4"/>
      </bottom>
    </border>
    <border>
      <left>
        <color indexed="63"/>
      </left>
      <right style="thick">
        <color indexed="9"/>
      </right>
      <top>
        <color indexed="63"/>
      </top>
      <bottom>
        <color indexed="63"/>
      </bottom>
    </border>
    <border>
      <left style="thick">
        <color indexed="9"/>
      </left>
      <right style="thick">
        <color indexed="9"/>
      </right>
      <top style="medium"/>
      <bottom>
        <color indexed="63"/>
      </bottom>
    </border>
    <border>
      <left>
        <color indexed="63"/>
      </left>
      <right style="thick">
        <color indexed="9"/>
      </right>
      <top style="medium"/>
      <bottom>
        <color indexed="63"/>
      </bottom>
    </border>
    <border>
      <left style="thick">
        <color indexed="9"/>
      </left>
      <right style="thick">
        <color indexed="9"/>
      </right>
      <top>
        <color indexed="63"/>
      </top>
      <bottom>
        <color indexed="63"/>
      </bottom>
    </border>
    <border>
      <left style="thick">
        <color indexed="9"/>
      </left>
      <right style="thick">
        <color indexed="9"/>
      </right>
      <top style="thin"/>
      <bottom style="thin"/>
    </border>
    <border>
      <left>
        <color indexed="63"/>
      </left>
      <right style="thick">
        <color indexed="9"/>
      </right>
      <top style="thin"/>
      <bottom style="thin"/>
    </border>
    <border>
      <left style="thick">
        <color indexed="9"/>
      </left>
      <right style="thick">
        <color indexed="9"/>
      </right>
      <top style="thin"/>
      <bottom style="medium"/>
    </border>
    <border>
      <left>
        <color indexed="63"/>
      </left>
      <right style="thick">
        <color indexed="9"/>
      </right>
      <top>
        <color indexed="63"/>
      </top>
      <bottom style="mediu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color indexed="63"/>
      </left>
      <right>
        <color indexed="63"/>
      </right>
      <top>
        <color indexed="63"/>
      </top>
      <bottom style="thin">
        <color indexed="9"/>
      </bottom>
    </border>
    <border>
      <left>
        <color indexed="63"/>
      </left>
      <right style="thick">
        <color indexed="9"/>
      </right>
      <top>
        <color indexed="63"/>
      </top>
      <bottom style="thin">
        <color indexed="9"/>
      </bottom>
    </border>
    <border>
      <left>
        <color indexed="63"/>
      </left>
      <right style="thick">
        <color indexed="9"/>
      </right>
      <top style="thin">
        <color indexed="9"/>
      </top>
      <bottom style="medium"/>
    </border>
    <border>
      <left>
        <color indexed="63"/>
      </left>
      <right>
        <color indexed="63"/>
      </right>
      <top style="thin">
        <color indexed="9"/>
      </top>
      <bottom style="medium"/>
    </border>
    <border>
      <left style="thick">
        <color indexed="9"/>
      </left>
      <right style="thick">
        <color indexed="9"/>
      </right>
      <top style="medium">
        <color indexed="8"/>
      </top>
      <bottom>
        <color indexed="63"/>
      </bottom>
    </border>
    <border>
      <left>
        <color indexed="63"/>
      </left>
      <right style="thick">
        <color indexed="9"/>
      </right>
      <top style="medium">
        <color indexed="8"/>
      </top>
      <bottom>
        <color indexed="63"/>
      </bottom>
    </border>
    <border>
      <left style="thick">
        <color indexed="9"/>
      </left>
      <right style="thick">
        <color indexed="9"/>
      </right>
      <top>
        <color indexed="63"/>
      </top>
      <bottom style="thin"/>
    </border>
    <border>
      <left>
        <color indexed="63"/>
      </left>
      <right style="thick">
        <color indexed="9"/>
      </right>
      <top>
        <color indexed="63"/>
      </top>
      <bottom style="thin"/>
    </border>
    <border>
      <left>
        <color indexed="63"/>
      </left>
      <right style="thick">
        <color indexed="9"/>
      </right>
      <top style="thin"/>
      <bottom style="medium"/>
    </border>
    <border>
      <left style="thick">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style="medium"/>
      <bottom style="medium"/>
    </border>
    <border>
      <left style="thin">
        <color indexed="9"/>
      </left>
      <right style="thick">
        <color indexed="9"/>
      </right>
      <top style="medium"/>
      <bottom style="medium"/>
    </border>
    <border>
      <left style="thick">
        <color indexed="9"/>
      </left>
      <right style="thin"/>
      <top>
        <color indexed="63"/>
      </top>
      <bottom style="medium"/>
    </border>
    <border>
      <left style="thick">
        <color indexed="9"/>
      </left>
      <right style="thin"/>
      <top>
        <color indexed="63"/>
      </top>
      <bottom style="thin"/>
    </border>
    <border>
      <left style="thick">
        <color indexed="9"/>
      </left>
      <right style="thin"/>
      <top>
        <color indexed="63"/>
      </top>
      <bottom>
        <color indexed="63"/>
      </bottom>
    </border>
    <border>
      <left style="thick">
        <color indexed="9"/>
      </left>
      <right style="thin"/>
      <top style="thin"/>
      <bottom style="medium"/>
    </border>
    <border>
      <left>
        <color indexed="63"/>
      </left>
      <right style="thin"/>
      <top>
        <color indexed="63"/>
      </top>
      <bottom>
        <color indexed="63"/>
      </bottom>
    </border>
    <border>
      <left>
        <color indexed="63"/>
      </left>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style="thin"/>
      <top>
        <color indexed="63"/>
      </top>
      <bottom style="medium"/>
    </border>
    <border>
      <left>
        <color indexed="63"/>
      </left>
      <right style="thin"/>
      <top>
        <color indexed="63"/>
      </top>
      <bottom style="thin"/>
    </border>
    <border>
      <left>
        <color indexed="63"/>
      </left>
      <right style="thin">
        <color indexed="9"/>
      </right>
      <top>
        <color indexed="63"/>
      </top>
      <bottom>
        <color indexed="63"/>
      </bottom>
    </border>
    <border>
      <left style="thick">
        <color indexed="9"/>
      </left>
      <right style="thick">
        <color indexed="9"/>
      </right>
      <top style="double"/>
      <bottom>
        <color indexed="63"/>
      </bottom>
    </border>
    <border>
      <left>
        <color indexed="63"/>
      </left>
      <right style="thick">
        <color indexed="9"/>
      </right>
      <top style="double"/>
      <bottom>
        <color indexed="63"/>
      </bottom>
    </border>
    <border>
      <left style="thick">
        <color indexed="9"/>
      </left>
      <right style="thick">
        <color indexed="9"/>
      </right>
      <top style="medium"/>
      <bottom style="medium"/>
    </border>
    <border>
      <left style="thick">
        <color indexed="9"/>
      </left>
      <right style="thick">
        <color indexed="9"/>
      </right>
      <top style="thick"/>
      <bottom>
        <color indexed="63"/>
      </bottom>
    </border>
    <border>
      <left>
        <color indexed="63"/>
      </left>
      <right style="thick">
        <color indexed="9"/>
      </right>
      <top style="thick"/>
      <bottom>
        <color indexed="63"/>
      </bottom>
    </border>
    <border>
      <left style="thick">
        <color indexed="9"/>
      </left>
      <right>
        <color indexed="63"/>
      </right>
      <top>
        <color indexed="63"/>
      </top>
      <bottom style="thin">
        <color indexed="9"/>
      </bottom>
    </border>
    <border>
      <left style="thick">
        <color indexed="9"/>
      </left>
      <right>
        <color indexed="63"/>
      </right>
      <top style="thin">
        <color indexed="9"/>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17" fillId="0" borderId="0">
      <alignment/>
      <protection/>
    </xf>
    <xf numFmtId="0" fontId="2" fillId="33" borderId="0">
      <alignment horizontal="right" vertical="top" wrapText="1"/>
      <protection/>
    </xf>
    <xf numFmtId="0" fontId="28" fillId="0" borderId="0">
      <alignment/>
      <protection/>
    </xf>
    <xf numFmtId="175" fontId="1" fillId="0" borderId="0">
      <alignment wrapText="1"/>
      <protection locked="0"/>
    </xf>
    <xf numFmtId="174" fontId="1" fillId="0" borderId="0">
      <alignment wrapText="1"/>
      <protection locked="0"/>
    </xf>
    <xf numFmtId="173" fontId="2" fillId="33" borderId="9">
      <alignment wrapText="1"/>
      <protection/>
    </xf>
    <xf numFmtId="0" fontId="28" fillId="0" borderId="10">
      <alignment horizontal="right"/>
      <protection/>
    </xf>
    <xf numFmtId="0" fontId="61" fillId="0" borderId="0" applyNumberFormat="0" applyFill="0" applyBorder="0" applyAlignment="0" applyProtection="0"/>
    <xf numFmtId="0" fontId="62" fillId="0" borderId="11" applyNumberFormat="0" applyFill="0" applyAlignment="0" applyProtection="0"/>
    <xf numFmtId="0" fontId="63"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vertical="top" wrapText="1"/>
    </xf>
    <xf numFmtId="0" fontId="2" fillId="0" borderId="12" xfId="0" applyFont="1" applyBorder="1" applyAlignment="1">
      <alignment horizontal="right" vertical="top" wrapText="1"/>
    </xf>
    <xf numFmtId="0" fontId="2" fillId="0" borderId="12" xfId="0" applyFont="1" applyBorder="1" applyAlignment="1">
      <alignment horizontal="right" wrapText="1"/>
    </xf>
    <xf numFmtId="0" fontId="3" fillId="0" borderId="0" xfId="0" applyFont="1" applyAlignment="1">
      <alignment vertical="top" wrapText="1"/>
    </xf>
    <xf numFmtId="0" fontId="4" fillId="0" borderId="13" xfId="0" applyFont="1" applyBorder="1" applyAlignment="1">
      <alignment horizontal="right" vertical="top" wrapText="1"/>
    </xf>
    <xf numFmtId="0" fontId="4" fillId="0" borderId="14" xfId="0" applyFont="1" applyBorder="1" applyAlignment="1">
      <alignment horizontal="right" vertical="top" wrapText="1"/>
    </xf>
    <xf numFmtId="0" fontId="2" fillId="0" borderId="0" xfId="0" applyFont="1" applyAlignment="1">
      <alignment vertical="top" wrapText="1"/>
    </xf>
    <xf numFmtId="0" fontId="1" fillId="0" borderId="15" xfId="0" applyFont="1" applyBorder="1" applyAlignment="1">
      <alignment horizontal="right" vertical="top" wrapText="1"/>
    </xf>
    <xf numFmtId="0" fontId="1" fillId="0" borderId="12" xfId="0" applyFont="1" applyBorder="1" applyAlignment="1">
      <alignment horizontal="right" vertical="top" wrapText="1"/>
    </xf>
    <xf numFmtId="0" fontId="2" fillId="0" borderId="0" xfId="0" applyFont="1" applyAlignment="1">
      <alignment wrapText="1"/>
    </xf>
    <xf numFmtId="0" fontId="8" fillId="0" borderId="0" xfId="0" applyFont="1" applyAlignment="1">
      <alignment wrapText="1"/>
    </xf>
    <xf numFmtId="0" fontId="6" fillId="0" borderId="0" xfId="0" applyFont="1" applyAlignment="1">
      <alignment/>
    </xf>
    <xf numFmtId="0" fontId="16" fillId="0" borderId="0" xfId="0" applyFont="1" applyAlignment="1">
      <alignment/>
    </xf>
    <xf numFmtId="0" fontId="0" fillId="0" borderId="0" xfId="0" applyFont="1" applyAlignment="1">
      <alignment/>
    </xf>
    <xf numFmtId="0" fontId="0" fillId="0" borderId="0" xfId="0" applyBorder="1" applyAlignment="1">
      <alignment/>
    </xf>
    <xf numFmtId="168" fontId="5" fillId="0" borderId="15" xfId="0" applyNumberFormat="1" applyFont="1" applyBorder="1" applyAlignment="1">
      <alignment horizontal="right" wrapText="1"/>
    </xf>
    <xf numFmtId="168" fontId="5" fillId="0" borderId="12" xfId="0" applyNumberFormat="1" applyFont="1" applyBorder="1" applyAlignment="1">
      <alignment horizontal="right" wrapText="1"/>
    </xf>
    <xf numFmtId="168" fontId="7" fillId="0" borderId="16" xfId="0" applyNumberFormat="1" applyFont="1" applyBorder="1" applyAlignment="1">
      <alignment horizontal="right" wrapText="1"/>
    </xf>
    <xf numFmtId="168" fontId="10" fillId="0" borderId="16" xfId="0" applyNumberFormat="1" applyFont="1" applyBorder="1" applyAlignment="1">
      <alignment horizontal="right" wrapText="1"/>
    </xf>
    <xf numFmtId="168" fontId="2" fillId="0" borderId="17" xfId="0" applyNumberFormat="1" applyFont="1" applyBorder="1" applyAlignment="1">
      <alignment horizontal="right" wrapText="1"/>
    </xf>
    <xf numFmtId="168" fontId="7" fillId="0" borderId="18" xfId="0" applyNumberFormat="1" applyFont="1" applyBorder="1" applyAlignment="1">
      <alignment horizontal="right" wrapText="1"/>
    </xf>
    <xf numFmtId="0" fontId="2" fillId="0" borderId="0" xfId="0" applyFont="1" applyAlignment="1">
      <alignment horizontal="right" vertical="top" wrapText="1"/>
    </xf>
    <xf numFmtId="0" fontId="4" fillId="0" borderId="12" xfId="0" applyFont="1" applyBorder="1" applyAlignment="1">
      <alignment horizontal="right" vertical="top" wrapText="1"/>
    </xf>
    <xf numFmtId="0" fontId="2" fillId="0" borderId="12" xfId="0" applyFont="1" applyBorder="1" applyAlignment="1">
      <alignment vertical="top" wrapText="1"/>
    </xf>
    <xf numFmtId="0" fontId="1" fillId="0" borderId="12" xfId="0" applyFont="1" applyBorder="1" applyAlignment="1">
      <alignment vertical="top" wrapText="1"/>
    </xf>
    <xf numFmtId="0" fontId="4" fillId="0" borderId="12" xfId="0" applyFont="1" applyBorder="1" applyAlignment="1">
      <alignment vertical="top" wrapText="1"/>
    </xf>
    <xf numFmtId="168" fontId="4" fillId="0" borderId="12" xfId="0" applyNumberFormat="1" applyFont="1" applyBorder="1" applyAlignment="1">
      <alignment vertical="top" wrapText="1"/>
    </xf>
    <xf numFmtId="168" fontId="1" fillId="0" borderId="12" xfId="0" applyNumberFormat="1" applyFont="1" applyBorder="1" applyAlignment="1">
      <alignment horizontal="right" vertical="top" wrapText="1"/>
    </xf>
    <xf numFmtId="168" fontId="4" fillId="0" borderId="12" xfId="0" applyNumberFormat="1" applyFont="1" applyBorder="1" applyAlignment="1">
      <alignment horizontal="right" vertical="top" wrapText="1"/>
    </xf>
    <xf numFmtId="168" fontId="15" fillId="0" borderId="12" xfId="0" applyNumberFormat="1" applyFont="1" applyBorder="1" applyAlignment="1">
      <alignment horizontal="right" wrapText="1"/>
    </xf>
    <xf numFmtId="0" fontId="2" fillId="0" borderId="0" xfId="0" applyFont="1" applyAlignment="1">
      <alignment vertical="top"/>
    </xf>
    <xf numFmtId="0" fontId="2" fillId="0" borderId="15" xfId="0" applyFont="1" applyBorder="1" applyAlignment="1">
      <alignment horizontal="right" vertical="top"/>
    </xf>
    <xf numFmtId="0" fontId="2" fillId="0" borderId="12" xfId="0" applyFont="1" applyBorder="1" applyAlignment="1">
      <alignment horizontal="right" vertical="top"/>
    </xf>
    <xf numFmtId="0" fontId="1" fillId="0" borderId="0" xfId="0" applyFont="1" applyAlignment="1">
      <alignment vertical="top"/>
    </xf>
    <xf numFmtId="0" fontId="8" fillId="0" borderId="0" xfId="0" applyFont="1" applyAlignment="1">
      <alignment horizontal="left" vertical="top" indent="1"/>
    </xf>
    <xf numFmtId="0" fontId="1" fillId="0" borderId="0" xfId="0" applyFont="1" applyAlignment="1">
      <alignment horizontal="left" vertical="top" indent="1"/>
    </xf>
    <xf numFmtId="168" fontId="5" fillId="0" borderId="15" xfId="0" applyNumberFormat="1" applyFont="1" applyBorder="1" applyAlignment="1">
      <alignment horizontal="right"/>
    </xf>
    <xf numFmtId="168" fontId="5" fillId="0" borderId="12" xfId="0" applyNumberFormat="1" applyFont="1" applyBorder="1" applyAlignment="1">
      <alignment horizontal="right"/>
    </xf>
    <xf numFmtId="168" fontId="5" fillId="0" borderId="0" xfId="0" applyNumberFormat="1" applyFont="1" applyAlignment="1">
      <alignment horizontal="right" wrapText="1"/>
    </xf>
    <xf numFmtId="168" fontId="10" fillId="0" borderId="16" xfId="0" applyNumberFormat="1" applyFont="1" applyBorder="1" applyAlignment="1">
      <alignment horizontal="right"/>
    </xf>
    <xf numFmtId="0" fontId="2" fillId="0" borderId="19" xfId="0" applyFont="1" applyBorder="1" applyAlignment="1">
      <alignment horizontal="right"/>
    </xf>
    <xf numFmtId="0" fontId="7" fillId="0" borderId="0" xfId="0" applyFont="1" applyAlignment="1">
      <alignment wrapText="1"/>
    </xf>
    <xf numFmtId="0" fontId="15" fillId="0" borderId="0" xfId="0" applyFont="1" applyAlignment="1">
      <alignment wrapText="1"/>
    </xf>
    <xf numFmtId="0" fontId="1" fillId="0" borderId="0" xfId="0" applyFont="1" applyAlignment="1">
      <alignment wrapText="1"/>
    </xf>
    <xf numFmtId="0" fontId="18" fillId="0" borderId="0" xfId="0" applyFont="1" applyAlignment="1">
      <alignment vertical="top" wrapText="1"/>
    </xf>
    <xf numFmtId="0" fontId="15" fillId="0" borderId="0" xfId="0" applyFont="1" applyAlignment="1">
      <alignment vertical="top" wrapText="1"/>
    </xf>
    <xf numFmtId="0" fontId="2" fillId="0" borderId="0" xfId="0" applyFont="1" applyAlignment="1">
      <alignment horizontal="justify" vertical="top"/>
    </xf>
    <xf numFmtId="0" fontId="1" fillId="0" borderId="20" xfId="0" applyFont="1" applyBorder="1" applyAlignment="1">
      <alignment vertical="top" wrapText="1"/>
    </xf>
    <xf numFmtId="0" fontId="2" fillId="0" borderId="21" xfId="0" applyFont="1" applyBorder="1" applyAlignment="1">
      <alignment horizontal="right" vertical="top" wrapText="1"/>
    </xf>
    <xf numFmtId="0" fontId="2" fillId="0" borderId="22" xfId="0" applyFont="1" applyBorder="1" applyAlignment="1">
      <alignment horizontal="right" vertical="top" wrapText="1"/>
    </xf>
    <xf numFmtId="0" fontId="2" fillId="0" borderId="23" xfId="0" applyFont="1" applyBorder="1" applyAlignment="1">
      <alignment horizontal="right" vertical="top" wrapText="1"/>
    </xf>
    <xf numFmtId="0" fontId="2" fillId="0" borderId="23" xfId="0" applyFont="1" applyBorder="1" applyAlignment="1">
      <alignment horizontal="right"/>
    </xf>
    <xf numFmtId="0" fontId="2" fillId="0" borderId="21" xfId="0" applyFont="1" applyBorder="1" applyAlignment="1">
      <alignment horizontal="right"/>
    </xf>
    <xf numFmtId="0" fontId="2" fillId="0" borderId="21" xfId="0" applyFont="1" applyBorder="1" applyAlignment="1">
      <alignment horizontal="right" wrapText="1"/>
    </xf>
    <xf numFmtId="0" fontId="2" fillId="0" borderId="24" xfId="0" applyFont="1" applyBorder="1" applyAlignment="1">
      <alignment horizontal="right" vertical="top" wrapText="1"/>
    </xf>
    <xf numFmtId="0" fontId="2" fillId="0" borderId="25" xfId="0" applyFont="1" applyBorder="1" applyAlignment="1">
      <alignment horizontal="right" vertical="top" wrapText="1"/>
    </xf>
    <xf numFmtId="0" fontId="2" fillId="0" borderId="22" xfId="0" applyFont="1" applyBorder="1" applyAlignment="1">
      <alignment horizontal="justify" vertical="top"/>
    </xf>
    <xf numFmtId="0" fontId="20" fillId="0" borderId="0" xfId="0" applyFont="1" applyAlignment="1">
      <alignment/>
    </xf>
    <xf numFmtId="0" fontId="1" fillId="0" borderId="19" xfId="0" applyFont="1" applyBorder="1" applyAlignment="1">
      <alignment horizontal="right" wrapText="1"/>
    </xf>
    <xf numFmtId="168" fontId="15" fillId="0" borderId="15" xfId="0" applyNumberFormat="1" applyFont="1" applyBorder="1" applyAlignment="1">
      <alignment horizontal="right" vertical="top" wrapText="1"/>
    </xf>
    <xf numFmtId="168" fontId="15" fillId="0" borderId="12" xfId="0" applyNumberFormat="1" applyFont="1" applyBorder="1" applyAlignment="1">
      <alignment horizontal="right" vertical="top" wrapText="1"/>
    </xf>
    <xf numFmtId="168" fontId="15" fillId="0" borderId="0" xfId="0" applyNumberFormat="1" applyFont="1" applyAlignment="1">
      <alignment horizontal="right" wrapText="1"/>
    </xf>
    <xf numFmtId="168" fontId="15" fillId="0" borderId="15" xfId="0" applyNumberFormat="1" applyFont="1" applyBorder="1" applyAlignment="1">
      <alignment horizontal="right" wrapText="1"/>
    </xf>
    <xf numFmtId="168" fontId="7" fillId="0" borderId="16" xfId="0" applyNumberFormat="1" applyFont="1" applyBorder="1" applyAlignment="1">
      <alignment horizontal="right" vertical="top" wrapText="1"/>
    </xf>
    <xf numFmtId="168" fontId="19" fillId="0" borderId="15" xfId="0" applyNumberFormat="1" applyFont="1" applyBorder="1" applyAlignment="1">
      <alignment horizontal="right" wrapText="1"/>
    </xf>
    <xf numFmtId="168" fontId="19" fillId="0" borderId="12" xfId="0" applyNumberFormat="1" applyFont="1" applyBorder="1" applyAlignment="1">
      <alignment horizontal="right" wrapText="1"/>
    </xf>
    <xf numFmtId="168" fontId="19" fillId="0" borderId="15" xfId="0" applyNumberFormat="1" applyFont="1" applyBorder="1" applyAlignment="1">
      <alignment horizontal="right" vertical="top" wrapText="1"/>
    </xf>
    <xf numFmtId="168" fontId="19" fillId="0" borderId="12" xfId="0" applyNumberFormat="1" applyFont="1" applyBorder="1" applyAlignment="1">
      <alignment horizontal="right" vertical="top" wrapText="1"/>
    </xf>
    <xf numFmtId="168" fontId="1" fillId="0" borderId="15" xfId="0" applyNumberFormat="1" applyFont="1" applyBorder="1" applyAlignment="1">
      <alignment horizontal="right" vertical="top" wrapText="1"/>
    </xf>
    <xf numFmtId="0" fontId="1" fillId="0" borderId="26" xfId="0" applyFont="1" applyBorder="1" applyAlignment="1">
      <alignment horizontal="right" wrapText="1"/>
    </xf>
    <xf numFmtId="0" fontId="1" fillId="0" borderId="27" xfId="0" applyFont="1" applyBorder="1" applyAlignment="1">
      <alignment horizontal="right" wrapText="1"/>
    </xf>
    <xf numFmtId="0" fontId="8" fillId="0" borderId="12" xfId="0" applyFont="1" applyBorder="1" applyAlignment="1">
      <alignment vertical="top" wrapText="1"/>
    </xf>
    <xf numFmtId="0" fontId="15" fillId="0" borderId="28" xfId="0" applyFont="1" applyBorder="1" applyAlignment="1">
      <alignment horizontal="right" vertical="top" wrapText="1"/>
    </xf>
    <xf numFmtId="0" fontId="15" fillId="0" borderId="29" xfId="0" applyFont="1" applyBorder="1" applyAlignment="1">
      <alignment horizontal="right" vertical="top" wrapText="1"/>
    </xf>
    <xf numFmtId="169" fontId="2" fillId="0" borderId="12" xfId="42" applyNumberFormat="1" applyFont="1" applyBorder="1" applyAlignment="1">
      <alignment horizontal="right"/>
    </xf>
    <xf numFmtId="169" fontId="2" fillId="0" borderId="30" xfId="0" applyNumberFormat="1" applyFont="1" applyBorder="1" applyAlignment="1">
      <alignment horizontal="right"/>
    </xf>
    <xf numFmtId="0" fontId="2" fillId="0" borderId="0" xfId="0" applyFont="1" applyAlignment="1">
      <alignment/>
    </xf>
    <xf numFmtId="0" fontId="15" fillId="0" borderId="0" xfId="0" applyFont="1" applyAlignment="1">
      <alignment vertical="top"/>
    </xf>
    <xf numFmtId="168" fontId="10" fillId="0" borderId="12" xfId="0" applyNumberFormat="1" applyFont="1" applyBorder="1" applyAlignment="1">
      <alignment horizontal="right" wrapText="1"/>
    </xf>
    <xf numFmtId="0" fontId="4" fillId="0" borderId="15" xfId="0" applyFont="1" applyBorder="1" applyAlignment="1">
      <alignment horizontal="righ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35" xfId="0" applyFont="1" applyBorder="1" applyAlignment="1">
      <alignment horizontal="right" vertical="top" wrapText="1"/>
    </xf>
    <xf numFmtId="0" fontId="2" fillId="0" borderId="36" xfId="0" applyFont="1" applyBorder="1" applyAlignment="1">
      <alignment horizontal="right" vertical="top" wrapText="1"/>
    </xf>
    <xf numFmtId="0" fontId="2" fillId="0" borderId="37" xfId="0" applyFont="1" applyBorder="1" applyAlignment="1">
      <alignment horizontal="right" vertical="top"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0" fontId="25" fillId="0" borderId="0" xfId="0" applyFont="1" applyAlignment="1">
      <alignment/>
    </xf>
    <xf numFmtId="0" fontId="2" fillId="0" borderId="19" xfId="0" applyFont="1" applyBorder="1" applyAlignment="1">
      <alignment horizontal="right" wrapText="1"/>
    </xf>
    <xf numFmtId="168" fontId="5" fillId="0" borderId="15" xfId="0" applyNumberFormat="1" applyFont="1" applyFill="1" applyBorder="1" applyAlignment="1">
      <alignment horizontal="right"/>
    </xf>
    <xf numFmtId="168" fontId="5" fillId="0" borderId="12" xfId="0" applyNumberFormat="1" applyFont="1" applyFill="1" applyBorder="1" applyAlignment="1">
      <alignment horizontal="right"/>
    </xf>
    <xf numFmtId="168" fontId="5" fillId="0" borderId="12" xfId="0" applyNumberFormat="1" applyFont="1" applyFill="1" applyBorder="1" applyAlignment="1">
      <alignment horizontal="right" wrapText="1"/>
    </xf>
    <xf numFmtId="168" fontId="5" fillId="0" borderId="0" xfId="0" applyNumberFormat="1" applyFont="1" applyFill="1" applyAlignment="1">
      <alignment horizontal="right" wrapText="1"/>
    </xf>
    <xf numFmtId="0" fontId="26" fillId="0" borderId="0" xfId="0" applyFont="1" applyFill="1" applyBorder="1" applyAlignment="1">
      <alignment vertical="top"/>
    </xf>
    <xf numFmtId="1" fontId="15" fillId="0" borderId="15" xfId="0" applyNumberFormat="1" applyFont="1" applyBorder="1" applyAlignment="1">
      <alignment horizontal="right" wrapText="1"/>
    </xf>
    <xf numFmtId="1" fontId="15" fillId="0" borderId="12" xfId="0" applyNumberFormat="1" applyFont="1" applyBorder="1" applyAlignment="1">
      <alignment horizontal="right" wrapText="1"/>
    </xf>
    <xf numFmtId="1" fontId="15" fillId="0" borderId="15" xfId="0" applyNumberFormat="1" applyFont="1" applyBorder="1" applyAlignment="1">
      <alignment horizontal="right" vertical="top" wrapText="1"/>
    </xf>
    <xf numFmtId="1" fontId="15" fillId="0" borderId="12" xfId="0" applyNumberFormat="1" applyFont="1" applyBorder="1" applyAlignment="1">
      <alignment horizontal="right" vertical="top" wrapText="1"/>
    </xf>
    <xf numFmtId="1" fontId="7" fillId="0" borderId="16" xfId="0" applyNumberFormat="1" applyFont="1" applyBorder="1" applyAlignment="1">
      <alignment horizontal="right" vertical="top" wrapText="1"/>
    </xf>
    <xf numFmtId="1" fontId="7" fillId="0" borderId="17" xfId="0" applyNumberFormat="1" applyFont="1" applyBorder="1" applyAlignment="1">
      <alignment horizontal="right" vertical="top" wrapText="1"/>
    </xf>
    <xf numFmtId="169" fontId="13" fillId="0" borderId="12" xfId="42" applyNumberFormat="1" applyFont="1" applyBorder="1" applyAlignment="1">
      <alignment horizontal="right"/>
    </xf>
    <xf numFmtId="169" fontId="1" fillId="0" borderId="29" xfId="42" applyNumberFormat="1" applyFont="1" applyBorder="1" applyAlignment="1">
      <alignment horizontal="right"/>
    </xf>
    <xf numFmtId="169" fontId="1" fillId="0" borderId="12" xfId="42" applyNumberFormat="1" applyFont="1" applyBorder="1" applyAlignment="1">
      <alignment horizontal="right"/>
    </xf>
    <xf numFmtId="43" fontId="0" fillId="0" borderId="0" xfId="0" applyNumberFormat="1" applyAlignment="1">
      <alignment/>
    </xf>
    <xf numFmtId="0" fontId="1" fillId="0" borderId="40" xfId="0" applyFont="1" applyBorder="1" applyAlignment="1">
      <alignment horizontal="right" wrapText="1"/>
    </xf>
    <xf numFmtId="169" fontId="1" fillId="0" borderId="41" xfId="42" applyNumberFormat="1" applyFont="1" applyBorder="1" applyAlignment="1">
      <alignment horizontal="right"/>
    </xf>
    <xf numFmtId="169" fontId="2" fillId="0" borderId="42" xfId="42" applyNumberFormat="1" applyFont="1" applyBorder="1" applyAlignment="1">
      <alignment horizontal="right"/>
    </xf>
    <xf numFmtId="169" fontId="1" fillId="0" borderId="42" xfId="42" applyNumberFormat="1" applyFont="1" applyBorder="1" applyAlignment="1">
      <alignment horizontal="right"/>
    </xf>
    <xf numFmtId="169" fontId="2" fillId="0" borderId="43" xfId="0" applyNumberFormat="1" applyFont="1" applyBorder="1" applyAlignment="1">
      <alignment horizontal="right"/>
    </xf>
    <xf numFmtId="169" fontId="2" fillId="0" borderId="44" xfId="42" applyNumberFormat="1" applyFont="1" applyBorder="1" applyAlignment="1">
      <alignment horizontal="right"/>
    </xf>
    <xf numFmtId="169" fontId="2" fillId="0" borderId="45" xfId="0" applyNumberFormat="1" applyFont="1" applyBorder="1" applyAlignment="1">
      <alignment horizontal="right"/>
    </xf>
    <xf numFmtId="0" fontId="1" fillId="0" borderId="46" xfId="0" applyFont="1" applyBorder="1" applyAlignment="1">
      <alignment horizontal="right" wrapText="1"/>
    </xf>
    <xf numFmtId="169" fontId="1" fillId="0" borderId="47" xfId="42" applyNumberFormat="1" applyFont="1" applyBorder="1" applyAlignment="1">
      <alignment horizontal="right"/>
    </xf>
    <xf numFmtId="169" fontId="2" fillId="0" borderId="48" xfId="42" applyNumberFormat="1" applyFont="1" applyBorder="1" applyAlignment="1">
      <alignment horizontal="right"/>
    </xf>
    <xf numFmtId="169" fontId="1" fillId="0" borderId="48" xfId="42" applyNumberFormat="1" applyFont="1" applyBorder="1" applyAlignment="1">
      <alignment horizontal="right"/>
    </xf>
    <xf numFmtId="169" fontId="2" fillId="0" borderId="49" xfId="0" applyNumberFormat="1" applyFont="1" applyBorder="1" applyAlignment="1">
      <alignment horizontal="right"/>
    </xf>
    <xf numFmtId="0" fontId="2" fillId="0" borderId="50" xfId="0" applyFont="1" applyBorder="1" applyAlignment="1">
      <alignment horizontal="right" wrapText="1"/>
    </xf>
    <xf numFmtId="169" fontId="2" fillId="0" borderId="51" xfId="42" applyNumberFormat="1" applyFont="1" applyBorder="1" applyAlignment="1">
      <alignment horizontal="right"/>
    </xf>
    <xf numFmtId="169" fontId="8" fillId="0" borderId="12" xfId="42" applyNumberFormat="1" applyFont="1" applyBorder="1" applyAlignment="1">
      <alignment horizontal="right"/>
    </xf>
    <xf numFmtId="169" fontId="8" fillId="0" borderId="42" xfId="42" applyNumberFormat="1" applyFont="1" applyBorder="1" applyAlignment="1">
      <alignment horizontal="right"/>
    </xf>
    <xf numFmtId="169" fontId="8" fillId="0" borderId="48" xfId="42" applyNumberFormat="1" applyFont="1" applyBorder="1" applyAlignment="1">
      <alignment horizontal="right"/>
    </xf>
    <xf numFmtId="169" fontId="13" fillId="0" borderId="44" xfId="42" applyNumberFormat="1" applyFont="1" applyBorder="1" applyAlignment="1">
      <alignment horizontal="right"/>
    </xf>
    <xf numFmtId="169" fontId="8" fillId="0" borderId="29" xfId="42" applyNumberFormat="1" applyFont="1" applyBorder="1" applyAlignment="1">
      <alignment horizontal="right"/>
    </xf>
    <xf numFmtId="169" fontId="8" fillId="0" borderId="41" xfId="42" applyNumberFormat="1" applyFont="1" applyBorder="1" applyAlignment="1">
      <alignment horizontal="right"/>
    </xf>
    <xf numFmtId="169" fontId="8" fillId="0" borderId="47" xfId="42" applyNumberFormat="1" applyFont="1" applyBorder="1" applyAlignment="1">
      <alignment horizontal="right"/>
    </xf>
    <xf numFmtId="169" fontId="13" fillId="0" borderId="51" xfId="42" applyNumberFormat="1" applyFont="1" applyBorder="1" applyAlignment="1">
      <alignment horizontal="right"/>
    </xf>
    <xf numFmtId="0" fontId="2" fillId="0" borderId="52" xfId="0" applyFont="1" applyBorder="1" applyAlignment="1">
      <alignment horizontal="left" wrapText="1"/>
    </xf>
    <xf numFmtId="0" fontId="2" fillId="0" borderId="52" xfId="0" applyFont="1" applyBorder="1" applyAlignment="1">
      <alignment wrapText="1"/>
    </xf>
    <xf numFmtId="174" fontId="27" fillId="0" borderId="52" xfId="64" applyFont="1" applyBorder="1" applyAlignment="1" applyProtection="1">
      <alignment horizontal="left" wrapText="1" indent="1"/>
      <protection locked="0"/>
    </xf>
    <xf numFmtId="174" fontId="29" fillId="0" borderId="52" xfId="64" applyFont="1" applyBorder="1" applyAlignment="1" applyProtection="1">
      <alignment horizontal="left" wrapText="1" indent="2"/>
      <protection locked="0"/>
    </xf>
    <xf numFmtId="0" fontId="0" fillId="0" borderId="52" xfId="0" applyBorder="1" applyAlignment="1">
      <alignment/>
    </xf>
    <xf numFmtId="168" fontId="5" fillId="0" borderId="15" xfId="0" applyNumberFormat="1" applyFont="1" applyFill="1" applyBorder="1" applyAlignment="1">
      <alignment horizontal="right" wrapText="1"/>
    </xf>
    <xf numFmtId="168" fontId="4" fillId="0" borderId="15" xfId="0" applyNumberFormat="1" applyFont="1" applyFill="1" applyBorder="1" applyAlignment="1">
      <alignment horizontal="right" wrapText="1"/>
    </xf>
    <xf numFmtId="168" fontId="4" fillId="0" borderId="12" xfId="0" applyNumberFormat="1" applyFont="1" applyFill="1" applyBorder="1" applyAlignment="1">
      <alignment horizontal="right" wrapText="1"/>
    </xf>
    <xf numFmtId="168" fontId="1" fillId="0" borderId="15" xfId="0" applyNumberFormat="1" applyFont="1" applyFill="1" applyBorder="1" applyAlignment="1">
      <alignment horizontal="right" wrapText="1"/>
    </xf>
    <xf numFmtId="168" fontId="1" fillId="0" borderId="12" xfId="0" applyNumberFormat="1" applyFont="1" applyFill="1" applyBorder="1" applyAlignment="1">
      <alignment horizontal="right" wrapText="1"/>
    </xf>
    <xf numFmtId="168" fontId="1" fillId="0" borderId="12" xfId="0" applyNumberFormat="1" applyFont="1" applyFill="1" applyBorder="1" applyAlignment="1">
      <alignment horizontal="right" vertical="top" wrapText="1"/>
    </xf>
    <xf numFmtId="168" fontId="1" fillId="0" borderId="0" xfId="0" applyNumberFormat="1" applyFont="1" applyFill="1" applyAlignment="1">
      <alignment horizontal="right" vertical="top" wrapText="1"/>
    </xf>
    <xf numFmtId="168" fontId="1" fillId="0" borderId="0" xfId="0" applyNumberFormat="1" applyFont="1" applyFill="1" applyBorder="1" applyAlignment="1">
      <alignment horizontal="right" vertical="top" wrapText="1"/>
    </xf>
    <xf numFmtId="0" fontId="2" fillId="0" borderId="0" xfId="0" applyFont="1" applyBorder="1" applyAlignment="1">
      <alignment horizontal="right" wrapText="1"/>
    </xf>
    <xf numFmtId="168" fontId="5" fillId="0" borderId="0" xfId="0" applyNumberFormat="1" applyFont="1" applyFill="1" applyBorder="1" applyAlignment="1">
      <alignment horizontal="right" wrapText="1"/>
    </xf>
    <xf numFmtId="0" fontId="0" fillId="0" borderId="0" xfId="0" applyFont="1" applyFill="1" applyAlignment="1">
      <alignment/>
    </xf>
    <xf numFmtId="0" fontId="11" fillId="0" borderId="0" xfId="0" applyFont="1" applyAlignment="1">
      <alignment horizontal="left" vertical="top"/>
    </xf>
    <xf numFmtId="0" fontId="0" fillId="0" borderId="0" xfId="0" applyAlignment="1">
      <alignment vertical="top"/>
    </xf>
    <xf numFmtId="0" fontId="1" fillId="0" borderId="0" xfId="0" applyFont="1" applyFill="1" applyAlignment="1">
      <alignment vertical="top" wrapText="1"/>
    </xf>
    <xf numFmtId="168" fontId="5" fillId="0" borderId="12" xfId="0" applyNumberFormat="1" applyFont="1" applyFill="1" applyBorder="1" applyAlignment="1">
      <alignment horizontal="right" wrapText="1"/>
    </xf>
    <xf numFmtId="0" fontId="0" fillId="0" borderId="0" xfId="0" applyFill="1" applyAlignment="1">
      <alignment/>
    </xf>
    <xf numFmtId="0" fontId="9" fillId="0" borderId="0" xfId="0" applyFont="1" applyFill="1" applyAlignment="1">
      <alignment vertical="top" wrapText="1"/>
    </xf>
    <xf numFmtId="0" fontId="2" fillId="0" borderId="0" xfId="0" applyFont="1" applyFill="1" applyAlignment="1">
      <alignment vertical="top" wrapText="1"/>
    </xf>
    <xf numFmtId="168" fontId="10" fillId="0" borderId="16" xfId="0" applyNumberFormat="1" applyFont="1" applyFill="1" applyBorder="1" applyAlignment="1">
      <alignment horizontal="right" wrapText="1"/>
    </xf>
    <xf numFmtId="0" fontId="8" fillId="0" borderId="0" xfId="0" applyFont="1" applyFill="1" applyAlignment="1">
      <alignment vertical="top" wrapText="1"/>
    </xf>
    <xf numFmtId="0" fontId="1" fillId="0" borderId="26" xfId="0" applyFont="1" applyFill="1" applyBorder="1" applyAlignment="1">
      <alignment horizontal="right" wrapText="1"/>
    </xf>
    <xf numFmtId="0" fontId="1" fillId="0" borderId="27" xfId="0" applyFont="1" applyFill="1" applyBorder="1" applyAlignment="1">
      <alignment horizontal="right" wrapText="1"/>
    </xf>
    <xf numFmtId="0" fontId="12" fillId="0" borderId="0" xfId="0" applyFont="1" applyFill="1" applyAlignment="1">
      <alignment vertical="top" wrapText="1"/>
    </xf>
    <xf numFmtId="168" fontId="10" fillId="0" borderId="18" xfId="0" applyNumberFormat="1" applyFont="1" applyFill="1" applyBorder="1" applyAlignment="1">
      <alignment horizontal="right" wrapText="1"/>
    </xf>
    <xf numFmtId="0" fontId="1" fillId="0" borderId="53" xfId="0" applyFont="1" applyFill="1" applyBorder="1" applyAlignment="1">
      <alignment horizontal="right" wrapText="1"/>
    </xf>
    <xf numFmtId="0" fontId="1" fillId="0" borderId="54" xfId="0" applyFont="1" applyFill="1" applyBorder="1" applyAlignment="1">
      <alignment horizontal="right" wrapText="1"/>
    </xf>
    <xf numFmtId="0" fontId="4" fillId="0" borderId="0" xfId="0" applyFont="1" applyFill="1" applyAlignment="1">
      <alignment vertical="top" wrapText="1"/>
    </xf>
    <xf numFmtId="0" fontId="21" fillId="0" borderId="26" xfId="0" applyFont="1" applyFill="1" applyBorder="1" applyAlignment="1">
      <alignment horizontal="right" wrapText="1"/>
    </xf>
    <xf numFmtId="0" fontId="21" fillId="0" borderId="27" xfId="0" applyFont="1" applyFill="1" applyBorder="1" applyAlignment="1">
      <alignment horizontal="right" wrapText="1"/>
    </xf>
    <xf numFmtId="0" fontId="5" fillId="0" borderId="27" xfId="0" applyFont="1" applyFill="1" applyBorder="1" applyAlignment="1">
      <alignment horizontal="right" wrapText="1"/>
    </xf>
    <xf numFmtId="0" fontId="3" fillId="0" borderId="0" xfId="0" applyFont="1" applyFill="1" applyAlignment="1">
      <alignment vertical="top" wrapText="1"/>
    </xf>
    <xf numFmtId="168" fontId="3" fillId="0" borderId="15" xfId="0" applyNumberFormat="1" applyFont="1" applyFill="1" applyBorder="1" applyAlignment="1">
      <alignment horizontal="right" wrapText="1"/>
    </xf>
    <xf numFmtId="168" fontId="3" fillId="0" borderId="12" xfId="0" applyNumberFormat="1" applyFont="1" applyFill="1" applyBorder="1" applyAlignment="1">
      <alignment horizontal="right" wrapText="1"/>
    </xf>
    <xf numFmtId="168" fontId="7" fillId="0" borderId="55" xfId="0" applyNumberFormat="1" applyFont="1" applyFill="1" applyBorder="1" applyAlignment="1">
      <alignment horizontal="right" wrapText="1"/>
    </xf>
    <xf numFmtId="0" fontId="22" fillId="0" borderId="56" xfId="0" applyFont="1" applyFill="1" applyBorder="1" applyAlignment="1">
      <alignment horizontal="right" wrapText="1"/>
    </xf>
    <xf numFmtId="0" fontId="22" fillId="0" borderId="57" xfId="0" applyFont="1" applyFill="1" applyBorder="1" applyAlignment="1">
      <alignment horizontal="right" wrapText="1"/>
    </xf>
    <xf numFmtId="0" fontId="5" fillId="0" borderId="57" xfId="0" applyFont="1" applyFill="1" applyBorder="1" applyAlignment="1">
      <alignment horizontal="right" wrapText="1"/>
    </xf>
    <xf numFmtId="0" fontId="0" fillId="0" borderId="0" xfId="0" applyFill="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58" xfId="0" applyFont="1" applyBorder="1" applyAlignment="1">
      <alignment horizontal="center" vertical="top" wrapText="1"/>
    </xf>
    <xf numFmtId="0" fontId="2" fillId="0" borderId="25" xfId="0" applyFont="1" applyBorder="1" applyAlignment="1">
      <alignment horizontal="center" vertical="top" wrapText="1"/>
    </xf>
    <xf numFmtId="0" fontId="2" fillId="0" borderId="24" xfId="0" applyFont="1" applyBorder="1" applyAlignment="1">
      <alignment horizontal="center" vertical="top" wrapText="1"/>
    </xf>
    <xf numFmtId="0" fontId="2" fillId="0" borderId="59" xfId="0" applyFont="1" applyBorder="1" applyAlignment="1">
      <alignment horizontal="center" vertical="top" wrapText="1"/>
    </xf>
    <xf numFmtId="0" fontId="2" fillId="0" borderId="12" xfId="0" applyFont="1" applyBorder="1" applyAlignment="1">
      <alignment vertical="top" wrapText="1"/>
    </xf>
    <xf numFmtId="0" fontId="0" fillId="0" borderId="12" xfId="0" applyBorder="1" applyAlignment="1">
      <alignment/>
    </xf>
    <xf numFmtId="0" fontId="0" fillId="0" borderId="0" xfId="0" applyAlignment="1">
      <alignment vertical="top" wrapText="1"/>
    </xf>
    <xf numFmtId="0" fontId="1" fillId="0" borderId="12" xfId="0" applyFont="1" applyBorder="1" applyAlignment="1">
      <alignment vertical="top" wrapText="1"/>
    </xf>
    <xf numFmtId="0" fontId="7" fillId="0" borderId="12" xfId="0" applyFont="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able Header" xfId="61"/>
    <cellStyle name="Table Heading 1" xfId="62"/>
    <cellStyle name="Table Row Billions" xfId="63"/>
    <cellStyle name="Table Row Millions" xfId="64"/>
    <cellStyle name="Table Total Millions" xfId="65"/>
    <cellStyle name="Table Units"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125"/>
  <sheetViews>
    <sheetView tabSelected="1" zoomScalePageLayoutView="0" workbookViewId="0" topLeftCell="A1">
      <selection activeCell="K25" sqref="K25"/>
    </sheetView>
  </sheetViews>
  <sheetFormatPr defaultColWidth="9.140625" defaultRowHeight="12.75"/>
  <cols>
    <col min="1" max="1" width="2.7109375" style="0" customWidth="1"/>
    <col min="2" max="2" width="47.140625" style="0" customWidth="1"/>
    <col min="3" max="3" width="10.8515625" style="0" bestFit="1" customWidth="1"/>
    <col min="4" max="9" width="10.140625" style="0" bestFit="1" customWidth="1"/>
  </cols>
  <sheetData>
    <row r="1" ht="15">
      <c r="A1" s="12" t="s">
        <v>28</v>
      </c>
    </row>
    <row r="2" s="14" customFormat="1" ht="12.75">
      <c r="A2" s="13"/>
    </row>
    <row r="3" s="14" customFormat="1" ht="12.75">
      <c r="A3" s="14" t="s">
        <v>94</v>
      </c>
    </row>
    <row r="4" spans="7:8" s="14" customFormat="1" ht="12.75">
      <c r="G4" s="144"/>
      <c r="H4" s="144"/>
    </row>
    <row r="5" spans="2:9" ht="13.5" thickBot="1">
      <c r="B5" s="48"/>
      <c r="C5" s="49" t="s">
        <v>86</v>
      </c>
      <c r="D5" s="49" t="s">
        <v>87</v>
      </c>
      <c r="E5" s="49" t="s">
        <v>88</v>
      </c>
      <c r="F5" s="49" t="s">
        <v>89</v>
      </c>
      <c r="G5" s="49" t="s">
        <v>90</v>
      </c>
      <c r="H5" s="49" t="s">
        <v>91</v>
      </c>
      <c r="I5" s="49" t="s">
        <v>92</v>
      </c>
    </row>
    <row r="6" spans="2:9" ht="24" thickBot="1" thickTop="1">
      <c r="B6" s="1"/>
      <c r="C6" s="3" t="s">
        <v>120</v>
      </c>
      <c r="D6" s="3" t="s">
        <v>120</v>
      </c>
      <c r="E6" s="3" t="s">
        <v>120</v>
      </c>
      <c r="F6" s="3" t="s">
        <v>120</v>
      </c>
      <c r="G6" s="3" t="s">
        <v>120</v>
      </c>
      <c r="H6" s="3" t="s">
        <v>0</v>
      </c>
      <c r="I6" s="3" t="s">
        <v>1</v>
      </c>
    </row>
    <row r="7" spans="2:9" ht="12.75">
      <c r="B7" s="4"/>
      <c r="C7" s="5"/>
      <c r="D7" s="6"/>
      <c r="E7" s="6"/>
      <c r="F7" s="6"/>
      <c r="G7" s="6"/>
      <c r="H7" s="6"/>
      <c r="I7" s="6"/>
    </row>
    <row r="8" spans="2:9" ht="12.75">
      <c r="B8" s="7" t="s">
        <v>2</v>
      </c>
      <c r="C8" s="8"/>
      <c r="D8" s="9"/>
      <c r="E8" s="9"/>
      <c r="F8" s="9"/>
      <c r="G8" s="9"/>
      <c r="H8" s="9"/>
      <c r="I8" s="9"/>
    </row>
    <row r="9" spans="2:9" ht="12.75">
      <c r="B9" s="1" t="s">
        <v>3</v>
      </c>
      <c r="C9" s="134">
        <v>528466</v>
      </c>
      <c r="D9" s="94">
        <v>489809</v>
      </c>
      <c r="E9" s="94">
        <v>1036558</v>
      </c>
      <c r="F9" s="94">
        <v>880333</v>
      </c>
      <c r="G9" s="94">
        <v>766505</v>
      </c>
      <c r="H9" s="94">
        <v>905470</v>
      </c>
      <c r="I9" s="94">
        <v>547013</v>
      </c>
    </row>
    <row r="10" spans="2:9" ht="12.75">
      <c r="B10" s="1" t="s">
        <v>4</v>
      </c>
      <c r="C10" s="134">
        <v>4173617</v>
      </c>
      <c r="D10" s="94">
        <v>4056421</v>
      </c>
      <c r="E10" s="94">
        <v>3493446</v>
      </c>
      <c r="F10" s="94">
        <v>3533100</v>
      </c>
      <c r="G10" s="94">
        <v>3436304</v>
      </c>
      <c r="H10" s="94">
        <v>3345479</v>
      </c>
      <c r="I10" s="94">
        <v>3387000</v>
      </c>
    </row>
    <row r="11" spans="2:9" ht="12.75">
      <c r="B11" s="1" t="s">
        <v>99</v>
      </c>
      <c r="C11" s="134">
        <v>1071599</v>
      </c>
      <c r="D11" s="94">
        <v>1092170</v>
      </c>
      <c r="E11" s="94">
        <v>1091883</v>
      </c>
      <c r="F11" s="94">
        <v>1203496</v>
      </c>
      <c r="G11" s="94">
        <v>1027975</v>
      </c>
      <c r="H11" s="94">
        <v>944099</v>
      </c>
      <c r="I11" s="94">
        <v>801764</v>
      </c>
    </row>
    <row r="12" spans="2:9" ht="12.75">
      <c r="B12" s="1" t="s">
        <v>100</v>
      </c>
      <c r="C12" s="134">
        <v>3579</v>
      </c>
      <c r="D12" s="94">
        <v>1079</v>
      </c>
      <c r="E12" s="94">
        <v>-5737</v>
      </c>
      <c r="F12" s="94">
        <v>-12830</v>
      </c>
      <c r="G12" s="94">
        <v>-14481</v>
      </c>
      <c r="H12" s="94">
        <v>-14821</v>
      </c>
      <c r="I12" s="94">
        <v>0</v>
      </c>
    </row>
    <row r="13" spans="2:9" ht="12.75">
      <c r="B13" s="1" t="s">
        <v>12</v>
      </c>
      <c r="C13" s="134">
        <v>471009</v>
      </c>
      <c r="D13" s="94">
        <v>454457</v>
      </c>
      <c r="E13" s="94">
        <v>377819</v>
      </c>
      <c r="F13" s="94">
        <v>326766</v>
      </c>
      <c r="G13" s="94">
        <v>224345</v>
      </c>
      <c r="H13" s="94">
        <v>191467</v>
      </c>
      <c r="I13" s="94">
        <v>173563</v>
      </c>
    </row>
    <row r="14" spans="2:9" ht="12.75">
      <c r="B14" s="1" t="s">
        <v>13</v>
      </c>
      <c r="C14" s="134">
        <v>8882</v>
      </c>
      <c r="D14" s="94">
        <v>14178</v>
      </c>
      <c r="E14" s="94">
        <v>10388</v>
      </c>
      <c r="F14" s="94">
        <v>10766</v>
      </c>
      <c r="G14" s="94">
        <v>11479</v>
      </c>
      <c r="H14" s="94">
        <v>12961</v>
      </c>
      <c r="I14" s="94">
        <v>14080</v>
      </c>
    </row>
    <row r="15" spans="2:9" ht="12.75">
      <c r="B15" s="1" t="s">
        <v>112</v>
      </c>
      <c r="C15" s="134">
        <v>6973</v>
      </c>
      <c r="D15" s="94">
        <v>6185</v>
      </c>
      <c r="E15" s="94">
        <v>5283</v>
      </c>
      <c r="F15" s="94">
        <v>4876</v>
      </c>
      <c r="G15" s="94">
        <v>5173</v>
      </c>
      <c r="H15" s="94">
        <v>5504</v>
      </c>
      <c r="I15" s="94">
        <v>5362</v>
      </c>
    </row>
    <row r="16" spans="2:9" ht="12.75">
      <c r="B16" s="1" t="s">
        <v>14</v>
      </c>
      <c r="C16" s="134">
        <v>7534</v>
      </c>
      <c r="D16" s="94">
        <v>6201</v>
      </c>
      <c r="E16" s="94">
        <v>5013</v>
      </c>
      <c r="F16" s="94">
        <v>4921</v>
      </c>
      <c r="G16" s="94">
        <v>4202</v>
      </c>
      <c r="H16" s="94">
        <v>4032</v>
      </c>
      <c r="I16" s="94">
        <v>4550</v>
      </c>
    </row>
    <row r="17" spans="2:9" ht="12.75">
      <c r="B17" s="1" t="s">
        <v>113</v>
      </c>
      <c r="C17" s="134">
        <v>5509</v>
      </c>
      <c r="D17" s="94">
        <v>4765</v>
      </c>
      <c r="E17" s="94">
        <v>4037</v>
      </c>
      <c r="F17" s="94">
        <v>4682</v>
      </c>
      <c r="G17" s="94">
        <v>5079</v>
      </c>
      <c r="H17" s="94">
        <v>3715</v>
      </c>
      <c r="I17" s="94">
        <v>3750</v>
      </c>
    </row>
    <row r="18" spans="2:9" ht="12.75">
      <c r="B18" s="1" t="s">
        <v>114</v>
      </c>
      <c r="C18" s="134">
        <v>-37</v>
      </c>
      <c r="D18" s="94">
        <v>-80</v>
      </c>
      <c r="E18" s="94">
        <v>-117</v>
      </c>
      <c r="F18" s="94">
        <v>-5</v>
      </c>
      <c r="G18" s="94">
        <v>15028</v>
      </c>
      <c r="H18" s="94">
        <v>13657</v>
      </c>
      <c r="I18" s="94">
        <v>14842</v>
      </c>
    </row>
    <row r="19" spans="2:9" ht="12.75">
      <c r="B19" s="1" t="s">
        <v>115</v>
      </c>
      <c r="C19" s="134">
        <v>-785</v>
      </c>
      <c r="D19" s="94">
        <v>0</v>
      </c>
      <c r="E19" s="94">
        <v>0</v>
      </c>
      <c r="F19" s="94">
        <v>0</v>
      </c>
      <c r="G19" s="94">
        <v>4266</v>
      </c>
      <c r="H19" s="94">
        <v>3921</v>
      </c>
      <c r="I19" s="94">
        <v>4298</v>
      </c>
    </row>
    <row r="20" spans="2:9" ht="12.75">
      <c r="B20" s="1" t="s">
        <v>16</v>
      </c>
      <c r="C20" s="134">
        <v>119485</v>
      </c>
      <c r="D20" s="94">
        <v>119471</v>
      </c>
      <c r="E20" s="94">
        <v>103032</v>
      </c>
      <c r="F20" s="94">
        <v>100596</v>
      </c>
      <c r="G20" s="94">
        <v>97377</v>
      </c>
      <c r="H20" s="94">
        <v>99306</v>
      </c>
      <c r="I20" s="94">
        <v>92831</v>
      </c>
    </row>
    <row r="21" spans="2:9" ht="12.75">
      <c r="B21" s="1" t="s">
        <v>101</v>
      </c>
      <c r="C21" s="134">
        <v>1100785</v>
      </c>
      <c r="D21" s="94">
        <v>1175637</v>
      </c>
      <c r="E21" s="94">
        <v>1115359</v>
      </c>
      <c r="F21" s="94">
        <v>995394</v>
      </c>
      <c r="G21" s="94">
        <v>966504</v>
      </c>
      <c r="H21" s="94">
        <v>888754</v>
      </c>
      <c r="I21" s="94">
        <v>898000</v>
      </c>
    </row>
    <row r="22" spans="2:9" ht="12.75">
      <c r="B22" s="1" t="s">
        <v>102</v>
      </c>
      <c r="C22" s="134">
        <v>960548</v>
      </c>
      <c r="D22" s="94">
        <v>1025389</v>
      </c>
      <c r="E22" s="94">
        <v>965594</v>
      </c>
      <c r="F22" s="94">
        <v>945547</v>
      </c>
      <c r="G22" s="94">
        <v>824791</v>
      </c>
      <c r="H22" s="94">
        <v>684984</v>
      </c>
      <c r="I22" s="94">
        <v>638000</v>
      </c>
    </row>
    <row r="23" spans="2:9" ht="12.75">
      <c r="B23" s="1" t="s">
        <v>93</v>
      </c>
      <c r="C23" s="134">
        <v>88439</v>
      </c>
      <c r="D23" s="94">
        <v>78026</v>
      </c>
      <c r="E23" s="94">
        <v>100598</v>
      </c>
      <c r="F23" s="94">
        <v>97765</v>
      </c>
      <c r="G23" s="94">
        <v>81371</v>
      </c>
      <c r="H23" s="94">
        <v>62814</v>
      </c>
      <c r="I23" s="94">
        <v>41000</v>
      </c>
    </row>
    <row r="24" spans="2:9" ht="12.75">
      <c r="B24" s="1" t="s">
        <v>117</v>
      </c>
      <c r="C24" s="134">
        <v>272234</v>
      </c>
      <c r="D24" s="94">
        <v>301576</v>
      </c>
      <c r="E24" s="94">
        <v>450036</v>
      </c>
      <c r="F24" s="94">
        <v>345651</v>
      </c>
      <c r="G24" s="94">
        <v>262109</v>
      </c>
      <c r="H24" s="94">
        <v>194650</v>
      </c>
      <c r="I24" s="94">
        <v>113500</v>
      </c>
    </row>
    <row r="25" spans="2:9" ht="12.75">
      <c r="B25" s="1" t="s">
        <v>157</v>
      </c>
      <c r="C25" s="134">
        <v>135428</v>
      </c>
      <c r="D25" s="94">
        <v>109817</v>
      </c>
      <c r="E25" s="94">
        <v>136297</v>
      </c>
      <c r="F25" s="94">
        <v>134653</v>
      </c>
      <c r="G25" s="94">
        <v>123531</v>
      </c>
      <c r="H25" s="94">
        <v>119418</v>
      </c>
      <c r="I25" s="94">
        <v>118800</v>
      </c>
    </row>
    <row r="26" spans="2:9" ht="12.75">
      <c r="B26" s="1" t="s">
        <v>104</v>
      </c>
      <c r="C26" s="134">
        <v>144255</v>
      </c>
      <c r="D26" s="94">
        <v>143281</v>
      </c>
      <c r="E26" s="94">
        <v>142039</v>
      </c>
      <c r="F26" s="94">
        <v>152513</v>
      </c>
      <c r="G26" s="94">
        <v>148610</v>
      </c>
      <c r="H26" s="94">
        <v>148256</v>
      </c>
      <c r="I26" s="94">
        <v>141465</v>
      </c>
    </row>
    <row r="27" spans="2:9" ht="12.75">
      <c r="B27" s="1" t="s">
        <v>156</v>
      </c>
      <c r="C27" s="134">
        <v>0</v>
      </c>
      <c r="D27" s="94">
        <v>0</v>
      </c>
      <c r="E27" s="94">
        <v>0</v>
      </c>
      <c r="F27" s="94">
        <v>0</v>
      </c>
      <c r="G27" s="94">
        <v>-19687</v>
      </c>
      <c r="H27" s="94">
        <v>-16398</v>
      </c>
      <c r="I27" s="94">
        <v>-17066</v>
      </c>
    </row>
    <row r="28" spans="2:9" ht="13.5" thickBot="1">
      <c r="B28" s="10" t="s">
        <v>7</v>
      </c>
      <c r="C28" s="18">
        <f aca="true" t="shared" si="0" ref="C28:I28">SUM(C9:C27)</f>
        <v>9097520</v>
      </c>
      <c r="D28" s="18">
        <f t="shared" si="0"/>
        <v>9078382</v>
      </c>
      <c r="E28" s="18">
        <f t="shared" si="0"/>
        <v>9031528</v>
      </c>
      <c r="F28" s="18">
        <f t="shared" si="0"/>
        <v>8728224</v>
      </c>
      <c r="G28" s="18">
        <f t="shared" si="0"/>
        <v>7970481</v>
      </c>
      <c r="H28" s="18">
        <f t="shared" si="0"/>
        <v>7597268</v>
      </c>
      <c r="I28" s="18">
        <f t="shared" si="0"/>
        <v>6982752</v>
      </c>
    </row>
    <row r="29" spans="2:9" ht="12.75">
      <c r="B29" s="11" t="s">
        <v>8</v>
      </c>
      <c r="C29" s="70"/>
      <c r="D29" s="71"/>
      <c r="E29" s="71"/>
      <c r="F29" s="71"/>
      <c r="G29" s="71"/>
      <c r="H29" s="71"/>
      <c r="I29" s="71"/>
    </row>
    <row r="30" spans="2:11" ht="12.75">
      <c r="B30" s="147" t="s">
        <v>141</v>
      </c>
      <c r="C30" s="134">
        <v>4142119</v>
      </c>
      <c r="D30" s="94">
        <v>4029302</v>
      </c>
      <c r="E30" s="94">
        <v>3826653</v>
      </c>
      <c r="F30" s="94">
        <v>3646153</v>
      </c>
      <c r="G30" s="94">
        <v>3478999</v>
      </c>
      <c r="H30" s="148">
        <v>3147063</v>
      </c>
      <c r="I30" s="94">
        <v>3000976</v>
      </c>
      <c r="J30" s="149"/>
      <c r="K30" s="149"/>
    </row>
    <row r="31" spans="2:11" ht="12.75">
      <c r="B31" s="147" t="s">
        <v>142</v>
      </c>
      <c r="C31" s="134">
        <v>5753789</v>
      </c>
      <c r="D31" s="94">
        <v>5720379</v>
      </c>
      <c r="E31" s="94">
        <v>6038648</v>
      </c>
      <c r="F31" s="94">
        <v>5874299</v>
      </c>
      <c r="G31" s="94">
        <v>5389175</v>
      </c>
      <c r="H31" s="148">
        <v>4836894</v>
      </c>
      <c r="I31" s="94">
        <v>5020297</v>
      </c>
      <c r="J31" s="149"/>
      <c r="K31" s="149"/>
    </row>
    <row r="32" spans="2:11" ht="12.75">
      <c r="B32" s="147" t="s">
        <v>143</v>
      </c>
      <c r="C32" s="134">
        <v>-1281254</v>
      </c>
      <c r="D32" s="94">
        <v>-1158638</v>
      </c>
      <c r="E32" s="94">
        <v>-1481423</v>
      </c>
      <c r="F32" s="94">
        <v>-1506803</v>
      </c>
      <c r="G32" s="94">
        <v>-1491512</v>
      </c>
      <c r="H32" s="94">
        <v>-1599719</v>
      </c>
      <c r="I32" s="94">
        <v>-1807377</v>
      </c>
      <c r="J32" s="149"/>
      <c r="K32" s="149"/>
    </row>
    <row r="33" spans="2:11" ht="12.75">
      <c r="B33" s="147" t="s">
        <v>144</v>
      </c>
      <c r="C33" s="134">
        <v>32455</v>
      </c>
      <c r="D33" s="94">
        <v>95598</v>
      </c>
      <c r="E33" s="94">
        <v>68205</v>
      </c>
      <c r="F33" s="94">
        <v>176911</v>
      </c>
      <c r="G33" s="94">
        <v>164835</v>
      </c>
      <c r="H33" s="94">
        <v>212221</v>
      </c>
      <c r="I33" s="94">
        <v>185356</v>
      </c>
      <c r="J33" s="149"/>
      <c r="K33" s="149"/>
    </row>
    <row r="34" spans="2:11" ht="12.75">
      <c r="B34" s="147" t="s">
        <v>153</v>
      </c>
      <c r="C34" s="134">
        <v>6517</v>
      </c>
      <c r="D34" s="94">
        <v>0</v>
      </c>
      <c r="E34" s="94">
        <v>0</v>
      </c>
      <c r="F34" s="94">
        <v>0</v>
      </c>
      <c r="G34" s="94" t="s">
        <v>6</v>
      </c>
      <c r="H34" s="94" t="s">
        <v>6</v>
      </c>
      <c r="I34" s="94">
        <v>0</v>
      </c>
      <c r="J34" s="149"/>
      <c r="K34" s="149"/>
    </row>
    <row r="35" spans="2:11" ht="12.75">
      <c r="B35" s="147" t="s">
        <v>9</v>
      </c>
      <c r="C35" s="134">
        <v>52</v>
      </c>
      <c r="D35" s="94">
        <v>51</v>
      </c>
      <c r="E35" s="94">
        <v>5195</v>
      </c>
      <c r="F35" s="94">
        <v>5187</v>
      </c>
      <c r="G35" s="94">
        <v>0</v>
      </c>
      <c r="H35" s="94">
        <v>658051</v>
      </c>
      <c r="I35" s="94">
        <v>0</v>
      </c>
      <c r="J35" s="149"/>
      <c r="K35" s="149"/>
    </row>
    <row r="36" spans="2:11" ht="12.75">
      <c r="B36" s="147" t="s">
        <v>154</v>
      </c>
      <c r="C36" s="134">
        <v>433911</v>
      </c>
      <c r="D36" s="94">
        <v>355347</v>
      </c>
      <c r="E36" s="94">
        <v>442870</v>
      </c>
      <c r="F36" s="94">
        <v>527079</v>
      </c>
      <c r="G36" s="94">
        <v>451049</v>
      </c>
      <c r="H36" s="148">
        <v>436896</v>
      </c>
      <c r="I36" s="94">
        <v>600566</v>
      </c>
      <c r="J36" s="149"/>
      <c r="K36" s="149"/>
    </row>
    <row r="37" spans="2:11" ht="12.75">
      <c r="B37" s="147" t="s">
        <v>18</v>
      </c>
      <c r="C37" s="134">
        <v>11</v>
      </c>
      <c r="D37" s="94">
        <v>0</v>
      </c>
      <c r="E37" s="94" t="s">
        <v>6</v>
      </c>
      <c r="F37" s="94" t="s">
        <v>6</v>
      </c>
      <c r="G37" s="94" t="s">
        <v>6</v>
      </c>
      <c r="H37" s="94" t="s">
        <v>6</v>
      </c>
      <c r="I37" s="94">
        <v>0</v>
      </c>
      <c r="J37" s="149"/>
      <c r="K37" s="149"/>
    </row>
    <row r="38" spans="2:11" ht="12.75">
      <c r="B38" s="147" t="s">
        <v>50</v>
      </c>
      <c r="C38" s="134">
        <v>2530</v>
      </c>
      <c r="D38" s="94">
        <v>0</v>
      </c>
      <c r="E38" s="94">
        <v>0</v>
      </c>
      <c r="F38" s="94">
        <v>0</v>
      </c>
      <c r="G38" s="94" t="s">
        <v>6</v>
      </c>
      <c r="H38" s="94" t="s">
        <v>6</v>
      </c>
      <c r="I38" s="94">
        <v>0</v>
      </c>
      <c r="J38" s="149"/>
      <c r="K38" s="149"/>
    </row>
    <row r="39" spans="2:11" ht="12.75">
      <c r="B39" s="147" t="s">
        <v>145</v>
      </c>
      <c r="C39" s="134">
        <v>353</v>
      </c>
      <c r="D39" s="94" t="s">
        <v>6</v>
      </c>
      <c r="E39" s="94" t="s">
        <v>6</v>
      </c>
      <c r="F39" s="94" t="s">
        <v>6</v>
      </c>
      <c r="G39" s="94" t="s">
        <v>6</v>
      </c>
      <c r="H39" s="94" t="s">
        <v>6</v>
      </c>
      <c r="I39" s="94" t="s">
        <v>6</v>
      </c>
      <c r="J39" s="149"/>
      <c r="K39" s="149"/>
    </row>
    <row r="40" spans="2:11" ht="12.75">
      <c r="B40" s="147" t="s">
        <v>20</v>
      </c>
      <c r="C40" s="134">
        <v>7037</v>
      </c>
      <c r="D40" s="94">
        <v>36343</v>
      </c>
      <c r="E40" s="94">
        <v>131380</v>
      </c>
      <c r="F40" s="94">
        <v>5398</v>
      </c>
      <c r="G40" s="94">
        <v>-22065</v>
      </c>
      <c r="H40" s="94">
        <v>-94138</v>
      </c>
      <c r="I40" s="94">
        <v>-17066</v>
      </c>
      <c r="J40" s="149"/>
      <c r="K40" s="149"/>
    </row>
    <row r="41" spans="2:11" ht="12.75">
      <c r="B41" s="150"/>
      <c r="C41" s="135"/>
      <c r="D41" s="136"/>
      <c r="E41" s="136"/>
      <c r="F41" s="136"/>
      <c r="G41" s="136"/>
      <c r="H41" s="136"/>
      <c r="I41" s="136"/>
      <c r="J41" s="149"/>
      <c r="K41" s="149"/>
    </row>
    <row r="42" spans="2:11" ht="12.75">
      <c r="B42" s="151" t="s">
        <v>11</v>
      </c>
      <c r="C42" s="137"/>
      <c r="D42" s="138"/>
      <c r="E42" s="138"/>
      <c r="F42" s="138"/>
      <c r="G42" s="138"/>
      <c r="H42" s="138"/>
      <c r="I42" s="138"/>
      <c r="J42" s="149"/>
      <c r="K42" s="149"/>
    </row>
    <row r="43" spans="2:11" ht="12.75">
      <c r="B43" s="147" t="s">
        <v>3</v>
      </c>
      <c r="C43" s="134">
        <v>74964</v>
      </c>
      <c r="D43" s="94">
        <v>56916</v>
      </c>
      <c r="E43" s="94">
        <v>18730</v>
      </c>
      <c r="F43" s="94">
        <v>96179</v>
      </c>
      <c r="G43" s="94">
        <v>135959</v>
      </c>
      <c r="H43" s="94">
        <v>-296893</v>
      </c>
      <c r="I43" s="94">
        <v>-27481</v>
      </c>
      <c r="J43" s="149"/>
      <c r="K43" s="149"/>
    </row>
    <row r="44" spans="2:11" ht="12.75">
      <c r="B44" s="147" t="s">
        <v>118</v>
      </c>
      <c r="C44" s="134">
        <v>547465</v>
      </c>
      <c r="D44" s="94">
        <v>120108</v>
      </c>
      <c r="E44" s="94">
        <v>26559</v>
      </c>
      <c r="F44" s="94">
        <v>58780</v>
      </c>
      <c r="G44" s="94">
        <v>135896</v>
      </c>
      <c r="H44" s="94">
        <v>140115</v>
      </c>
      <c r="I44" s="94">
        <v>139347</v>
      </c>
      <c r="J44" s="149"/>
      <c r="K44" s="149"/>
    </row>
    <row r="45" spans="2:11" ht="12.75">
      <c r="B45" s="147" t="s">
        <v>5</v>
      </c>
      <c r="C45" s="134">
        <v>2111</v>
      </c>
      <c r="D45" s="94">
        <v>0</v>
      </c>
      <c r="E45" s="94">
        <v>-3968</v>
      </c>
      <c r="F45" s="94">
        <v>156</v>
      </c>
      <c r="G45" s="94">
        <v>-187</v>
      </c>
      <c r="H45" s="94">
        <v>15</v>
      </c>
      <c r="I45" s="94">
        <v>0</v>
      </c>
      <c r="J45" s="149"/>
      <c r="K45" s="149"/>
    </row>
    <row r="46" spans="2:11" ht="12.75">
      <c r="B46" s="147" t="s">
        <v>12</v>
      </c>
      <c r="C46" s="134">
        <v>0</v>
      </c>
      <c r="D46" s="94">
        <v>0</v>
      </c>
      <c r="E46" s="94">
        <v>39</v>
      </c>
      <c r="F46" s="94">
        <v>22</v>
      </c>
      <c r="G46" s="94">
        <v>0</v>
      </c>
      <c r="H46" s="94">
        <v>8467</v>
      </c>
      <c r="I46" s="94">
        <v>0</v>
      </c>
      <c r="J46" s="149"/>
      <c r="K46" s="149"/>
    </row>
    <row r="47" spans="2:11" ht="12.75">
      <c r="B47" s="147" t="s">
        <v>99</v>
      </c>
      <c r="C47" s="134">
        <v>27735</v>
      </c>
      <c r="D47" s="94">
        <v>190089</v>
      </c>
      <c r="E47" s="94">
        <v>22</v>
      </c>
      <c r="F47" s="94">
        <v>-202256</v>
      </c>
      <c r="G47" s="94">
        <v>-16508</v>
      </c>
      <c r="H47" s="94">
        <v>-89709</v>
      </c>
      <c r="I47" s="94">
        <v>2000</v>
      </c>
      <c r="J47" s="149"/>
      <c r="K47" s="149"/>
    </row>
    <row r="48" spans="2:11" ht="12.75">
      <c r="B48" s="147" t="s">
        <v>13</v>
      </c>
      <c r="C48" s="134">
        <v>0</v>
      </c>
      <c r="D48" s="94">
        <v>-21</v>
      </c>
      <c r="E48" s="94">
        <v>36</v>
      </c>
      <c r="F48" s="94">
        <v>-107</v>
      </c>
      <c r="G48" s="94">
        <v>27</v>
      </c>
      <c r="H48" s="94">
        <v>-52</v>
      </c>
      <c r="I48" s="94">
        <v>0</v>
      </c>
      <c r="J48" s="149"/>
      <c r="K48" s="149"/>
    </row>
    <row r="49" spans="2:11" ht="12.75">
      <c r="B49" s="147" t="s">
        <v>112</v>
      </c>
      <c r="C49" s="134">
        <v>-140</v>
      </c>
      <c r="D49" s="94">
        <v>-16</v>
      </c>
      <c r="E49" s="94">
        <v>271</v>
      </c>
      <c r="F49" s="94">
        <v>568</v>
      </c>
      <c r="G49" s="94">
        <v>438</v>
      </c>
      <c r="H49" s="94">
        <v>261</v>
      </c>
      <c r="I49" s="94">
        <v>509</v>
      </c>
      <c r="J49" s="149"/>
      <c r="K49" s="149"/>
    </row>
    <row r="50" spans="2:11" ht="12.75">
      <c r="B50" s="147" t="s">
        <v>14</v>
      </c>
      <c r="C50" s="134">
        <v>115</v>
      </c>
      <c r="D50" s="94">
        <v>-27</v>
      </c>
      <c r="E50" s="94">
        <v>-24</v>
      </c>
      <c r="F50" s="94">
        <v>-29</v>
      </c>
      <c r="G50" s="94">
        <v>-29</v>
      </c>
      <c r="H50" s="94">
        <v>-6</v>
      </c>
      <c r="I50" s="94">
        <v>0</v>
      </c>
      <c r="J50" s="149"/>
      <c r="K50" s="149"/>
    </row>
    <row r="51" spans="2:11" ht="12.75">
      <c r="B51" s="147" t="s">
        <v>113</v>
      </c>
      <c r="C51" s="134">
        <v>0</v>
      </c>
      <c r="D51" s="94">
        <v>93</v>
      </c>
      <c r="E51" s="94">
        <v>-9</v>
      </c>
      <c r="F51" s="94">
        <v>-6</v>
      </c>
      <c r="G51" s="94">
        <v>502</v>
      </c>
      <c r="H51" s="94">
        <v>0</v>
      </c>
      <c r="I51" s="94">
        <v>-10</v>
      </c>
      <c r="J51" s="149"/>
      <c r="K51" s="149"/>
    </row>
    <row r="52" spans="2:11" ht="12.75">
      <c r="B52" s="147" t="s">
        <v>114</v>
      </c>
      <c r="C52" s="134">
        <v>0</v>
      </c>
      <c r="D52" s="94">
        <v>80</v>
      </c>
      <c r="E52" s="94">
        <v>117</v>
      </c>
      <c r="F52" s="94">
        <v>5</v>
      </c>
      <c r="G52" s="94">
        <v>393</v>
      </c>
      <c r="H52" s="94">
        <v>-367</v>
      </c>
      <c r="I52" s="94">
        <v>0</v>
      </c>
      <c r="J52" s="149"/>
      <c r="K52" s="149"/>
    </row>
    <row r="53" spans="2:11" ht="12.75">
      <c r="B53" s="147" t="s">
        <v>16</v>
      </c>
      <c r="C53" s="134">
        <v>-3551</v>
      </c>
      <c r="D53" s="94">
        <v>-21548</v>
      </c>
      <c r="E53" s="94">
        <v>-22080</v>
      </c>
      <c r="F53" s="94">
        <v>3721</v>
      </c>
      <c r="G53" s="94">
        <v>-698</v>
      </c>
      <c r="H53" s="94">
        <v>4</v>
      </c>
      <c r="I53" s="94">
        <v>-105</v>
      </c>
      <c r="J53" s="149"/>
      <c r="K53" s="149"/>
    </row>
    <row r="54" spans="2:11" ht="12.75">
      <c r="B54" s="147" t="s">
        <v>101</v>
      </c>
      <c r="C54" s="134">
        <v>0</v>
      </c>
      <c r="D54" s="94">
        <v>-45836</v>
      </c>
      <c r="E54" s="94">
        <v>-14294</v>
      </c>
      <c r="F54" s="94">
        <v>-20368</v>
      </c>
      <c r="G54" s="94">
        <v>-45523</v>
      </c>
      <c r="H54" s="94">
        <v>30282</v>
      </c>
      <c r="I54" s="94">
        <v>0</v>
      </c>
      <c r="J54" s="149"/>
      <c r="K54" s="149"/>
    </row>
    <row r="55" spans="2:11" ht="12.75">
      <c r="B55" s="147" t="s">
        <v>102</v>
      </c>
      <c r="C55" s="134">
        <v>0</v>
      </c>
      <c r="D55" s="94">
        <v>-40019</v>
      </c>
      <c r="E55" s="94">
        <v>58329</v>
      </c>
      <c r="F55" s="94">
        <v>-3856</v>
      </c>
      <c r="G55" s="94">
        <v>-1488</v>
      </c>
      <c r="H55" s="94">
        <v>-62607</v>
      </c>
      <c r="I55" s="94">
        <v>0</v>
      </c>
      <c r="J55" s="149"/>
      <c r="K55" s="149"/>
    </row>
    <row r="56" spans="2:11" ht="12.75">
      <c r="B56" s="147" t="s">
        <v>93</v>
      </c>
      <c r="C56" s="134">
        <v>0</v>
      </c>
      <c r="D56" s="94">
        <v>0</v>
      </c>
      <c r="E56" s="94">
        <v>0</v>
      </c>
      <c r="F56" s="94">
        <v>0</v>
      </c>
      <c r="G56" s="94">
        <v>7699</v>
      </c>
      <c r="H56" s="94">
        <v>-18576</v>
      </c>
      <c r="I56" s="94">
        <v>0</v>
      </c>
      <c r="J56" s="149"/>
      <c r="K56" s="149"/>
    </row>
    <row r="57" spans="2:11" ht="12.75">
      <c r="B57" s="147" t="s">
        <v>117</v>
      </c>
      <c r="C57" s="134">
        <v>-173664</v>
      </c>
      <c r="D57" s="94">
        <v>60558</v>
      </c>
      <c r="E57" s="94">
        <v>-248440</v>
      </c>
      <c r="F57" s="94">
        <v>-154326</v>
      </c>
      <c r="G57" s="94">
        <v>-103392</v>
      </c>
      <c r="H57" s="94">
        <v>-10541</v>
      </c>
      <c r="I57" s="94">
        <v>11963</v>
      </c>
      <c r="J57" s="149"/>
      <c r="K57" s="149"/>
    </row>
    <row r="58" spans="2:11" ht="12.75">
      <c r="B58" s="147" t="s">
        <v>157</v>
      </c>
      <c r="C58" s="134">
        <v>0</v>
      </c>
      <c r="D58" s="94">
        <v>-30758</v>
      </c>
      <c r="E58" s="94">
        <v>-11915</v>
      </c>
      <c r="F58" s="94">
        <v>-1004</v>
      </c>
      <c r="G58" s="148">
        <f>-1132+1132+7071</f>
        <v>7071</v>
      </c>
      <c r="H58" s="94">
        <v>4020</v>
      </c>
      <c r="I58" s="94">
        <v>4777</v>
      </c>
      <c r="J58" s="149"/>
      <c r="K58" s="143"/>
    </row>
    <row r="59" spans="2:11" ht="13.5" thickBot="1">
      <c r="B59" s="151" t="s">
        <v>17</v>
      </c>
      <c r="C59" s="152">
        <f aca="true" t="shared" si="1" ref="C59:I59">SUM(C43:C58)</f>
        <v>475035</v>
      </c>
      <c r="D59" s="152">
        <f t="shared" si="1"/>
        <v>289619</v>
      </c>
      <c r="E59" s="152">
        <f t="shared" si="1"/>
        <v>-196627</v>
      </c>
      <c r="F59" s="152">
        <f t="shared" si="1"/>
        <v>-222521</v>
      </c>
      <c r="G59" s="152">
        <f t="shared" si="1"/>
        <v>120160</v>
      </c>
      <c r="H59" s="152">
        <f t="shared" si="1"/>
        <v>-295587</v>
      </c>
      <c r="I59" s="152">
        <f t="shared" si="1"/>
        <v>131000</v>
      </c>
      <c r="J59" s="149"/>
      <c r="K59" s="149"/>
    </row>
    <row r="60" spans="2:11" ht="12.75">
      <c r="B60" s="153" t="s">
        <v>8</v>
      </c>
      <c r="C60" s="154"/>
      <c r="D60" s="155"/>
      <c r="E60" s="155"/>
      <c r="F60" s="155"/>
      <c r="G60" s="155"/>
      <c r="H60" s="155"/>
      <c r="I60" s="155"/>
      <c r="J60" s="149"/>
      <c r="K60" s="149"/>
    </row>
    <row r="61" spans="2:11" ht="12.75">
      <c r="B61" s="147" t="s">
        <v>141</v>
      </c>
      <c r="C61" s="134">
        <v>0</v>
      </c>
      <c r="D61" s="94">
        <v>-34272</v>
      </c>
      <c r="E61" s="94">
        <v>0</v>
      </c>
      <c r="F61" s="94">
        <v>10905</v>
      </c>
      <c r="G61" s="94" t="s">
        <v>6</v>
      </c>
      <c r="H61" s="94" t="s">
        <v>6</v>
      </c>
      <c r="I61" s="94">
        <v>0</v>
      </c>
      <c r="J61" s="149"/>
      <c r="K61" s="149"/>
    </row>
    <row r="62" spans="2:11" ht="12.75">
      <c r="B62" s="147" t="s">
        <v>153</v>
      </c>
      <c r="C62" s="134">
        <v>78</v>
      </c>
      <c r="D62" s="94">
        <v>92</v>
      </c>
      <c r="E62" s="94" t="s">
        <v>6</v>
      </c>
      <c r="F62" s="94" t="s">
        <v>6</v>
      </c>
      <c r="G62" s="94" t="s">
        <v>6</v>
      </c>
      <c r="H62" s="94" t="s">
        <v>6</v>
      </c>
      <c r="I62" s="94" t="s">
        <v>6</v>
      </c>
      <c r="J62" s="149"/>
      <c r="K62" s="149"/>
    </row>
    <row r="63" spans="2:11" ht="12.75">
      <c r="B63" s="147" t="s">
        <v>154</v>
      </c>
      <c r="C63" s="134">
        <v>751750</v>
      </c>
      <c r="D63" s="94">
        <v>46570</v>
      </c>
      <c r="E63" s="94">
        <v>61207</v>
      </c>
      <c r="F63" s="94">
        <v>-27580</v>
      </c>
      <c r="G63" s="94">
        <v>26141</v>
      </c>
      <c r="H63" s="148">
        <v>13903</v>
      </c>
      <c r="I63" s="94">
        <v>0</v>
      </c>
      <c r="J63" s="149"/>
      <c r="K63" s="149"/>
    </row>
    <row r="64" spans="2:11" ht="12.75">
      <c r="B64" s="147" t="s">
        <v>18</v>
      </c>
      <c r="C64" s="134">
        <v>2179677</v>
      </c>
      <c r="D64" s="94">
        <v>2861980</v>
      </c>
      <c r="E64" s="94">
        <v>2579593</v>
      </c>
      <c r="F64" s="94">
        <v>2692437</v>
      </c>
      <c r="G64" s="148">
        <f>424935+1132+7071</f>
        <v>433138</v>
      </c>
      <c r="H64" s="148">
        <v>56475</v>
      </c>
      <c r="I64" s="94">
        <v>131000</v>
      </c>
      <c r="J64" s="149"/>
      <c r="K64" s="149"/>
    </row>
    <row r="65" spans="2:11" ht="12.75">
      <c r="B65" s="147" t="s">
        <v>146</v>
      </c>
      <c r="C65" s="134">
        <v>-2457333</v>
      </c>
      <c r="D65" s="94">
        <v>-2584659</v>
      </c>
      <c r="E65" s="94">
        <v>-2837427</v>
      </c>
      <c r="F65" s="94">
        <v>-2898283</v>
      </c>
      <c r="G65" s="94">
        <v>-339119</v>
      </c>
      <c r="H65" s="94">
        <v>-365965</v>
      </c>
      <c r="I65" s="94">
        <v>0</v>
      </c>
      <c r="J65" s="149"/>
      <c r="K65" s="149"/>
    </row>
    <row r="66" spans="2:11" ht="12.75">
      <c r="B66" s="147" t="s">
        <v>50</v>
      </c>
      <c r="C66" s="134">
        <v>7416</v>
      </c>
      <c r="D66" s="94" t="s">
        <v>6</v>
      </c>
      <c r="E66" s="94" t="s">
        <v>6</v>
      </c>
      <c r="F66" s="94" t="s">
        <v>6</v>
      </c>
      <c r="G66" s="94" t="s">
        <v>6</v>
      </c>
      <c r="H66" s="94" t="s">
        <v>6</v>
      </c>
      <c r="I66" s="94" t="s">
        <v>6</v>
      </c>
      <c r="J66" s="149"/>
      <c r="K66" s="149"/>
    </row>
    <row r="67" spans="2:11" ht="12.75">
      <c r="B67" s="147" t="s">
        <v>19</v>
      </c>
      <c r="C67" s="134">
        <v>-6595</v>
      </c>
      <c r="D67" s="94">
        <v>-92</v>
      </c>
      <c r="E67" s="94" t="s">
        <v>6</v>
      </c>
      <c r="F67" s="94" t="s">
        <v>6</v>
      </c>
      <c r="G67" s="94" t="s">
        <v>6</v>
      </c>
      <c r="H67" s="94" t="s">
        <v>6</v>
      </c>
      <c r="I67" s="94" t="s">
        <v>6</v>
      </c>
      <c r="J67" s="149"/>
      <c r="K67" s="149"/>
    </row>
    <row r="68" spans="2:11" ht="12.75">
      <c r="B68" s="147" t="s">
        <v>20</v>
      </c>
      <c r="C68" s="134">
        <v>42</v>
      </c>
      <c r="D68" s="94" t="s">
        <v>6</v>
      </c>
      <c r="E68" s="94" t="s">
        <v>6</v>
      </c>
      <c r="F68" s="94" t="s">
        <v>6</v>
      </c>
      <c r="G68" s="94" t="s">
        <v>6</v>
      </c>
      <c r="H68" s="94" t="s">
        <v>6</v>
      </c>
      <c r="I68" s="94" t="s">
        <v>6</v>
      </c>
      <c r="J68" s="149"/>
      <c r="K68" s="149"/>
    </row>
    <row r="69" spans="2:11" ht="12.75">
      <c r="B69" s="147"/>
      <c r="C69" s="134"/>
      <c r="D69" s="94"/>
      <c r="E69" s="94"/>
      <c r="F69" s="94"/>
      <c r="G69" s="94"/>
      <c r="H69" s="94"/>
      <c r="I69" s="94"/>
      <c r="J69" s="149"/>
      <c r="K69" s="149"/>
    </row>
    <row r="70" spans="2:11" ht="13.5" thickBot="1">
      <c r="B70" s="156" t="s">
        <v>21</v>
      </c>
      <c r="C70" s="157">
        <f aca="true" t="shared" si="2" ref="C70:I70">C28+C59</f>
        <v>9572555</v>
      </c>
      <c r="D70" s="157">
        <f t="shared" si="2"/>
        <v>9368001</v>
      </c>
      <c r="E70" s="157">
        <f t="shared" si="2"/>
        <v>8834901</v>
      </c>
      <c r="F70" s="157">
        <f t="shared" si="2"/>
        <v>8505703</v>
      </c>
      <c r="G70" s="157">
        <f>G28+G59</f>
        <v>8090641</v>
      </c>
      <c r="H70" s="157">
        <f>H28+H59</f>
        <v>7301681</v>
      </c>
      <c r="I70" s="157">
        <f t="shared" si="2"/>
        <v>7113752</v>
      </c>
      <c r="J70" s="149"/>
      <c r="K70" s="149"/>
    </row>
    <row r="71" spans="2:11" ht="13.5" thickTop="1">
      <c r="B71" s="153" t="s">
        <v>8</v>
      </c>
      <c r="C71" s="158"/>
      <c r="D71" s="159"/>
      <c r="E71" s="159"/>
      <c r="F71" s="159"/>
      <c r="G71" s="159"/>
      <c r="H71" s="159"/>
      <c r="I71" s="159"/>
      <c r="J71" s="149"/>
      <c r="K71" s="149"/>
    </row>
    <row r="72" spans="2:11" ht="12.75">
      <c r="B72" s="147" t="s">
        <v>154</v>
      </c>
      <c r="C72" s="134">
        <v>1185661</v>
      </c>
      <c r="D72" s="94">
        <v>401917</v>
      </c>
      <c r="E72" s="94">
        <v>504077</v>
      </c>
      <c r="F72" s="94">
        <v>499499</v>
      </c>
      <c r="G72" s="94">
        <v>477190</v>
      </c>
      <c r="H72" s="148">
        <v>450799</v>
      </c>
      <c r="I72" s="94">
        <v>600566</v>
      </c>
      <c r="J72" s="149"/>
      <c r="K72" s="149"/>
    </row>
    <row r="73" spans="2:11" ht="12.75">
      <c r="B73" s="160"/>
      <c r="C73" s="135"/>
      <c r="D73" s="136"/>
      <c r="E73" s="136"/>
      <c r="F73" s="136"/>
      <c r="G73" s="136"/>
      <c r="H73" s="136"/>
      <c r="I73" s="136"/>
      <c r="J73" s="149"/>
      <c r="K73" s="149"/>
    </row>
    <row r="74" spans="2:11" ht="12.75">
      <c r="B74" s="151" t="s">
        <v>163</v>
      </c>
      <c r="C74" s="137"/>
      <c r="D74" s="138"/>
      <c r="E74" s="138"/>
      <c r="F74" s="138"/>
      <c r="G74" s="138"/>
      <c r="H74" s="138"/>
      <c r="I74" s="138"/>
      <c r="J74" s="149"/>
      <c r="K74" s="149"/>
    </row>
    <row r="75" spans="2:11" ht="12.75">
      <c r="B75" s="147" t="s">
        <v>164</v>
      </c>
      <c r="C75" s="134">
        <v>25658</v>
      </c>
      <c r="D75" s="94">
        <v>300893</v>
      </c>
      <c r="E75" s="94">
        <v>248513</v>
      </c>
      <c r="F75" s="94">
        <v>184028</v>
      </c>
      <c r="G75" s="94">
        <v>228964</v>
      </c>
      <c r="H75" s="94">
        <v>242428</v>
      </c>
      <c r="I75" s="94">
        <v>339480</v>
      </c>
      <c r="J75" s="149"/>
      <c r="K75" s="149"/>
    </row>
    <row r="76" spans="2:11" ht="12.75">
      <c r="B76" s="147" t="s">
        <v>4</v>
      </c>
      <c r="C76" s="134">
        <v>615519</v>
      </c>
      <c r="D76" s="94">
        <v>55249</v>
      </c>
      <c r="E76" s="94">
        <v>49573</v>
      </c>
      <c r="F76" s="94">
        <v>26836</v>
      </c>
      <c r="G76" s="94">
        <v>26816</v>
      </c>
      <c r="H76" s="94">
        <v>24497</v>
      </c>
      <c r="I76" s="94">
        <v>8000</v>
      </c>
      <c r="J76" s="149"/>
      <c r="K76" s="149"/>
    </row>
    <row r="77" spans="2:11" ht="12.75">
      <c r="B77" s="147" t="s">
        <v>99</v>
      </c>
      <c r="C77" s="134">
        <v>176629</v>
      </c>
      <c r="D77" s="94">
        <v>146134</v>
      </c>
      <c r="E77" s="94">
        <v>26865</v>
      </c>
      <c r="F77" s="94">
        <v>50087</v>
      </c>
      <c r="G77" s="94">
        <v>0</v>
      </c>
      <c r="H77" s="94">
        <v>0</v>
      </c>
      <c r="I77" s="94">
        <v>0</v>
      </c>
      <c r="J77" s="149"/>
      <c r="K77" s="149"/>
    </row>
    <row r="78" spans="2:11" ht="12.75">
      <c r="B78" s="147" t="s">
        <v>100</v>
      </c>
      <c r="C78" s="134">
        <v>809</v>
      </c>
      <c r="D78" s="94">
        <v>411</v>
      </c>
      <c r="E78" s="94">
        <v>861</v>
      </c>
      <c r="F78" s="94">
        <v>1067</v>
      </c>
      <c r="G78" s="94">
        <v>4288</v>
      </c>
      <c r="H78" s="94">
        <v>4298</v>
      </c>
      <c r="I78" s="94">
        <v>3500</v>
      </c>
      <c r="J78" s="149"/>
      <c r="K78" s="149"/>
    </row>
    <row r="79" spans="2:11" ht="12.75">
      <c r="B79" s="147" t="s">
        <v>12</v>
      </c>
      <c r="C79" s="134">
        <v>12825</v>
      </c>
      <c r="D79" s="94">
        <v>748</v>
      </c>
      <c r="E79" s="94">
        <v>4</v>
      </c>
      <c r="F79" s="94">
        <v>1654</v>
      </c>
      <c r="G79" s="94">
        <v>924</v>
      </c>
      <c r="H79" s="94">
        <v>2250</v>
      </c>
      <c r="I79" s="94">
        <v>3800</v>
      </c>
      <c r="J79" s="149"/>
      <c r="K79" s="149"/>
    </row>
    <row r="80" spans="2:11" ht="12.75">
      <c r="B80" s="147" t="s">
        <v>13</v>
      </c>
      <c r="C80" s="134">
        <v>117</v>
      </c>
      <c r="D80" s="94">
        <v>1140</v>
      </c>
      <c r="E80" s="94">
        <v>197</v>
      </c>
      <c r="F80" s="94">
        <v>406</v>
      </c>
      <c r="G80" s="94">
        <v>53</v>
      </c>
      <c r="H80" s="94">
        <v>86</v>
      </c>
      <c r="I80" s="94">
        <v>0</v>
      </c>
      <c r="J80" s="149"/>
      <c r="K80" s="149"/>
    </row>
    <row r="81" spans="2:11" ht="12.75">
      <c r="B81" s="147" t="s">
        <v>112</v>
      </c>
      <c r="C81" s="134">
        <v>241</v>
      </c>
      <c r="D81" s="94">
        <v>205</v>
      </c>
      <c r="E81" s="94">
        <v>91</v>
      </c>
      <c r="F81" s="94">
        <v>44</v>
      </c>
      <c r="G81" s="94">
        <v>182</v>
      </c>
      <c r="H81" s="94">
        <v>84</v>
      </c>
      <c r="I81" s="94">
        <v>0</v>
      </c>
      <c r="J81" s="149"/>
      <c r="K81" s="149"/>
    </row>
    <row r="82" spans="2:11" ht="12.75">
      <c r="B82" s="147" t="s">
        <v>14</v>
      </c>
      <c r="C82" s="134">
        <v>0</v>
      </c>
      <c r="D82" s="94">
        <v>0</v>
      </c>
      <c r="E82" s="94">
        <v>0</v>
      </c>
      <c r="F82" s="94">
        <v>0</v>
      </c>
      <c r="G82" s="94">
        <v>134</v>
      </c>
      <c r="H82" s="94">
        <v>553</v>
      </c>
      <c r="I82" s="94">
        <v>0</v>
      </c>
      <c r="J82" s="149"/>
      <c r="K82" s="149"/>
    </row>
    <row r="83" spans="2:11" ht="12.75">
      <c r="B83" s="147" t="s">
        <v>113</v>
      </c>
      <c r="C83" s="134">
        <v>1208</v>
      </c>
      <c r="D83" s="94">
        <v>2982</v>
      </c>
      <c r="E83" s="94">
        <v>1428</v>
      </c>
      <c r="F83" s="94">
        <v>971</v>
      </c>
      <c r="G83" s="94">
        <v>564</v>
      </c>
      <c r="H83" s="94">
        <v>816</v>
      </c>
      <c r="I83" s="94">
        <v>100</v>
      </c>
      <c r="J83" s="149"/>
      <c r="K83" s="149"/>
    </row>
    <row r="84" spans="2:11" ht="12.75">
      <c r="B84" s="147" t="s">
        <v>114</v>
      </c>
      <c r="C84" s="134">
        <v>389</v>
      </c>
      <c r="D84" s="94">
        <v>5190</v>
      </c>
      <c r="E84" s="94">
        <v>294</v>
      </c>
      <c r="F84" s="94">
        <v>203</v>
      </c>
      <c r="G84" s="94">
        <v>258</v>
      </c>
      <c r="H84" s="94">
        <v>1406</v>
      </c>
      <c r="I84" s="94">
        <v>0</v>
      </c>
      <c r="J84" s="149"/>
      <c r="K84" s="149"/>
    </row>
    <row r="85" spans="2:11" ht="12.75">
      <c r="B85" s="147" t="s">
        <v>115</v>
      </c>
      <c r="C85" s="134">
        <v>0</v>
      </c>
      <c r="D85" s="94">
        <v>51</v>
      </c>
      <c r="E85" s="94">
        <v>0</v>
      </c>
      <c r="F85" s="94">
        <v>0</v>
      </c>
      <c r="G85" s="94">
        <v>80</v>
      </c>
      <c r="H85" s="94">
        <v>112</v>
      </c>
      <c r="I85" s="94">
        <v>0</v>
      </c>
      <c r="J85" s="149"/>
      <c r="K85" s="149"/>
    </row>
    <row r="86" spans="2:11" ht="12.75">
      <c r="B86" s="147" t="s">
        <v>16</v>
      </c>
      <c r="C86" s="134">
        <v>12915</v>
      </c>
      <c r="D86" s="94">
        <v>15706</v>
      </c>
      <c r="E86" s="94">
        <v>15636</v>
      </c>
      <c r="F86" s="94">
        <v>16180</v>
      </c>
      <c r="G86" s="94">
        <v>9745</v>
      </c>
      <c r="H86" s="94">
        <v>11806</v>
      </c>
      <c r="I86" s="94">
        <v>2500</v>
      </c>
      <c r="J86" s="149"/>
      <c r="K86" s="149"/>
    </row>
    <row r="87" spans="2:11" ht="12.75">
      <c r="B87" s="147" t="s">
        <v>101</v>
      </c>
      <c r="C87" s="134">
        <v>0</v>
      </c>
      <c r="D87" s="94">
        <v>-62</v>
      </c>
      <c r="E87" s="94">
        <v>0</v>
      </c>
      <c r="F87" s="94">
        <v>0</v>
      </c>
      <c r="G87" s="94">
        <v>0</v>
      </c>
      <c r="H87" s="94">
        <v>0</v>
      </c>
      <c r="I87" s="94">
        <v>0</v>
      </c>
      <c r="J87" s="149"/>
      <c r="K87" s="149"/>
    </row>
    <row r="88" spans="2:11" ht="12.75">
      <c r="B88" s="147" t="s">
        <v>102</v>
      </c>
      <c r="C88" s="134">
        <v>0</v>
      </c>
      <c r="D88" s="94">
        <v>-2</v>
      </c>
      <c r="E88" s="94">
        <v>0</v>
      </c>
      <c r="F88" s="94">
        <v>0</v>
      </c>
      <c r="G88" s="94">
        <v>0</v>
      </c>
      <c r="H88" s="94">
        <v>0</v>
      </c>
      <c r="I88" s="94">
        <v>0</v>
      </c>
      <c r="J88" s="149"/>
      <c r="K88" s="149"/>
    </row>
    <row r="89" spans="2:11" ht="12.75">
      <c r="B89" s="147" t="s">
        <v>117</v>
      </c>
      <c r="C89" s="134">
        <v>1713</v>
      </c>
      <c r="D89" s="94">
        <v>1642</v>
      </c>
      <c r="E89" s="94">
        <v>633</v>
      </c>
      <c r="F89" s="94">
        <v>608</v>
      </c>
      <c r="G89" s="94">
        <v>853</v>
      </c>
      <c r="H89" s="94">
        <v>1457</v>
      </c>
      <c r="I89" s="94">
        <v>600</v>
      </c>
      <c r="J89" s="149"/>
      <c r="K89" s="149"/>
    </row>
    <row r="90" spans="2:11" ht="12.75">
      <c r="B90" s="147" t="s">
        <v>157</v>
      </c>
      <c r="C90" s="134">
        <v>74</v>
      </c>
      <c r="D90" s="94">
        <v>0</v>
      </c>
      <c r="E90" s="94">
        <v>44</v>
      </c>
      <c r="F90" s="94">
        <v>-1185</v>
      </c>
      <c r="G90" s="94">
        <v>1863</v>
      </c>
      <c r="H90" s="94">
        <v>0</v>
      </c>
      <c r="I90" s="94">
        <v>0</v>
      </c>
      <c r="J90" s="149"/>
      <c r="K90" s="149"/>
    </row>
    <row r="91" spans="2:11" ht="13.5" thickBot="1">
      <c r="B91" s="151" t="s">
        <v>22</v>
      </c>
      <c r="C91" s="152">
        <f>SUM(C75:C90)</f>
        <v>848097</v>
      </c>
      <c r="D91" s="152">
        <f aca="true" t="shared" si="3" ref="D91:I91">SUM(D75:D90)</f>
        <v>530287</v>
      </c>
      <c r="E91" s="152">
        <f t="shared" si="3"/>
        <v>344139</v>
      </c>
      <c r="F91" s="152">
        <f t="shared" si="3"/>
        <v>280899</v>
      </c>
      <c r="G91" s="152">
        <f t="shared" si="3"/>
        <v>274724</v>
      </c>
      <c r="H91" s="152">
        <f t="shared" si="3"/>
        <v>289793</v>
      </c>
      <c r="I91" s="152">
        <f t="shared" si="3"/>
        <v>357980</v>
      </c>
      <c r="J91" s="149"/>
      <c r="K91" s="149"/>
    </row>
    <row r="92" spans="2:11" ht="12.75">
      <c r="B92" s="153" t="s">
        <v>8</v>
      </c>
      <c r="C92" s="161"/>
      <c r="D92" s="162"/>
      <c r="E92" s="162"/>
      <c r="F92" s="162"/>
      <c r="G92" s="163"/>
      <c r="H92" s="163"/>
      <c r="I92" s="163"/>
      <c r="J92" s="149"/>
      <c r="K92" s="149"/>
    </row>
    <row r="93" spans="2:11" ht="12.75">
      <c r="B93" s="147" t="s">
        <v>147</v>
      </c>
      <c r="C93" s="134">
        <v>0</v>
      </c>
      <c r="D93" s="94">
        <v>1388</v>
      </c>
      <c r="E93" s="94">
        <v>281</v>
      </c>
      <c r="F93" s="94">
        <v>192</v>
      </c>
      <c r="G93" s="94">
        <v>0</v>
      </c>
      <c r="H93" s="94" t="s">
        <v>6</v>
      </c>
      <c r="I93" s="94">
        <v>0</v>
      </c>
      <c r="J93" s="149"/>
      <c r="K93" s="149"/>
    </row>
    <row r="94" spans="2:11" ht="12.75">
      <c r="B94" s="147" t="s">
        <v>23</v>
      </c>
      <c r="C94" s="134">
        <v>0</v>
      </c>
      <c r="D94" s="94">
        <v>0</v>
      </c>
      <c r="E94" s="94">
        <v>0</v>
      </c>
      <c r="F94" s="94">
        <v>6794</v>
      </c>
      <c r="G94" s="94" t="s">
        <v>6</v>
      </c>
      <c r="H94" s="94" t="s">
        <v>6</v>
      </c>
      <c r="I94" s="94">
        <v>0</v>
      </c>
      <c r="J94" s="149"/>
      <c r="K94" s="149"/>
    </row>
    <row r="95" spans="2:11" ht="12.75">
      <c r="B95" s="147" t="s">
        <v>24</v>
      </c>
      <c r="C95" s="134">
        <v>874748</v>
      </c>
      <c r="D95" s="94">
        <v>591460</v>
      </c>
      <c r="E95" s="94">
        <v>419703</v>
      </c>
      <c r="F95" s="94">
        <v>327053</v>
      </c>
      <c r="G95" s="94">
        <f>361762+1921</f>
        <v>363683</v>
      </c>
      <c r="H95" s="94">
        <v>359503</v>
      </c>
      <c r="I95" s="94">
        <v>387980</v>
      </c>
      <c r="J95" s="149"/>
      <c r="K95" s="149"/>
    </row>
    <row r="96" spans="2:11" ht="12.75">
      <c r="B96" s="147" t="s">
        <v>25</v>
      </c>
      <c r="C96" s="134">
        <v>-36211</v>
      </c>
      <c r="D96" s="94">
        <v>-62561</v>
      </c>
      <c r="E96" s="94">
        <v>-75845</v>
      </c>
      <c r="F96" s="94">
        <v>-53140</v>
      </c>
      <c r="G96" s="94">
        <f>-88901-58</f>
        <v>-88959</v>
      </c>
      <c r="H96" s="94">
        <v>-70028</v>
      </c>
      <c r="I96" s="94">
        <v>-30000</v>
      </c>
      <c r="J96" s="149"/>
      <c r="K96" s="149"/>
    </row>
    <row r="97" spans="2:11" ht="12.75">
      <c r="B97" s="147" t="s">
        <v>26</v>
      </c>
      <c r="C97" s="134">
        <v>9560</v>
      </c>
      <c r="D97" s="94">
        <v>0</v>
      </c>
      <c r="E97" s="94">
        <v>0</v>
      </c>
      <c r="F97" s="94">
        <v>0</v>
      </c>
      <c r="G97" s="94">
        <v>0</v>
      </c>
      <c r="H97" s="94">
        <v>318</v>
      </c>
      <c r="I97" s="94">
        <v>0</v>
      </c>
      <c r="J97" s="149"/>
      <c r="K97" s="149"/>
    </row>
    <row r="98" spans="2:11" ht="12.75">
      <c r="B98" s="164"/>
      <c r="C98" s="165"/>
      <c r="D98" s="166"/>
      <c r="E98" s="166"/>
      <c r="F98" s="166"/>
      <c r="G98" s="166"/>
      <c r="H98" s="166"/>
      <c r="I98" s="166"/>
      <c r="J98" s="149"/>
      <c r="K98" s="149"/>
    </row>
    <row r="99" spans="2:11" ht="13.5" thickBot="1">
      <c r="B99" s="151" t="s">
        <v>27</v>
      </c>
      <c r="C99" s="157">
        <f>C91</f>
        <v>848097</v>
      </c>
      <c r="D99" s="157">
        <f aca="true" t="shared" si="4" ref="D99:I99">D91</f>
        <v>530287</v>
      </c>
      <c r="E99" s="157">
        <f t="shared" si="4"/>
        <v>344139</v>
      </c>
      <c r="F99" s="157">
        <f t="shared" si="4"/>
        <v>280899</v>
      </c>
      <c r="G99" s="157">
        <f t="shared" si="4"/>
        <v>274724</v>
      </c>
      <c r="H99" s="157">
        <f t="shared" si="4"/>
        <v>289793</v>
      </c>
      <c r="I99" s="157">
        <f t="shared" si="4"/>
        <v>357980</v>
      </c>
      <c r="J99" s="149"/>
      <c r="K99" s="149"/>
    </row>
    <row r="100" spans="2:11" ht="13.5" thickBot="1">
      <c r="B100" s="164"/>
      <c r="C100" s="165"/>
      <c r="D100" s="166"/>
      <c r="E100" s="166"/>
      <c r="F100" s="166"/>
      <c r="G100" s="166"/>
      <c r="H100" s="166"/>
      <c r="I100" s="166"/>
      <c r="J100" s="149"/>
      <c r="K100" s="149"/>
    </row>
    <row r="101" spans="2:11" ht="13.5" thickBot="1">
      <c r="B101" s="151" t="s">
        <v>160</v>
      </c>
      <c r="C101" s="167">
        <f aca="true" t="shared" si="5" ref="C101:I101">C70+C99-C72</f>
        <v>9234991</v>
      </c>
      <c r="D101" s="167">
        <f t="shared" si="5"/>
        <v>9496371</v>
      </c>
      <c r="E101" s="167">
        <f t="shared" si="5"/>
        <v>8674963</v>
      </c>
      <c r="F101" s="167">
        <f t="shared" si="5"/>
        <v>8287103</v>
      </c>
      <c r="G101" s="167">
        <f t="shared" si="5"/>
        <v>7888175</v>
      </c>
      <c r="H101" s="167">
        <f>H70+H99-H72</f>
        <v>7140675</v>
      </c>
      <c r="I101" s="167">
        <f t="shared" si="5"/>
        <v>6871166</v>
      </c>
      <c r="J101" s="149"/>
      <c r="K101" s="149"/>
    </row>
    <row r="102" spans="2:11" ht="13.5" thickTop="1">
      <c r="B102" s="153" t="s">
        <v>8</v>
      </c>
      <c r="C102" s="168"/>
      <c r="D102" s="169"/>
      <c r="E102" s="169"/>
      <c r="F102" s="169"/>
      <c r="G102" s="170"/>
      <c r="H102" s="170"/>
      <c r="I102" s="170"/>
      <c r="J102" s="149"/>
      <c r="K102" s="149"/>
    </row>
    <row r="103" spans="1:11" ht="12.75">
      <c r="A103" s="15"/>
      <c r="B103" s="147" t="s">
        <v>161</v>
      </c>
      <c r="C103" s="134">
        <v>9511706</v>
      </c>
      <c r="D103" s="94">
        <v>9253322</v>
      </c>
      <c r="E103" s="94">
        <v>8932797</v>
      </c>
      <c r="F103" s="94">
        <v>8482044</v>
      </c>
      <c r="G103" s="94">
        <f>7792293+1863</f>
        <v>7794156</v>
      </c>
      <c r="H103" s="94">
        <f>H28+H99-H36</f>
        <v>7450165</v>
      </c>
      <c r="I103" s="94">
        <v>6740166</v>
      </c>
      <c r="J103" s="149"/>
      <c r="K103" s="149"/>
    </row>
    <row r="104" spans="1:11" ht="12.75">
      <c r="A104" s="15"/>
      <c r="B104" s="147" t="s">
        <v>162</v>
      </c>
      <c r="C104" s="134">
        <v>-276715</v>
      </c>
      <c r="D104" s="94">
        <v>243049</v>
      </c>
      <c r="E104" s="94">
        <v>-257834</v>
      </c>
      <c r="F104" s="94">
        <v>-194941</v>
      </c>
      <c r="G104" s="94">
        <f>85816+1132+7071</f>
        <v>94019</v>
      </c>
      <c r="H104" s="94">
        <f>H59-H63</f>
        <v>-309490</v>
      </c>
      <c r="I104" s="94">
        <f>I59-I63</f>
        <v>131000</v>
      </c>
      <c r="J104" s="149"/>
      <c r="K104" s="149"/>
    </row>
    <row r="105" spans="2:11" ht="12.75">
      <c r="B105" s="149"/>
      <c r="C105" s="149"/>
      <c r="D105" s="149"/>
      <c r="E105" s="149"/>
      <c r="F105" s="149"/>
      <c r="G105" s="149"/>
      <c r="H105" s="149"/>
      <c r="I105" s="149"/>
      <c r="J105" s="149"/>
      <c r="K105" s="149"/>
    </row>
    <row r="106" spans="1:11" ht="24" customHeight="1">
      <c r="A106" s="145">
        <v>1</v>
      </c>
      <c r="B106" s="172" t="s">
        <v>155</v>
      </c>
      <c r="C106" s="172"/>
      <c r="D106" s="172"/>
      <c r="E106" s="172"/>
      <c r="F106" s="172"/>
      <c r="G106" s="172"/>
      <c r="H106" s="172"/>
      <c r="I106" s="172"/>
      <c r="J106" s="171"/>
      <c r="K106" s="171"/>
    </row>
    <row r="107" spans="1:11" s="146" customFormat="1" ht="26.25" customHeight="1">
      <c r="A107" s="145">
        <v>2</v>
      </c>
      <c r="B107" s="172" t="s">
        <v>148</v>
      </c>
      <c r="C107" s="172"/>
      <c r="D107" s="172"/>
      <c r="E107" s="172"/>
      <c r="F107" s="172"/>
      <c r="G107" s="172"/>
      <c r="H107" s="172"/>
      <c r="I107" s="172"/>
      <c r="J107" s="171"/>
      <c r="K107" s="171"/>
    </row>
    <row r="108" spans="1:11" ht="14.25" customHeight="1">
      <c r="A108" s="145">
        <v>3</v>
      </c>
      <c r="B108" s="172" t="s">
        <v>29</v>
      </c>
      <c r="C108" s="172"/>
      <c r="D108" s="172"/>
      <c r="E108" s="172"/>
      <c r="F108" s="172"/>
      <c r="G108" s="172"/>
      <c r="H108" s="172"/>
      <c r="I108" s="172"/>
      <c r="J108" s="171"/>
      <c r="K108" s="171"/>
    </row>
    <row r="109" spans="1:11" ht="48" customHeight="1">
      <c r="A109" s="145">
        <v>4</v>
      </c>
      <c r="B109" s="172" t="s">
        <v>159</v>
      </c>
      <c r="C109" s="172"/>
      <c r="D109" s="172"/>
      <c r="E109" s="172"/>
      <c r="F109" s="172"/>
      <c r="G109" s="172"/>
      <c r="H109" s="172"/>
      <c r="I109" s="172"/>
      <c r="J109" s="171"/>
      <c r="K109" s="171"/>
    </row>
    <row r="110" spans="1:11" ht="27.75" customHeight="1">
      <c r="A110" s="145">
        <v>5</v>
      </c>
      <c r="B110" s="172" t="s">
        <v>149</v>
      </c>
      <c r="C110" s="172"/>
      <c r="D110" s="172"/>
      <c r="E110" s="172"/>
      <c r="F110" s="172"/>
      <c r="G110" s="172"/>
      <c r="H110" s="172"/>
      <c r="I110" s="172"/>
      <c r="J110" s="171"/>
      <c r="K110" s="171"/>
    </row>
    <row r="111" spans="2:11" ht="12.75">
      <c r="B111" s="149"/>
      <c r="C111" s="149"/>
      <c r="D111" s="149"/>
      <c r="E111" s="149"/>
      <c r="F111" s="149"/>
      <c r="G111" s="149"/>
      <c r="H111" s="149"/>
      <c r="I111" s="149"/>
      <c r="J111" s="149"/>
      <c r="K111" s="149"/>
    </row>
    <row r="112" spans="2:11" ht="12.75">
      <c r="B112" s="149"/>
      <c r="C112" s="149"/>
      <c r="D112" s="149"/>
      <c r="E112" s="149"/>
      <c r="F112" s="149"/>
      <c r="G112" s="149"/>
      <c r="H112" s="149"/>
      <c r="I112" s="149"/>
      <c r="J112" s="149"/>
      <c r="K112" s="149"/>
    </row>
    <row r="113" spans="2:11" ht="12.75">
      <c r="B113" s="149"/>
      <c r="C113" s="149"/>
      <c r="D113" s="149"/>
      <c r="E113" s="149"/>
      <c r="F113" s="149"/>
      <c r="G113" s="149"/>
      <c r="H113" s="149"/>
      <c r="I113" s="149"/>
      <c r="J113" s="149"/>
      <c r="K113" s="149"/>
    </row>
    <row r="114" spans="2:11" ht="12.75">
      <c r="B114" s="149"/>
      <c r="C114" s="149"/>
      <c r="D114" s="149"/>
      <c r="E114" s="149"/>
      <c r="F114" s="149"/>
      <c r="G114" s="149"/>
      <c r="H114" s="149"/>
      <c r="I114" s="149"/>
      <c r="J114" s="149"/>
      <c r="K114" s="149"/>
    </row>
    <row r="115" spans="2:11" ht="12.75">
      <c r="B115" s="149"/>
      <c r="C115" s="149"/>
      <c r="D115" s="149"/>
      <c r="E115" s="149"/>
      <c r="F115" s="149"/>
      <c r="G115" s="149"/>
      <c r="H115" s="149"/>
      <c r="I115" s="149"/>
      <c r="J115" s="149"/>
      <c r="K115" s="149"/>
    </row>
    <row r="116" spans="2:11" ht="12.75">
      <c r="B116" s="149"/>
      <c r="C116" s="149"/>
      <c r="D116" s="149"/>
      <c r="E116" s="149"/>
      <c r="F116" s="149"/>
      <c r="G116" s="149"/>
      <c r="H116" s="149"/>
      <c r="I116" s="149"/>
      <c r="J116" s="149"/>
      <c r="K116" s="149"/>
    </row>
    <row r="117" spans="2:11" ht="12.75">
      <c r="B117" s="149"/>
      <c r="C117" s="149"/>
      <c r="D117" s="149"/>
      <c r="E117" s="149"/>
      <c r="F117" s="149"/>
      <c r="G117" s="149"/>
      <c r="H117" s="149"/>
      <c r="I117" s="149"/>
      <c r="J117" s="149"/>
      <c r="K117" s="149"/>
    </row>
    <row r="118" spans="2:11" ht="12.75">
      <c r="B118" s="149"/>
      <c r="C118" s="149"/>
      <c r="D118" s="149"/>
      <c r="E118" s="149"/>
      <c r="F118" s="149"/>
      <c r="G118" s="149"/>
      <c r="H118" s="149"/>
      <c r="I118" s="149"/>
      <c r="J118" s="149"/>
      <c r="K118" s="149"/>
    </row>
    <row r="119" spans="2:11" ht="12.75">
      <c r="B119" s="149"/>
      <c r="C119" s="149"/>
      <c r="D119" s="149"/>
      <c r="E119" s="149"/>
      <c r="F119" s="149"/>
      <c r="G119" s="149"/>
      <c r="H119" s="149"/>
      <c r="I119" s="149"/>
      <c r="J119" s="149"/>
      <c r="K119" s="149"/>
    </row>
    <row r="120" spans="2:11" ht="12.75">
      <c r="B120" s="149"/>
      <c r="C120" s="149"/>
      <c r="D120" s="149"/>
      <c r="E120" s="149"/>
      <c r="F120" s="149"/>
      <c r="G120" s="149"/>
      <c r="H120" s="149"/>
      <c r="I120" s="149"/>
      <c r="J120" s="149"/>
      <c r="K120" s="149"/>
    </row>
    <row r="121" spans="2:11" ht="12.75">
      <c r="B121" s="149"/>
      <c r="C121" s="149"/>
      <c r="D121" s="149"/>
      <c r="E121" s="149"/>
      <c r="F121" s="149"/>
      <c r="G121" s="149"/>
      <c r="H121" s="149"/>
      <c r="I121" s="149"/>
      <c r="J121" s="149"/>
      <c r="K121" s="149"/>
    </row>
    <row r="122" spans="2:11" ht="12.75">
      <c r="B122" s="149"/>
      <c r="C122" s="149"/>
      <c r="D122" s="149"/>
      <c r="E122" s="149"/>
      <c r="F122" s="149"/>
      <c r="G122" s="149"/>
      <c r="H122" s="149"/>
      <c r="I122" s="149"/>
      <c r="J122" s="149"/>
      <c r="K122" s="149"/>
    </row>
    <row r="123" spans="2:11" ht="12.75">
      <c r="B123" s="149"/>
      <c r="C123" s="149"/>
      <c r="D123" s="149"/>
      <c r="E123" s="149"/>
      <c r="F123" s="149"/>
      <c r="G123" s="149"/>
      <c r="H123" s="149"/>
      <c r="I123" s="149"/>
      <c r="J123" s="149"/>
      <c r="K123" s="149"/>
    </row>
    <row r="124" spans="2:11" ht="12.75">
      <c r="B124" s="149"/>
      <c r="C124" s="149"/>
      <c r="D124" s="149"/>
      <c r="E124" s="149"/>
      <c r="F124" s="149"/>
      <c r="G124" s="149"/>
      <c r="H124" s="149"/>
      <c r="I124" s="149"/>
      <c r="J124" s="149"/>
      <c r="K124" s="149"/>
    </row>
    <row r="125" spans="2:11" ht="12.75">
      <c r="B125" s="149"/>
      <c r="C125" s="149"/>
      <c r="D125" s="149"/>
      <c r="E125" s="149"/>
      <c r="F125" s="149"/>
      <c r="G125" s="149"/>
      <c r="H125" s="149"/>
      <c r="I125" s="149"/>
      <c r="J125" s="149"/>
      <c r="K125" s="149"/>
    </row>
  </sheetData>
  <sheetProtection/>
  <mergeCells count="5">
    <mergeCell ref="B107:I107"/>
    <mergeCell ref="B106:I106"/>
    <mergeCell ref="B108:I108"/>
    <mergeCell ref="B109:I109"/>
    <mergeCell ref="B110:I110"/>
  </mergeCells>
  <printOptions/>
  <pageMargins left="0.75" right="0.75" top="1" bottom="1" header="0.5" footer="0.5"/>
  <pageSetup fitToHeight="2"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I67"/>
  <sheetViews>
    <sheetView zoomScalePageLayoutView="0" workbookViewId="0" topLeftCell="A1">
      <selection activeCell="A4" sqref="A4"/>
    </sheetView>
  </sheetViews>
  <sheetFormatPr defaultColWidth="9.140625" defaultRowHeight="12.75"/>
  <cols>
    <col min="1" max="1" width="2.7109375" style="0" customWidth="1"/>
    <col min="2" max="2" width="47.57421875" style="0" customWidth="1"/>
    <col min="3" max="3" width="10.140625" style="0" bestFit="1" customWidth="1"/>
    <col min="4" max="4" width="9.28125" style="0" bestFit="1" customWidth="1"/>
    <col min="5" max="5" width="10.140625" style="0" bestFit="1" customWidth="1"/>
    <col min="6" max="6" width="9.28125" style="0" bestFit="1" customWidth="1"/>
    <col min="7" max="7" width="10.140625" style="0" bestFit="1" customWidth="1"/>
    <col min="8" max="8" width="9.28125" style="0" bestFit="1" customWidth="1"/>
  </cols>
  <sheetData>
    <row r="1" ht="15">
      <c r="A1" s="12" t="s">
        <v>30</v>
      </c>
    </row>
    <row r="2" s="14" customFormat="1" ht="12.75">
      <c r="A2" s="13"/>
    </row>
    <row r="3" ht="12.75">
      <c r="A3" s="14" t="s">
        <v>94</v>
      </c>
    </row>
    <row r="5" spans="1:8" ht="12.75">
      <c r="A5" s="82"/>
      <c r="B5" s="85"/>
      <c r="C5" s="174" t="s">
        <v>91</v>
      </c>
      <c r="D5" s="175"/>
      <c r="E5" s="176" t="s">
        <v>91</v>
      </c>
      <c r="F5" s="175"/>
      <c r="G5" s="176" t="s">
        <v>91</v>
      </c>
      <c r="H5" s="175"/>
    </row>
    <row r="6" spans="1:8" ht="13.5" thickBot="1">
      <c r="A6" s="83"/>
      <c r="B6" s="86"/>
      <c r="C6" s="177" t="s">
        <v>151</v>
      </c>
      <c r="D6" s="178"/>
      <c r="E6" s="179" t="s">
        <v>152</v>
      </c>
      <c r="F6" s="178"/>
      <c r="G6" s="179" t="s">
        <v>0</v>
      </c>
      <c r="H6" s="178"/>
    </row>
    <row r="7" spans="1:8" ht="13.5" thickBot="1">
      <c r="A7" s="84"/>
      <c r="B7" s="87"/>
      <c r="C7" s="88" t="s">
        <v>96</v>
      </c>
      <c r="D7" s="88" t="s">
        <v>97</v>
      </c>
      <c r="E7" s="88" t="s">
        <v>96</v>
      </c>
      <c r="F7" s="88" t="s">
        <v>97</v>
      </c>
      <c r="G7" s="88" t="s">
        <v>96</v>
      </c>
      <c r="H7" s="89" t="s">
        <v>97</v>
      </c>
    </row>
    <row r="8" spans="1:9" ht="12.75">
      <c r="A8" s="77"/>
      <c r="B8" s="26"/>
      <c r="C8" s="79"/>
      <c r="D8" s="79"/>
      <c r="E8" s="23"/>
      <c r="F8" s="79"/>
      <c r="G8" s="23"/>
      <c r="H8" s="80"/>
      <c r="I8" s="81"/>
    </row>
    <row r="9" spans="1:9" ht="12.75">
      <c r="A9" s="77" t="s">
        <v>95</v>
      </c>
      <c r="B9" s="26"/>
      <c r="C9" s="79"/>
      <c r="D9" s="79"/>
      <c r="E9" s="23"/>
      <c r="F9" s="79"/>
      <c r="G9" s="23"/>
      <c r="H9" s="80"/>
      <c r="I9" s="81"/>
    </row>
    <row r="10" spans="1:9" ht="12.75">
      <c r="A10" s="77"/>
      <c r="B10" s="26"/>
      <c r="C10" s="79"/>
      <c r="D10" s="79"/>
      <c r="E10" s="23"/>
      <c r="F10" s="79"/>
      <c r="G10" s="23"/>
      <c r="H10" s="80"/>
      <c r="I10" s="81"/>
    </row>
    <row r="11" spans="1:8" ht="12.75">
      <c r="A11" s="77" t="s">
        <v>98</v>
      </c>
      <c r="B11" s="26"/>
      <c r="C11" s="79">
        <f aca="true" t="shared" si="0" ref="C11:H11">SUM(C13:C29)</f>
        <v>7252861</v>
      </c>
      <c r="D11" s="79">
        <f t="shared" si="0"/>
        <v>301100</v>
      </c>
      <c r="E11" s="79">
        <f t="shared" si="0"/>
        <v>7586882</v>
      </c>
      <c r="F11" s="79">
        <f t="shared" si="0"/>
        <v>296328</v>
      </c>
      <c r="G11" s="79">
        <f t="shared" si="0"/>
        <v>7465410</v>
      </c>
      <c r="H11" s="79">
        <f t="shared" si="0"/>
        <v>289793</v>
      </c>
    </row>
    <row r="12" spans="2:8" ht="12.75">
      <c r="B12" s="72" t="s">
        <v>8</v>
      </c>
      <c r="C12" s="9"/>
      <c r="D12" s="9"/>
      <c r="E12" s="9"/>
      <c r="F12" s="9"/>
      <c r="G12" s="9"/>
      <c r="H12" s="9"/>
    </row>
    <row r="13" spans="2:8" ht="12.75">
      <c r="B13" s="25" t="s">
        <v>3</v>
      </c>
      <c r="C13" s="17">
        <f>283628+463109</f>
        <v>746737</v>
      </c>
      <c r="D13" s="17">
        <v>241908</v>
      </c>
      <c r="E13" s="17">
        <f>283614+786746</f>
        <v>1070360</v>
      </c>
      <c r="F13" s="17">
        <v>244526</v>
      </c>
      <c r="G13" s="17">
        <v>905470</v>
      </c>
      <c r="H13" s="17">
        <v>242428</v>
      </c>
    </row>
    <row r="14" spans="2:8" ht="12.75">
      <c r="B14" s="25" t="s">
        <v>111</v>
      </c>
      <c r="C14" s="17">
        <f>122998+3183229</f>
        <v>3306227</v>
      </c>
      <c r="D14" s="17">
        <v>31000</v>
      </c>
      <c r="E14" s="17">
        <f>139114+3140728</f>
        <v>3279842</v>
      </c>
      <c r="F14" s="17">
        <v>26000</v>
      </c>
      <c r="G14" s="17">
        <v>3345479</v>
      </c>
      <c r="H14" s="17">
        <v>24497</v>
      </c>
    </row>
    <row r="15" spans="2:8" ht="12.75">
      <c r="B15" s="25" t="s">
        <v>99</v>
      </c>
      <c r="C15" s="17">
        <f>26629+838371</f>
        <v>865000</v>
      </c>
      <c r="D15" s="17" t="s">
        <v>6</v>
      </c>
      <c r="E15" s="17">
        <f>26456+948046</f>
        <v>974502</v>
      </c>
      <c r="F15" s="17">
        <v>0</v>
      </c>
      <c r="G15" s="17">
        <v>944099</v>
      </c>
      <c r="H15" s="17">
        <v>0</v>
      </c>
    </row>
    <row r="16" spans="2:8" ht="12.75">
      <c r="B16" s="25" t="s">
        <v>100</v>
      </c>
      <c r="C16" s="17">
        <v>-6400</v>
      </c>
      <c r="D16" s="17">
        <v>3430</v>
      </c>
      <c r="E16" s="17">
        <v>-5848</v>
      </c>
      <c r="F16" s="17">
        <v>3730</v>
      </c>
      <c r="G16" s="17">
        <v>-14821</v>
      </c>
      <c r="H16" s="17">
        <v>4298</v>
      </c>
    </row>
    <row r="17" spans="2:8" ht="12.75">
      <c r="B17" s="25" t="s">
        <v>12</v>
      </c>
      <c r="C17" s="17">
        <f>14000+247000</f>
        <v>261000</v>
      </c>
      <c r="D17" s="17">
        <v>4000</v>
      </c>
      <c r="E17" s="17">
        <f>8053+188014</f>
        <v>196067</v>
      </c>
      <c r="F17" s="17">
        <v>4000</v>
      </c>
      <c r="G17" s="17">
        <v>191467</v>
      </c>
      <c r="H17" s="17">
        <v>2250</v>
      </c>
    </row>
    <row r="18" spans="2:8" ht="12.75">
      <c r="B18" s="25" t="s">
        <v>13</v>
      </c>
      <c r="C18" s="17">
        <f>1171+13039</f>
        <v>14210</v>
      </c>
      <c r="D18" s="17">
        <v>0</v>
      </c>
      <c r="E18" s="17">
        <f>1108+12462</f>
        <v>13570</v>
      </c>
      <c r="F18" s="17">
        <v>0</v>
      </c>
      <c r="G18" s="17">
        <v>12961</v>
      </c>
      <c r="H18" s="17">
        <v>86</v>
      </c>
    </row>
    <row r="19" spans="2:8" ht="12.75">
      <c r="B19" s="25" t="s">
        <v>112</v>
      </c>
      <c r="C19" s="17">
        <f>1077+4225</f>
        <v>5302</v>
      </c>
      <c r="D19" s="17">
        <v>132</v>
      </c>
      <c r="E19" s="17">
        <f>1077+4170</f>
        <v>5247</v>
      </c>
      <c r="F19" s="17">
        <v>132</v>
      </c>
      <c r="G19" s="17">
        <v>5504</v>
      </c>
      <c r="H19" s="17">
        <v>84</v>
      </c>
    </row>
    <row r="20" spans="2:8" ht="12.75">
      <c r="B20" s="25" t="s">
        <v>14</v>
      </c>
      <c r="C20" s="17">
        <f>466+4434</f>
        <v>4900</v>
      </c>
      <c r="D20" s="17">
        <v>200</v>
      </c>
      <c r="E20" s="17">
        <f>463+4270</f>
        <v>4733</v>
      </c>
      <c r="F20" s="17">
        <v>520</v>
      </c>
      <c r="G20" s="17">
        <v>4032</v>
      </c>
      <c r="H20" s="17">
        <v>553</v>
      </c>
    </row>
    <row r="21" spans="2:8" ht="12.75">
      <c r="B21" s="25" t="s">
        <v>113</v>
      </c>
      <c r="C21" s="17">
        <v>3963</v>
      </c>
      <c r="D21" s="17">
        <v>850</v>
      </c>
      <c r="E21" s="17">
        <v>4645</v>
      </c>
      <c r="F21" s="17">
        <v>765</v>
      </c>
      <c r="G21" s="17">
        <v>3715</v>
      </c>
      <c r="H21" s="17">
        <v>816</v>
      </c>
    </row>
    <row r="22" spans="2:8" ht="12.75">
      <c r="B22" s="25" t="s">
        <v>114</v>
      </c>
      <c r="C22" s="17">
        <v>13866</v>
      </c>
      <c r="D22" s="17">
        <v>1800</v>
      </c>
      <c r="E22" s="17">
        <v>14452</v>
      </c>
      <c r="F22" s="17">
        <v>1800</v>
      </c>
      <c r="G22" s="17">
        <v>13657</v>
      </c>
      <c r="H22" s="17">
        <v>1406</v>
      </c>
    </row>
    <row r="23" spans="2:8" ht="12.75">
      <c r="B23" s="25" t="s">
        <v>115</v>
      </c>
      <c r="C23" s="17">
        <v>4298</v>
      </c>
      <c r="D23" s="17">
        <v>50</v>
      </c>
      <c r="E23" s="17">
        <v>4298</v>
      </c>
      <c r="F23" s="17">
        <v>125</v>
      </c>
      <c r="G23" s="17">
        <v>3921</v>
      </c>
      <c r="H23" s="17">
        <v>112</v>
      </c>
    </row>
    <row r="24" spans="2:8" ht="12.75">
      <c r="B24" s="25" t="s">
        <v>16</v>
      </c>
      <c r="C24" s="17">
        <v>94200</v>
      </c>
      <c r="D24" s="17">
        <v>16000</v>
      </c>
      <c r="E24" s="17">
        <v>99600</v>
      </c>
      <c r="F24" s="17">
        <v>13000</v>
      </c>
      <c r="G24" s="17">
        <v>99306</v>
      </c>
      <c r="H24" s="17">
        <v>11806</v>
      </c>
    </row>
    <row r="25" spans="2:8" ht="12.75">
      <c r="B25" s="25" t="s">
        <v>101</v>
      </c>
      <c r="C25" s="17">
        <v>889000</v>
      </c>
      <c r="D25" s="17" t="s">
        <v>6</v>
      </c>
      <c r="E25" s="17">
        <v>929000</v>
      </c>
      <c r="F25" s="17">
        <v>0</v>
      </c>
      <c r="G25" s="17">
        <v>888754</v>
      </c>
      <c r="H25" s="17">
        <v>0</v>
      </c>
    </row>
    <row r="26" spans="2:8" ht="12.75">
      <c r="B26" s="25" t="s">
        <v>102</v>
      </c>
      <c r="C26" s="17">
        <v>741000</v>
      </c>
      <c r="D26" s="17" t="s">
        <v>6</v>
      </c>
      <c r="E26" s="17">
        <v>679800</v>
      </c>
      <c r="F26" s="17">
        <v>0</v>
      </c>
      <c r="G26" s="17">
        <v>684984</v>
      </c>
      <c r="H26" s="17">
        <v>0</v>
      </c>
    </row>
    <row r="27" spans="2:8" ht="12.75">
      <c r="B27" s="25" t="s">
        <v>93</v>
      </c>
      <c r="C27" s="17">
        <v>55700</v>
      </c>
      <c r="D27" s="17" t="s">
        <v>6</v>
      </c>
      <c r="E27" s="17">
        <v>63700</v>
      </c>
      <c r="F27" s="17">
        <v>0</v>
      </c>
      <c r="G27" s="17">
        <v>62814</v>
      </c>
      <c r="H27" s="17">
        <v>0</v>
      </c>
    </row>
    <row r="28" spans="2:8" ht="12.75">
      <c r="B28" s="25" t="s">
        <v>117</v>
      </c>
      <c r="C28" s="17">
        <f>12885+116115</f>
        <v>129000</v>
      </c>
      <c r="D28" s="17">
        <v>1730</v>
      </c>
      <c r="E28" s="94">
        <f>14634+119916</f>
        <v>134550</v>
      </c>
      <c r="F28" s="17">
        <v>1730</v>
      </c>
      <c r="G28" s="17">
        <v>194650</v>
      </c>
      <c r="H28" s="17">
        <v>1457</v>
      </c>
    </row>
    <row r="29" spans="2:8" ht="12.75">
      <c r="B29" s="25" t="s">
        <v>157</v>
      </c>
      <c r="C29" s="17">
        <f>9458+115400</f>
        <v>124858</v>
      </c>
      <c r="D29" s="17" t="s">
        <v>6</v>
      </c>
      <c r="E29" s="94">
        <f>9371+108993</f>
        <v>118364</v>
      </c>
      <c r="F29" s="17">
        <v>0</v>
      </c>
      <c r="G29" s="17">
        <v>119418</v>
      </c>
      <c r="H29" s="17">
        <v>0</v>
      </c>
    </row>
    <row r="30" spans="2:8" ht="12.75">
      <c r="B30" s="25"/>
      <c r="C30" s="17"/>
      <c r="D30" s="17"/>
      <c r="E30" s="17"/>
      <c r="F30" s="17"/>
      <c r="G30" s="17"/>
      <c r="H30" s="17"/>
    </row>
    <row r="31" spans="1:8" ht="12.75">
      <c r="A31" s="77" t="s">
        <v>103</v>
      </c>
      <c r="B31" s="25"/>
      <c r="C31" s="79">
        <f aca="true" t="shared" si="1" ref="C31:H31">SUM(C33:C34)</f>
        <v>122836</v>
      </c>
      <c r="D31" s="79">
        <f t="shared" si="1"/>
        <v>0</v>
      </c>
      <c r="E31" s="79">
        <f t="shared" si="1"/>
        <v>123451</v>
      </c>
      <c r="F31" s="79">
        <f t="shared" si="1"/>
        <v>0</v>
      </c>
      <c r="G31" s="79">
        <f t="shared" si="1"/>
        <v>131858</v>
      </c>
      <c r="H31" s="79">
        <f t="shared" si="1"/>
        <v>0</v>
      </c>
    </row>
    <row r="32" spans="2:8" ht="12.75">
      <c r="B32" s="72" t="s">
        <v>8</v>
      </c>
      <c r="C32" s="17"/>
      <c r="D32" s="17"/>
      <c r="E32" s="17"/>
      <c r="F32" s="17"/>
      <c r="G32" s="17"/>
      <c r="H32" s="17"/>
    </row>
    <row r="33" spans="2:8" ht="12.75">
      <c r="B33" s="25" t="s">
        <v>104</v>
      </c>
      <c r="C33" s="17">
        <v>141000</v>
      </c>
      <c r="D33" s="17" t="s">
        <v>6</v>
      </c>
      <c r="E33" s="17">
        <v>141000</v>
      </c>
      <c r="F33" s="17">
        <v>0</v>
      </c>
      <c r="G33" s="17">
        <v>148256</v>
      </c>
      <c r="H33" s="17">
        <v>0</v>
      </c>
    </row>
    <row r="34" spans="2:8" ht="12.75">
      <c r="B34" s="25" t="s">
        <v>156</v>
      </c>
      <c r="C34" s="17">
        <v>-18164</v>
      </c>
      <c r="D34" s="17" t="s">
        <v>6</v>
      </c>
      <c r="E34" s="17">
        <v>-17549</v>
      </c>
      <c r="F34" s="17">
        <v>0</v>
      </c>
      <c r="G34" s="17">
        <v>-16398</v>
      </c>
      <c r="H34" s="17">
        <v>0</v>
      </c>
    </row>
    <row r="35" spans="2:8" ht="12.75">
      <c r="B35" s="25"/>
      <c r="C35" s="17"/>
      <c r="D35" s="17"/>
      <c r="E35" s="17"/>
      <c r="F35" s="17"/>
      <c r="G35" s="17"/>
      <c r="H35" s="17"/>
    </row>
    <row r="36" spans="1:8" ht="12.75">
      <c r="A36" s="77" t="s">
        <v>105</v>
      </c>
      <c r="B36" s="24"/>
      <c r="C36" s="19">
        <f aca="true" t="shared" si="2" ref="C36:H36">+C11+C31</f>
        <v>7375697</v>
      </c>
      <c r="D36" s="19">
        <f t="shared" si="2"/>
        <v>301100</v>
      </c>
      <c r="E36" s="19">
        <f t="shared" si="2"/>
        <v>7710333</v>
      </c>
      <c r="F36" s="19">
        <f t="shared" si="2"/>
        <v>296328</v>
      </c>
      <c r="G36" s="19">
        <f t="shared" si="2"/>
        <v>7597268</v>
      </c>
      <c r="H36" s="19">
        <f t="shared" si="2"/>
        <v>289793</v>
      </c>
    </row>
    <row r="37" spans="2:8" ht="12.75">
      <c r="B37" s="26"/>
      <c r="C37" s="27"/>
      <c r="D37" s="27"/>
      <c r="E37" s="27"/>
      <c r="F37" s="27"/>
      <c r="G37" s="27"/>
      <c r="H37" s="27"/>
    </row>
    <row r="38" spans="1:8" ht="12.75">
      <c r="A38" s="77" t="s">
        <v>106</v>
      </c>
      <c r="B38" s="26"/>
      <c r="C38" s="27"/>
      <c r="D38" s="27"/>
      <c r="E38" s="27"/>
      <c r="F38" s="27"/>
      <c r="G38" s="27"/>
      <c r="H38" s="27"/>
    </row>
    <row r="39" spans="2:8" ht="12.75">
      <c r="B39" s="26"/>
      <c r="C39" s="27"/>
      <c r="D39" s="27"/>
      <c r="E39" s="27"/>
      <c r="F39" s="27"/>
      <c r="G39" s="27"/>
      <c r="H39" s="27"/>
    </row>
    <row r="40" spans="1:8" ht="12.75">
      <c r="A40" s="77" t="s">
        <v>98</v>
      </c>
      <c r="B40" s="26"/>
      <c r="C40" s="79">
        <f aca="true" t="shared" si="3" ref="C40:H40">SUM(C42:C58)</f>
        <v>121100</v>
      </c>
      <c r="D40" s="79">
        <f t="shared" si="3"/>
        <v>0</v>
      </c>
      <c r="E40" s="79">
        <f t="shared" si="3"/>
        <v>181100</v>
      </c>
      <c r="F40" s="79">
        <f t="shared" si="3"/>
        <v>0</v>
      </c>
      <c r="G40" s="79">
        <f t="shared" si="3"/>
        <v>-295587</v>
      </c>
      <c r="H40" s="79">
        <f t="shared" si="3"/>
        <v>0</v>
      </c>
    </row>
    <row r="41" spans="2:8" ht="12.75">
      <c r="B41" s="72" t="s">
        <v>8</v>
      </c>
      <c r="C41" s="27"/>
      <c r="D41" s="27"/>
      <c r="E41" s="27"/>
      <c r="F41" s="27"/>
      <c r="G41" s="27"/>
      <c r="H41" s="27"/>
    </row>
    <row r="42" spans="2:8" ht="12.75">
      <c r="B42" s="25" t="s">
        <v>3</v>
      </c>
      <c r="C42" s="17">
        <v>4894</v>
      </c>
      <c r="D42" s="17">
        <v>0</v>
      </c>
      <c r="E42" s="17">
        <v>-38180</v>
      </c>
      <c r="F42" s="17">
        <v>0</v>
      </c>
      <c r="G42" s="17">
        <v>-296893</v>
      </c>
      <c r="H42" s="17">
        <v>0</v>
      </c>
    </row>
    <row r="43" spans="2:8" ht="12.75">
      <c r="B43" s="25" t="s">
        <v>118</v>
      </c>
      <c r="C43" s="17">
        <v>110500</v>
      </c>
      <c r="D43" s="17">
        <v>0</v>
      </c>
      <c r="E43" s="17">
        <v>178500</v>
      </c>
      <c r="F43" s="17">
        <v>0</v>
      </c>
      <c r="G43" s="17">
        <v>140115</v>
      </c>
      <c r="H43" s="17">
        <v>0</v>
      </c>
    </row>
    <row r="44" spans="2:8" ht="12.75">
      <c r="B44" s="25" t="s">
        <v>12</v>
      </c>
      <c r="C44" s="17">
        <v>0</v>
      </c>
      <c r="D44" s="17">
        <v>0</v>
      </c>
      <c r="E44" s="17">
        <v>10000</v>
      </c>
      <c r="F44" s="17">
        <v>0</v>
      </c>
      <c r="G44" s="17">
        <v>8467</v>
      </c>
      <c r="H44" s="17">
        <v>0</v>
      </c>
    </row>
    <row r="45" spans="2:8" ht="12.75">
      <c r="B45" s="25" t="s">
        <v>99</v>
      </c>
      <c r="C45" s="17">
        <v>6300</v>
      </c>
      <c r="D45" s="17">
        <v>0</v>
      </c>
      <c r="E45" s="17">
        <v>36300</v>
      </c>
      <c r="F45" s="17">
        <v>0</v>
      </c>
      <c r="G45" s="17">
        <v>-89709</v>
      </c>
      <c r="H45" s="17">
        <v>0</v>
      </c>
    </row>
    <row r="46" spans="2:8" ht="12.75">
      <c r="B46" s="25" t="s">
        <v>112</v>
      </c>
      <c r="C46" s="17">
        <v>-79</v>
      </c>
      <c r="D46" s="17">
        <v>0</v>
      </c>
      <c r="E46" s="17">
        <v>330</v>
      </c>
      <c r="F46" s="17">
        <v>0</v>
      </c>
      <c r="G46" s="17">
        <v>261</v>
      </c>
      <c r="H46" s="17">
        <v>0</v>
      </c>
    </row>
    <row r="47" spans="2:8" ht="12.75">
      <c r="B47" s="25" t="s">
        <v>14</v>
      </c>
      <c r="C47" s="17">
        <v>-7</v>
      </c>
      <c r="D47" s="17">
        <v>0</v>
      </c>
      <c r="E47" s="17">
        <v>-10</v>
      </c>
      <c r="F47" s="17">
        <v>0</v>
      </c>
      <c r="G47" s="17">
        <v>-6</v>
      </c>
      <c r="H47" s="17">
        <v>0</v>
      </c>
    </row>
    <row r="48" spans="2:8" ht="12.75">
      <c r="B48" s="25" t="s">
        <v>113</v>
      </c>
      <c r="C48" s="17">
        <v>-8</v>
      </c>
      <c r="D48" s="17">
        <v>0</v>
      </c>
      <c r="E48" s="17">
        <v>-8</v>
      </c>
      <c r="F48" s="17">
        <v>0</v>
      </c>
      <c r="G48" s="17">
        <v>0</v>
      </c>
      <c r="H48" s="17">
        <v>0</v>
      </c>
    </row>
    <row r="49" spans="2:8" ht="12.75">
      <c r="B49" s="25" t="s">
        <v>16</v>
      </c>
      <c r="C49" s="17">
        <v>-500</v>
      </c>
      <c r="D49" s="17">
        <v>0</v>
      </c>
      <c r="E49" s="17">
        <v>-100</v>
      </c>
      <c r="F49" s="17">
        <v>0</v>
      </c>
      <c r="G49" s="17">
        <v>4</v>
      </c>
      <c r="H49" s="17">
        <v>0</v>
      </c>
    </row>
    <row r="50" spans="2:8" ht="12.75">
      <c r="B50" s="25" t="s">
        <v>117</v>
      </c>
      <c r="C50" s="17">
        <v>0</v>
      </c>
      <c r="D50" s="17">
        <v>0</v>
      </c>
      <c r="E50" s="17">
        <v>-10703</v>
      </c>
      <c r="F50" s="17">
        <v>0</v>
      </c>
      <c r="G50" s="17">
        <v>-10541</v>
      </c>
      <c r="H50" s="17">
        <v>0</v>
      </c>
    </row>
    <row r="51" spans="2:8" ht="12.75">
      <c r="B51" s="25" t="s">
        <v>157</v>
      </c>
      <c r="C51" s="17">
        <v>0</v>
      </c>
      <c r="D51" s="17">
        <v>0</v>
      </c>
      <c r="E51" s="17">
        <v>4971</v>
      </c>
      <c r="F51" s="17">
        <v>0</v>
      </c>
      <c r="G51" s="17">
        <v>4020</v>
      </c>
      <c r="H51" s="17">
        <v>0</v>
      </c>
    </row>
    <row r="52" spans="2:8" ht="12.75">
      <c r="B52" s="25" t="s">
        <v>5</v>
      </c>
      <c r="C52" s="17">
        <v>0</v>
      </c>
      <c r="D52" s="17">
        <v>0</v>
      </c>
      <c r="E52" s="17">
        <v>0</v>
      </c>
      <c r="F52" s="17">
        <v>0</v>
      </c>
      <c r="G52" s="17">
        <v>15</v>
      </c>
      <c r="H52" s="17">
        <v>0</v>
      </c>
    </row>
    <row r="53" spans="2:8" ht="12.75">
      <c r="B53" s="25" t="s">
        <v>15</v>
      </c>
      <c r="C53" s="17">
        <v>0</v>
      </c>
      <c r="D53" s="17">
        <v>0</v>
      </c>
      <c r="E53" s="17">
        <v>0</v>
      </c>
      <c r="F53" s="17">
        <v>0</v>
      </c>
      <c r="G53" s="17">
        <v>-367</v>
      </c>
      <c r="H53" s="17">
        <v>0</v>
      </c>
    </row>
    <row r="54" spans="2:8" ht="12.75">
      <c r="B54" s="25" t="s">
        <v>13</v>
      </c>
      <c r="C54" s="17">
        <v>0</v>
      </c>
      <c r="D54" s="17">
        <v>0</v>
      </c>
      <c r="E54" s="17">
        <v>0</v>
      </c>
      <c r="F54" s="17">
        <v>0</v>
      </c>
      <c r="G54" s="17">
        <v>-52</v>
      </c>
      <c r="H54" s="17">
        <v>0</v>
      </c>
    </row>
    <row r="55" spans="2:8" ht="12.75">
      <c r="B55" s="25" t="s">
        <v>107</v>
      </c>
      <c r="C55" s="17">
        <v>0</v>
      </c>
      <c r="D55" s="17">
        <v>0</v>
      </c>
      <c r="E55" s="17">
        <v>0</v>
      </c>
      <c r="F55" s="17">
        <v>0</v>
      </c>
      <c r="G55" s="17">
        <v>0</v>
      </c>
      <c r="H55" s="17">
        <v>0</v>
      </c>
    </row>
    <row r="56" spans="2:8" ht="12.75">
      <c r="B56" s="25" t="s">
        <v>108</v>
      </c>
      <c r="C56" s="17">
        <v>0</v>
      </c>
      <c r="D56" s="17">
        <v>0</v>
      </c>
      <c r="E56" s="17">
        <v>0</v>
      </c>
      <c r="F56" s="17">
        <v>0</v>
      </c>
      <c r="G56" s="17">
        <v>30282</v>
      </c>
      <c r="H56" s="17">
        <v>0</v>
      </c>
    </row>
    <row r="57" spans="2:8" ht="12.75">
      <c r="B57" s="25" t="s">
        <v>109</v>
      </c>
      <c r="C57" s="17">
        <v>0</v>
      </c>
      <c r="D57" s="17">
        <v>0</v>
      </c>
      <c r="E57" s="17">
        <v>0</v>
      </c>
      <c r="F57" s="17">
        <v>0</v>
      </c>
      <c r="G57" s="17">
        <v>-62607</v>
      </c>
      <c r="H57" s="17">
        <v>0</v>
      </c>
    </row>
    <row r="58" spans="2:8" ht="12.75">
      <c r="B58" s="25" t="s">
        <v>93</v>
      </c>
      <c r="C58" s="17">
        <v>0</v>
      </c>
      <c r="D58" s="17">
        <v>0</v>
      </c>
      <c r="E58" s="17">
        <v>0</v>
      </c>
      <c r="F58" s="17">
        <v>0</v>
      </c>
      <c r="G58" s="17">
        <v>-18576</v>
      </c>
      <c r="H58" s="17">
        <v>0</v>
      </c>
    </row>
    <row r="59" spans="2:8" ht="12.75">
      <c r="B59" s="25"/>
      <c r="C59" s="17"/>
      <c r="D59" s="17"/>
      <c r="E59" s="17"/>
      <c r="F59" s="17"/>
      <c r="G59" s="17"/>
      <c r="H59" s="17"/>
    </row>
    <row r="60" spans="1:8" ht="12.75">
      <c r="A60" s="77" t="s">
        <v>110</v>
      </c>
      <c r="B60" s="24"/>
      <c r="C60" s="19">
        <f aca="true" t="shared" si="4" ref="C60:H60">SUM(C40)</f>
        <v>121100</v>
      </c>
      <c r="D60" s="19">
        <f t="shared" si="4"/>
        <v>0</v>
      </c>
      <c r="E60" s="19">
        <f t="shared" si="4"/>
        <v>181100</v>
      </c>
      <c r="F60" s="19">
        <f t="shared" si="4"/>
        <v>0</v>
      </c>
      <c r="G60" s="19">
        <f t="shared" si="4"/>
        <v>-295587</v>
      </c>
      <c r="H60" s="19">
        <f t="shared" si="4"/>
        <v>0</v>
      </c>
    </row>
    <row r="61" spans="2:8" ht="12.75">
      <c r="B61" s="26"/>
      <c r="C61" s="29"/>
      <c r="D61" s="29"/>
      <c r="E61" s="29"/>
      <c r="F61" s="29"/>
      <c r="G61" s="29"/>
      <c r="H61" s="29"/>
    </row>
    <row r="62" spans="1:8" ht="13.5" thickBot="1">
      <c r="A62" s="77" t="s">
        <v>56</v>
      </c>
      <c r="B62" s="24"/>
      <c r="C62" s="21">
        <f aca="true" t="shared" si="5" ref="C62:H62">+C60+C36</f>
        <v>7496797</v>
      </c>
      <c r="D62" s="21">
        <f t="shared" si="5"/>
        <v>301100</v>
      </c>
      <c r="E62" s="21">
        <f t="shared" si="5"/>
        <v>7891433</v>
      </c>
      <c r="F62" s="21">
        <f t="shared" si="5"/>
        <v>296328</v>
      </c>
      <c r="G62" s="21">
        <f t="shared" si="5"/>
        <v>7301681</v>
      </c>
      <c r="H62" s="21">
        <f t="shared" si="5"/>
        <v>289793</v>
      </c>
    </row>
    <row r="63" spans="2:8" ht="12.75">
      <c r="B63" s="72" t="s">
        <v>8</v>
      </c>
      <c r="C63" s="29"/>
      <c r="D63" s="29"/>
      <c r="E63" s="29"/>
      <c r="F63" s="29"/>
      <c r="G63" s="29"/>
      <c r="H63" s="29"/>
    </row>
    <row r="64" spans="2:8" ht="12.75">
      <c r="B64" s="78" t="s">
        <v>98</v>
      </c>
      <c r="C64" s="17">
        <f aca="true" t="shared" si="6" ref="C64:H64">+C62-C65</f>
        <v>7373961</v>
      </c>
      <c r="D64" s="17">
        <f t="shared" si="6"/>
        <v>301100</v>
      </c>
      <c r="E64" s="17">
        <f t="shared" si="6"/>
        <v>7767982</v>
      </c>
      <c r="F64" s="17">
        <f t="shared" si="6"/>
        <v>296328</v>
      </c>
      <c r="G64" s="17">
        <f t="shared" si="6"/>
        <v>7169823</v>
      </c>
      <c r="H64" s="17">
        <f t="shared" si="6"/>
        <v>289793</v>
      </c>
    </row>
    <row r="65" spans="2:8" ht="12.75">
      <c r="B65" s="78" t="s">
        <v>103</v>
      </c>
      <c r="C65" s="17">
        <f aca="true" t="shared" si="7" ref="C65:H65">+C31</f>
        <v>122836</v>
      </c>
      <c r="D65" s="17">
        <f t="shared" si="7"/>
        <v>0</v>
      </c>
      <c r="E65" s="17">
        <f t="shared" si="7"/>
        <v>123451</v>
      </c>
      <c r="F65" s="17">
        <f t="shared" si="7"/>
        <v>0</v>
      </c>
      <c r="G65" s="17">
        <f t="shared" si="7"/>
        <v>131858</v>
      </c>
      <c r="H65" s="17">
        <f t="shared" si="7"/>
        <v>0</v>
      </c>
    </row>
    <row r="67" spans="1:8" ht="27.75" customHeight="1">
      <c r="A67" s="145">
        <v>1</v>
      </c>
      <c r="B67" s="173" t="s">
        <v>155</v>
      </c>
      <c r="C67" s="173"/>
      <c r="D67" s="173"/>
      <c r="E67" s="173"/>
      <c r="F67" s="173"/>
      <c r="G67" s="173"/>
      <c r="H67" s="173"/>
    </row>
  </sheetData>
  <sheetProtection/>
  <mergeCells count="7">
    <mergeCell ref="B67:H67"/>
    <mergeCell ref="C5:D5"/>
    <mergeCell ref="E5:F5"/>
    <mergeCell ref="G5:H5"/>
    <mergeCell ref="C6:D6"/>
    <mergeCell ref="E6:F6"/>
    <mergeCell ref="G6:H6"/>
  </mergeCells>
  <printOptions/>
  <pageMargins left="0.75" right="0.75" top="1" bottom="1" header="0.5" footer="0.5"/>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A1" sqref="A1"/>
    </sheetView>
  </sheetViews>
  <sheetFormatPr defaultColWidth="9.140625" defaultRowHeight="12.75"/>
  <cols>
    <col min="1" max="1" width="2.7109375" style="0" customWidth="1"/>
    <col min="2" max="2" width="47.00390625" style="0" customWidth="1"/>
  </cols>
  <sheetData>
    <row r="1" ht="15">
      <c r="A1" s="12" t="s">
        <v>31</v>
      </c>
    </row>
    <row r="3" spans="2:9" ht="13.5" thickBot="1">
      <c r="B3" s="180" t="s">
        <v>32</v>
      </c>
      <c r="C3" s="52" t="s">
        <v>86</v>
      </c>
      <c r="D3" s="52" t="s">
        <v>87</v>
      </c>
      <c r="E3" s="53" t="s">
        <v>88</v>
      </c>
      <c r="F3" s="54" t="s">
        <v>89</v>
      </c>
      <c r="G3" s="54" t="s">
        <v>90</v>
      </c>
      <c r="H3" s="54" t="s">
        <v>91</v>
      </c>
      <c r="I3" s="54" t="s">
        <v>92</v>
      </c>
    </row>
    <row r="4" spans="2:9" ht="24.75" customHeight="1" thickBot="1" thickTop="1">
      <c r="B4" s="181"/>
      <c r="C4" s="41" t="s">
        <v>0</v>
      </c>
      <c r="D4" s="41" t="s">
        <v>0</v>
      </c>
      <c r="E4" s="41" t="s">
        <v>0</v>
      </c>
      <c r="F4" s="91" t="s">
        <v>120</v>
      </c>
      <c r="G4" s="91" t="s">
        <v>120</v>
      </c>
      <c r="H4" s="41" t="s">
        <v>0</v>
      </c>
      <c r="I4" s="41" t="s">
        <v>121</v>
      </c>
    </row>
    <row r="5" spans="2:9" ht="12.75">
      <c r="B5" s="31" t="s">
        <v>33</v>
      </c>
      <c r="C5" s="32"/>
      <c r="D5" s="33"/>
      <c r="E5" s="33"/>
      <c r="F5" s="33"/>
      <c r="G5" s="2"/>
      <c r="H5" s="2"/>
      <c r="I5" s="22"/>
    </row>
    <row r="6" spans="2:9" ht="12.75">
      <c r="B6" s="31" t="s">
        <v>34</v>
      </c>
      <c r="C6" s="32"/>
      <c r="D6" s="33"/>
      <c r="E6" s="33"/>
      <c r="F6" s="33"/>
      <c r="G6" s="2"/>
      <c r="H6" s="2"/>
      <c r="I6" s="22"/>
    </row>
    <row r="7" spans="2:9" ht="12.75">
      <c r="B7" s="34" t="s">
        <v>35</v>
      </c>
      <c r="C7" s="92">
        <v>278064</v>
      </c>
      <c r="D7" s="93">
        <v>274956</v>
      </c>
      <c r="E7" s="93">
        <v>264283</v>
      </c>
      <c r="F7" s="93">
        <v>270970</v>
      </c>
      <c r="G7" s="94">
        <v>297913</v>
      </c>
      <c r="H7" s="94">
        <v>328373</v>
      </c>
      <c r="I7" s="95">
        <v>331656.73</v>
      </c>
    </row>
    <row r="8" spans="2:9" ht="12.75">
      <c r="B8" s="34" t="s">
        <v>36</v>
      </c>
      <c r="C8" s="92">
        <v>8892917</v>
      </c>
      <c r="D8" s="93">
        <v>9092391</v>
      </c>
      <c r="E8" s="93">
        <v>9136929</v>
      </c>
      <c r="F8" s="93">
        <v>9172515</v>
      </c>
      <c r="G8" s="94">
        <v>9282137</v>
      </c>
      <c r="H8" s="94">
        <v>9923911</v>
      </c>
      <c r="I8" s="95">
        <v>9995073.47845517</v>
      </c>
    </row>
    <row r="9" spans="2:9" ht="12.75">
      <c r="B9" s="35" t="s">
        <v>37</v>
      </c>
      <c r="C9" s="92"/>
      <c r="D9" s="93"/>
      <c r="E9" s="93"/>
      <c r="F9" s="93"/>
      <c r="G9" s="94"/>
      <c r="H9" s="94"/>
      <c r="I9" s="95"/>
    </row>
    <row r="10" spans="2:9" ht="12.75">
      <c r="B10" s="36" t="s">
        <v>38</v>
      </c>
      <c r="C10" s="92">
        <v>7980605</v>
      </c>
      <c r="D10" s="93">
        <v>8186886</v>
      </c>
      <c r="E10" s="93">
        <v>8559804</v>
      </c>
      <c r="F10" s="93">
        <v>8664109</v>
      </c>
      <c r="G10" s="94">
        <v>8799649</v>
      </c>
      <c r="H10" s="94">
        <v>9508827</v>
      </c>
      <c r="I10" s="95">
        <v>9632038.554602878</v>
      </c>
    </row>
    <row r="11" spans="2:9" ht="12.75">
      <c r="B11" s="36" t="s">
        <v>39</v>
      </c>
      <c r="C11" s="92">
        <v>124590</v>
      </c>
      <c r="D11" s="93">
        <v>114179</v>
      </c>
      <c r="E11" s="93">
        <v>139529</v>
      </c>
      <c r="F11" s="93">
        <v>145522</v>
      </c>
      <c r="G11" s="94">
        <v>139343</v>
      </c>
      <c r="H11" s="94">
        <v>124276</v>
      </c>
      <c r="I11" s="95">
        <v>108815.47236856318</v>
      </c>
    </row>
    <row r="12" spans="2:9" ht="12.75">
      <c r="B12" s="36" t="s">
        <v>40</v>
      </c>
      <c r="C12" s="92">
        <v>141107</v>
      </c>
      <c r="D12" s="93">
        <v>146725</v>
      </c>
      <c r="E12" s="93">
        <v>126631</v>
      </c>
      <c r="F12" s="93">
        <v>138750</v>
      </c>
      <c r="G12" s="94">
        <v>119968</v>
      </c>
      <c r="H12" s="94">
        <v>106661</v>
      </c>
      <c r="I12" s="95">
        <v>75615.02912042539</v>
      </c>
    </row>
    <row r="13" spans="2:9" ht="12.75">
      <c r="B13" s="36" t="s">
        <v>119</v>
      </c>
      <c r="C13" s="92">
        <v>646615</v>
      </c>
      <c r="D13" s="93">
        <v>644601</v>
      </c>
      <c r="E13" s="93">
        <v>310965</v>
      </c>
      <c r="F13" s="93">
        <v>224134</v>
      </c>
      <c r="G13" s="94">
        <v>223177</v>
      </c>
      <c r="H13" s="94">
        <v>184147</v>
      </c>
      <c r="I13" s="95">
        <v>178604.42236330378</v>
      </c>
    </row>
    <row r="14" spans="2:9" ht="12.75">
      <c r="B14" s="34" t="s">
        <v>41</v>
      </c>
      <c r="C14" s="92">
        <v>2013</v>
      </c>
      <c r="D14" s="93">
        <v>1404</v>
      </c>
      <c r="E14" s="93">
        <v>1292</v>
      </c>
      <c r="F14" s="93">
        <v>402</v>
      </c>
      <c r="G14" s="94">
        <v>367</v>
      </c>
      <c r="H14" s="94">
        <v>367</v>
      </c>
      <c r="I14" s="95">
        <v>367</v>
      </c>
    </row>
    <row r="15" spans="2:9" ht="12.75">
      <c r="B15" s="34" t="s">
        <v>42</v>
      </c>
      <c r="C15" s="92">
        <v>43409</v>
      </c>
      <c r="D15" s="93">
        <v>43986</v>
      </c>
      <c r="E15" s="93">
        <v>8757</v>
      </c>
      <c r="F15" s="93">
        <v>2422</v>
      </c>
      <c r="G15" s="94">
        <v>38849</v>
      </c>
      <c r="H15" s="94">
        <v>47624</v>
      </c>
      <c r="I15" s="95">
        <v>47624</v>
      </c>
    </row>
    <row r="16" spans="2:9" ht="12.75">
      <c r="B16" s="34" t="s">
        <v>43</v>
      </c>
      <c r="C16" s="92">
        <v>836145</v>
      </c>
      <c r="D16" s="93">
        <v>827767</v>
      </c>
      <c r="E16" s="93">
        <v>894200</v>
      </c>
      <c r="F16" s="93">
        <v>780773</v>
      </c>
      <c r="G16" s="94">
        <v>833112</v>
      </c>
      <c r="H16" s="94">
        <v>680985</v>
      </c>
      <c r="I16" s="95">
        <v>668727.27</v>
      </c>
    </row>
    <row r="17" spans="2:9" ht="12.75">
      <c r="B17" s="31" t="s">
        <v>44</v>
      </c>
      <c r="C17" s="37"/>
      <c r="D17" s="38"/>
      <c r="E17" s="38"/>
      <c r="F17" s="38"/>
      <c r="G17" s="17"/>
      <c r="H17" s="17"/>
      <c r="I17" s="39"/>
    </row>
    <row r="18" spans="2:9" ht="12.75">
      <c r="B18" s="34" t="s">
        <v>45</v>
      </c>
      <c r="C18" s="37">
        <v>-1608957</v>
      </c>
      <c r="D18" s="38">
        <v>-1452829</v>
      </c>
      <c r="E18" s="38">
        <v>-1509756</v>
      </c>
      <c r="F18" s="38">
        <v>-1203754</v>
      </c>
      <c r="G18" s="17">
        <v>-1406771</v>
      </c>
      <c r="H18" s="17">
        <v>-1444880</v>
      </c>
      <c r="I18" s="39">
        <v>-1408758</v>
      </c>
    </row>
    <row r="19" spans="2:9" ht="12.75">
      <c r="B19" s="34" t="s">
        <v>46</v>
      </c>
      <c r="C19" s="37">
        <v>-824081</v>
      </c>
      <c r="D19" s="38">
        <v>-907902</v>
      </c>
      <c r="E19" s="38">
        <v>-1006710</v>
      </c>
      <c r="F19" s="38">
        <v>-1104904</v>
      </c>
      <c r="G19" s="17">
        <v>-987890</v>
      </c>
      <c r="H19" s="17">
        <v>-929260</v>
      </c>
      <c r="I19" s="39">
        <v>-966430.4</v>
      </c>
    </row>
    <row r="20" spans="2:9" ht="12.75">
      <c r="B20" s="34" t="s">
        <v>47</v>
      </c>
      <c r="C20" s="37">
        <v>-1438056</v>
      </c>
      <c r="D20" s="38">
        <v>-806214</v>
      </c>
      <c r="E20" s="38">
        <v>-1205710</v>
      </c>
      <c r="F20" s="38">
        <v>-1596991</v>
      </c>
      <c r="G20" s="17">
        <v>-1414193</v>
      </c>
      <c r="H20" s="17">
        <v>-1647436</v>
      </c>
      <c r="I20" s="39">
        <v>-1604602.6639999999</v>
      </c>
    </row>
    <row r="21" spans="2:9" ht="12.75">
      <c r="B21" s="34" t="s">
        <v>48</v>
      </c>
      <c r="C21" s="37">
        <v>-2057111</v>
      </c>
      <c r="D21" s="38">
        <v>-2037514</v>
      </c>
      <c r="E21" s="38">
        <v>-1789840</v>
      </c>
      <c r="F21" s="38">
        <v>-1551010</v>
      </c>
      <c r="G21" s="17">
        <v>-1544731</v>
      </c>
      <c r="H21" s="17">
        <v>-1382215</v>
      </c>
      <c r="I21" s="39">
        <v>-1300664.315</v>
      </c>
    </row>
    <row r="22" spans="2:9" ht="12.75">
      <c r="B22" s="7" t="s">
        <v>158</v>
      </c>
      <c r="C22" s="40">
        <f>SUM(C7:C8)+SUM(C14:C21)</f>
        <v>4124343</v>
      </c>
      <c r="D22" s="40">
        <f aca="true" t="shared" si="0" ref="D22:I22">SUM(D7:D8)+SUM(D14:D21)</f>
        <v>5036045</v>
      </c>
      <c r="E22" s="40">
        <f t="shared" si="0"/>
        <v>4793445</v>
      </c>
      <c r="F22" s="40">
        <f t="shared" si="0"/>
        <v>4770423</v>
      </c>
      <c r="G22" s="40">
        <f t="shared" si="0"/>
        <v>5098793</v>
      </c>
      <c r="H22" s="40">
        <f t="shared" si="0"/>
        <v>5577469</v>
      </c>
      <c r="I22" s="40">
        <f t="shared" si="0"/>
        <v>5762993.09945517</v>
      </c>
    </row>
    <row r="24" ht="12.75">
      <c r="B24" s="96" t="s">
        <v>122</v>
      </c>
    </row>
    <row r="25" ht="12.75">
      <c r="B25" s="96" t="s">
        <v>123</v>
      </c>
    </row>
    <row r="26" ht="14.25">
      <c r="B26" s="90"/>
    </row>
  </sheetData>
  <sheetProtection/>
  <mergeCells count="1">
    <mergeCell ref="B3:B4"/>
  </mergeCells>
  <printOptions/>
  <pageMargins left="0.75" right="0.75" top="1" bottom="1" header="0.5" footer="0.5"/>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4" sqref="A4"/>
    </sheetView>
  </sheetViews>
  <sheetFormatPr defaultColWidth="9.140625" defaultRowHeight="12.75"/>
  <cols>
    <col min="1" max="1" width="2.7109375" style="0" customWidth="1"/>
    <col min="2" max="2" width="45.7109375" style="0" customWidth="1"/>
  </cols>
  <sheetData>
    <row r="1" ht="15">
      <c r="A1" s="12" t="s">
        <v>51</v>
      </c>
    </row>
    <row r="2" spans="1:11" s="14" customFormat="1" ht="12.75">
      <c r="A2" s="13"/>
      <c r="K2"/>
    </row>
    <row r="3" ht="12.75">
      <c r="A3" s="14" t="s">
        <v>94</v>
      </c>
    </row>
    <row r="4" spans="3:9" ht="13.5" thickBot="1">
      <c r="C4" s="49" t="s">
        <v>86</v>
      </c>
      <c r="D4" s="49" t="s">
        <v>87</v>
      </c>
      <c r="E4" s="49" t="s">
        <v>88</v>
      </c>
      <c r="F4" s="49" t="s">
        <v>89</v>
      </c>
      <c r="G4" s="49" t="s">
        <v>90</v>
      </c>
      <c r="H4" s="49" t="s">
        <v>91</v>
      </c>
      <c r="I4" s="49" t="s">
        <v>92</v>
      </c>
    </row>
    <row r="5" spans="2:9" ht="24" thickBot="1" thickTop="1">
      <c r="B5" s="42"/>
      <c r="C5" s="3" t="s">
        <v>120</v>
      </c>
      <c r="D5" s="3" t="s">
        <v>120</v>
      </c>
      <c r="E5" s="3" t="s">
        <v>120</v>
      </c>
      <c r="F5" s="3" t="s">
        <v>120</v>
      </c>
      <c r="G5" s="3" t="s">
        <v>120</v>
      </c>
      <c r="H5" s="3" t="s">
        <v>0</v>
      </c>
      <c r="I5" s="3" t="s">
        <v>1</v>
      </c>
    </row>
    <row r="6" spans="2:9" ht="12.75">
      <c r="B6" s="42"/>
      <c r="C6" s="5"/>
      <c r="D6" s="6"/>
      <c r="E6" s="6"/>
      <c r="F6" s="6"/>
      <c r="G6" s="6"/>
      <c r="H6" s="6"/>
      <c r="I6" s="6"/>
    </row>
    <row r="7" spans="2:9" ht="12.75">
      <c r="B7" s="42"/>
      <c r="C7" s="3"/>
      <c r="D7" s="3"/>
      <c r="E7" s="3"/>
      <c r="F7" s="3"/>
      <c r="G7" s="3"/>
      <c r="H7" s="3"/>
      <c r="I7" s="142"/>
    </row>
    <row r="8" spans="2:9" ht="12.75">
      <c r="B8" s="43" t="s">
        <v>3</v>
      </c>
      <c r="C8" s="16">
        <v>238308</v>
      </c>
      <c r="D8" s="17">
        <v>242885</v>
      </c>
      <c r="E8" s="17">
        <v>413420</v>
      </c>
      <c r="F8" s="17">
        <v>301047</v>
      </c>
      <c r="G8" s="17">
        <v>266086</v>
      </c>
      <c r="H8" s="17">
        <v>270117</v>
      </c>
      <c r="I8" s="39">
        <v>244337</v>
      </c>
    </row>
    <row r="9" spans="2:9" ht="12.75">
      <c r="B9" s="43" t="s">
        <v>4</v>
      </c>
      <c r="C9" s="16">
        <v>132508</v>
      </c>
      <c r="D9" s="17">
        <v>132327</v>
      </c>
      <c r="E9" s="17">
        <v>65152</v>
      </c>
      <c r="F9" s="17">
        <v>107758</v>
      </c>
      <c r="G9" s="17">
        <v>97232</v>
      </c>
      <c r="H9" s="17">
        <v>123395</v>
      </c>
      <c r="I9" s="39">
        <v>156586</v>
      </c>
    </row>
    <row r="10" spans="2:9" ht="12.75">
      <c r="B10" s="43" t="s">
        <v>99</v>
      </c>
      <c r="C10" s="16">
        <v>47820</v>
      </c>
      <c r="D10" s="17">
        <v>44833</v>
      </c>
      <c r="E10" s="17">
        <v>26293</v>
      </c>
      <c r="F10" s="17">
        <v>31823</v>
      </c>
      <c r="G10" s="17">
        <v>26932</v>
      </c>
      <c r="H10" s="17">
        <v>24979</v>
      </c>
      <c r="I10" s="39">
        <v>23493</v>
      </c>
    </row>
    <row r="11" spans="2:9" ht="12.75">
      <c r="B11" s="43" t="s">
        <v>12</v>
      </c>
      <c r="C11" s="16">
        <v>0</v>
      </c>
      <c r="D11" s="17">
        <v>0</v>
      </c>
      <c r="E11" s="17">
        <v>17537</v>
      </c>
      <c r="F11" s="17">
        <v>16855</v>
      </c>
      <c r="G11" s="17">
        <v>13532</v>
      </c>
      <c r="H11" s="17">
        <v>6810</v>
      </c>
      <c r="I11" s="39">
        <v>8588</v>
      </c>
    </row>
    <row r="12" spans="2:9" ht="12.75">
      <c r="B12" s="43" t="s">
        <v>13</v>
      </c>
      <c r="C12" s="16">
        <v>0</v>
      </c>
      <c r="D12" s="17">
        <v>0</v>
      </c>
      <c r="E12" s="17">
        <v>1072</v>
      </c>
      <c r="F12" s="17">
        <v>1076</v>
      </c>
      <c r="G12" s="17">
        <v>862</v>
      </c>
      <c r="H12" s="17">
        <v>1021</v>
      </c>
      <c r="I12" s="39">
        <v>1250</v>
      </c>
    </row>
    <row r="13" spans="2:9" ht="12.75">
      <c r="B13" s="44" t="s">
        <v>112</v>
      </c>
      <c r="C13" s="16">
        <v>0</v>
      </c>
      <c r="D13" s="17">
        <v>0</v>
      </c>
      <c r="E13" s="17">
        <v>903</v>
      </c>
      <c r="F13" s="17">
        <v>1071</v>
      </c>
      <c r="G13" s="17">
        <v>990</v>
      </c>
      <c r="H13" s="17">
        <v>1111</v>
      </c>
      <c r="I13" s="39">
        <v>1077</v>
      </c>
    </row>
    <row r="14" spans="2:9" ht="12.75">
      <c r="B14" s="43" t="s">
        <v>14</v>
      </c>
      <c r="C14" s="16">
        <v>0</v>
      </c>
      <c r="D14" s="17">
        <v>0</v>
      </c>
      <c r="E14" s="17">
        <v>801</v>
      </c>
      <c r="F14" s="17">
        <v>743</v>
      </c>
      <c r="G14" s="17">
        <v>570</v>
      </c>
      <c r="H14" s="17">
        <v>444</v>
      </c>
      <c r="I14" s="39">
        <v>378</v>
      </c>
    </row>
    <row r="15" spans="2:9" ht="12.75">
      <c r="B15" s="43" t="s">
        <v>113</v>
      </c>
      <c r="C15" s="16">
        <v>0</v>
      </c>
      <c r="D15" s="17">
        <v>0</v>
      </c>
      <c r="E15" s="17">
        <v>4037</v>
      </c>
      <c r="F15" s="17">
        <v>4682</v>
      </c>
      <c r="G15" s="17">
        <v>5079</v>
      </c>
      <c r="H15" s="17">
        <v>3715</v>
      </c>
      <c r="I15" s="39">
        <v>3750</v>
      </c>
    </row>
    <row r="16" spans="2:9" ht="12.75">
      <c r="B16" s="43" t="s">
        <v>16</v>
      </c>
      <c r="C16" s="16">
        <v>0</v>
      </c>
      <c r="D16" s="17">
        <v>0</v>
      </c>
      <c r="E16" s="17">
        <v>95296</v>
      </c>
      <c r="F16" s="17">
        <v>99892</v>
      </c>
      <c r="G16" s="17">
        <v>97230</v>
      </c>
      <c r="H16" s="17">
        <v>99306</v>
      </c>
      <c r="I16" s="39">
        <v>92831</v>
      </c>
    </row>
    <row r="17" spans="2:9" ht="12.75">
      <c r="B17" s="43" t="s">
        <v>117</v>
      </c>
      <c r="C17" s="16">
        <v>0</v>
      </c>
      <c r="D17" s="17">
        <v>0</v>
      </c>
      <c r="E17" s="17">
        <v>17449</v>
      </c>
      <c r="F17" s="17">
        <v>16646</v>
      </c>
      <c r="G17" s="17">
        <v>15871</v>
      </c>
      <c r="H17" s="17">
        <v>16090</v>
      </c>
      <c r="I17" s="39">
        <v>11995</v>
      </c>
    </row>
    <row r="18" spans="2:9" ht="12.75">
      <c r="B18" s="43" t="s">
        <v>116</v>
      </c>
      <c r="C18" s="16">
        <v>22229</v>
      </c>
      <c r="D18" s="17">
        <v>12618</v>
      </c>
      <c r="E18" s="17">
        <v>14507</v>
      </c>
      <c r="F18" s="17">
        <v>12708</v>
      </c>
      <c r="G18" s="17">
        <v>10594</v>
      </c>
      <c r="H18" s="17">
        <v>9132</v>
      </c>
      <c r="I18" s="39">
        <v>10900</v>
      </c>
    </row>
    <row r="19" spans="2:9" ht="12.75">
      <c r="B19" s="43" t="s">
        <v>104</v>
      </c>
      <c r="C19" s="16">
        <v>0</v>
      </c>
      <c r="D19" s="17">
        <v>0</v>
      </c>
      <c r="E19" s="17">
        <v>0</v>
      </c>
      <c r="F19" s="17">
        <v>267</v>
      </c>
      <c r="G19" s="17">
        <v>265</v>
      </c>
      <c r="H19" s="17">
        <v>265</v>
      </c>
      <c r="I19" s="39">
        <v>0</v>
      </c>
    </row>
    <row r="20" spans="2:9" ht="12.75">
      <c r="B20" s="42" t="s">
        <v>49</v>
      </c>
      <c r="C20" s="19">
        <f>SUM(C8:C19)</f>
        <v>440865</v>
      </c>
      <c r="D20" s="19">
        <f aca="true" t="shared" si="0" ref="D20:I20">SUM(D8:D19)</f>
        <v>432663</v>
      </c>
      <c r="E20" s="19">
        <f t="shared" si="0"/>
        <v>656467</v>
      </c>
      <c r="F20" s="19">
        <f t="shared" si="0"/>
        <v>594568</v>
      </c>
      <c r="G20" s="19">
        <f t="shared" si="0"/>
        <v>535243</v>
      </c>
      <c r="H20" s="19">
        <f t="shared" si="0"/>
        <v>556385</v>
      </c>
      <c r="I20" s="19">
        <f t="shared" si="0"/>
        <v>555185</v>
      </c>
    </row>
    <row r="21" spans="2:9" ht="12.75">
      <c r="B21" s="45" t="s">
        <v>8</v>
      </c>
      <c r="C21" s="60"/>
      <c r="D21" s="61"/>
      <c r="E21" s="61"/>
      <c r="F21" s="30"/>
      <c r="G21" s="30"/>
      <c r="H21" s="30"/>
      <c r="I21" s="62"/>
    </row>
    <row r="22" spans="2:9" ht="12.75">
      <c r="B22" s="43" t="s">
        <v>141</v>
      </c>
      <c r="C22" s="16">
        <v>252189</v>
      </c>
      <c r="D22" s="17">
        <v>249097</v>
      </c>
      <c r="E22" s="17">
        <v>403133</v>
      </c>
      <c r="F22" s="17">
        <v>342889</v>
      </c>
      <c r="G22" s="17">
        <v>336011</v>
      </c>
      <c r="H22" s="94">
        <v>354747</v>
      </c>
      <c r="I22" s="39">
        <v>342631</v>
      </c>
    </row>
    <row r="23" spans="2:9" ht="12.75">
      <c r="B23" s="43" t="s">
        <v>142</v>
      </c>
      <c r="C23" s="16">
        <v>190546</v>
      </c>
      <c r="D23" s="17">
        <v>178252</v>
      </c>
      <c r="E23" s="17">
        <v>244101</v>
      </c>
      <c r="F23" s="17">
        <v>267985</v>
      </c>
      <c r="G23" s="17">
        <v>211640</v>
      </c>
      <c r="H23" s="94">
        <v>211513</v>
      </c>
      <c r="I23" s="39">
        <v>217124</v>
      </c>
    </row>
    <row r="24" spans="2:9" ht="12.75">
      <c r="B24" s="43" t="s">
        <v>143</v>
      </c>
      <c r="C24" s="16">
        <v>-19655</v>
      </c>
      <c r="D24" s="17">
        <v>-14510</v>
      </c>
      <c r="E24" s="17">
        <v>-33256</v>
      </c>
      <c r="F24" s="17">
        <v>-40952</v>
      </c>
      <c r="G24" s="17">
        <v>-37867</v>
      </c>
      <c r="H24" s="94">
        <v>-24756</v>
      </c>
      <c r="I24" s="39">
        <v>-44136</v>
      </c>
    </row>
    <row r="25" spans="2:9" ht="12.75">
      <c r="B25" s="43" t="s">
        <v>9</v>
      </c>
      <c r="C25" s="16">
        <v>52</v>
      </c>
      <c r="D25" s="17">
        <v>51</v>
      </c>
      <c r="E25" s="17">
        <v>214</v>
      </c>
      <c r="F25" s="17">
        <v>-353</v>
      </c>
      <c r="G25" s="17">
        <v>0</v>
      </c>
      <c r="H25" s="94">
        <v>7381</v>
      </c>
      <c r="I25" s="39">
        <v>0</v>
      </c>
    </row>
    <row r="26" spans="2:9" ht="12.75">
      <c r="B26" s="43" t="s">
        <v>10</v>
      </c>
      <c r="C26" s="16">
        <v>16508</v>
      </c>
      <c r="D26" s="17">
        <v>17523</v>
      </c>
      <c r="E26" s="17">
        <v>23854</v>
      </c>
      <c r="F26" s="17">
        <v>24999</v>
      </c>
      <c r="G26" s="17">
        <v>25459</v>
      </c>
      <c r="H26" s="94">
        <v>29406</v>
      </c>
      <c r="I26" s="39">
        <v>39566</v>
      </c>
    </row>
    <row r="27" spans="2:9" ht="12.75">
      <c r="B27" s="43" t="s">
        <v>50</v>
      </c>
      <c r="C27" s="16">
        <v>120</v>
      </c>
      <c r="D27" s="17">
        <v>0</v>
      </c>
      <c r="E27" s="17">
        <v>0</v>
      </c>
      <c r="F27" s="17">
        <v>0</v>
      </c>
      <c r="G27" s="17">
        <v>0</v>
      </c>
      <c r="H27" s="94">
        <v>0</v>
      </c>
      <c r="I27" s="39">
        <v>0</v>
      </c>
    </row>
    <row r="28" spans="2:9" ht="12.75">
      <c r="B28" s="43" t="s">
        <v>145</v>
      </c>
      <c r="C28" s="16">
        <v>111</v>
      </c>
      <c r="D28" s="17">
        <v>0</v>
      </c>
      <c r="E28" s="17">
        <v>0</v>
      </c>
      <c r="F28" s="17">
        <v>0</v>
      </c>
      <c r="G28" s="17">
        <v>0</v>
      </c>
      <c r="H28" s="94">
        <v>0</v>
      </c>
      <c r="I28" s="39">
        <v>0</v>
      </c>
    </row>
    <row r="29" spans="2:9" ht="12.75">
      <c r="B29" s="43" t="s">
        <v>20</v>
      </c>
      <c r="C29" s="16">
        <v>994</v>
      </c>
      <c r="D29" s="17">
        <v>2250</v>
      </c>
      <c r="E29" s="17">
        <v>18421</v>
      </c>
      <c r="F29" s="17">
        <v>0</v>
      </c>
      <c r="G29" s="17">
        <v>0</v>
      </c>
      <c r="H29" s="94">
        <v>-21906</v>
      </c>
      <c r="I29" s="39">
        <v>0</v>
      </c>
    </row>
    <row r="31" spans="1:9" ht="26.25" customHeight="1">
      <c r="A31" s="145">
        <v>1</v>
      </c>
      <c r="B31" s="173" t="s">
        <v>155</v>
      </c>
      <c r="C31" s="182"/>
      <c r="D31" s="182"/>
      <c r="E31" s="182"/>
      <c r="F31" s="182"/>
      <c r="G31" s="182"/>
      <c r="H31" s="182"/>
      <c r="I31" s="182"/>
    </row>
  </sheetData>
  <sheetProtection/>
  <mergeCells count="1">
    <mergeCell ref="B31:I31"/>
  </mergeCells>
  <printOptions/>
  <pageMargins left="0.26" right="0.26" top="1" bottom="1" header="0.5" footer="0.5"/>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F11"/>
  <sheetViews>
    <sheetView zoomScalePageLayoutView="0" workbookViewId="0" topLeftCell="A1">
      <selection activeCell="A2" sqref="A2"/>
    </sheetView>
  </sheetViews>
  <sheetFormatPr defaultColWidth="9.140625" defaultRowHeight="12.75"/>
  <cols>
    <col min="1" max="1" width="2.7109375" style="0" customWidth="1"/>
    <col min="2" max="2" width="31.8515625" style="0" customWidth="1"/>
    <col min="3" max="6" width="9.57421875" style="0" customWidth="1"/>
  </cols>
  <sheetData>
    <row r="1" ht="15">
      <c r="A1" s="12" t="s">
        <v>57</v>
      </c>
    </row>
    <row r="3" spans="2:6" ht="12.75">
      <c r="B3" s="57"/>
      <c r="C3" s="50" t="s">
        <v>88</v>
      </c>
      <c r="D3" s="50" t="s">
        <v>89</v>
      </c>
      <c r="E3" s="50" t="s">
        <v>90</v>
      </c>
      <c r="F3" s="50" t="s">
        <v>91</v>
      </c>
    </row>
    <row r="4" spans="2:6" ht="13.5" thickBot="1">
      <c r="B4" s="47"/>
      <c r="C4" s="55" t="s">
        <v>52</v>
      </c>
      <c r="D4" s="55" t="s">
        <v>52</v>
      </c>
      <c r="E4" s="56" t="s">
        <v>52</v>
      </c>
      <c r="F4" s="56" t="s">
        <v>52</v>
      </c>
    </row>
    <row r="5" spans="2:6" ht="12.75">
      <c r="B5" s="1" t="s">
        <v>53</v>
      </c>
      <c r="C5" s="139">
        <v>89935</v>
      </c>
      <c r="D5" s="139">
        <v>84275</v>
      </c>
      <c r="E5" s="139">
        <v>78988</v>
      </c>
      <c r="F5" s="140">
        <v>74861</v>
      </c>
    </row>
    <row r="6" spans="2:6" ht="12.75">
      <c r="B6" s="1" t="s">
        <v>54</v>
      </c>
      <c r="C6" s="139">
        <v>17</v>
      </c>
      <c r="D6" s="139">
        <v>12</v>
      </c>
      <c r="E6" s="139">
        <v>19</v>
      </c>
      <c r="F6" s="140">
        <v>0</v>
      </c>
    </row>
    <row r="7" spans="2:6" ht="12.75">
      <c r="B7" s="1" t="s">
        <v>55</v>
      </c>
      <c r="C7" s="139">
        <v>2108</v>
      </c>
      <c r="D7" s="139">
        <v>2634</v>
      </c>
      <c r="E7" s="139">
        <v>3188</v>
      </c>
      <c r="F7" s="141">
        <v>4495</v>
      </c>
    </row>
    <row r="8" spans="2:6" ht="12.75">
      <c r="B8" s="10" t="s">
        <v>56</v>
      </c>
      <c r="C8" s="20">
        <f>SUM(C5:C7)</f>
        <v>92060</v>
      </c>
      <c r="D8" s="20">
        <f>SUM(D5:D7)</f>
        <v>86921</v>
      </c>
      <c r="E8" s="20">
        <f>SUM(E5:E7)</f>
        <v>82195</v>
      </c>
      <c r="F8" s="20">
        <f>SUM(F5:F7)</f>
        <v>79356</v>
      </c>
    </row>
    <row r="11" ht="12.75">
      <c r="B11" t="s">
        <v>150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2" sqref="A2"/>
    </sheetView>
  </sheetViews>
  <sheetFormatPr defaultColWidth="9.140625" defaultRowHeight="12.75"/>
  <cols>
    <col min="1" max="1" width="2.7109375" style="0" customWidth="1"/>
    <col min="2" max="2" width="45.7109375" style="0" customWidth="1"/>
  </cols>
  <sheetData>
    <row r="1" ht="15">
      <c r="A1" s="12" t="s">
        <v>74</v>
      </c>
    </row>
    <row r="4" spans="2:7" ht="12.75">
      <c r="B4" s="183"/>
      <c r="C4" s="51" t="s">
        <v>86</v>
      </c>
      <c r="D4" s="51" t="s">
        <v>87</v>
      </c>
      <c r="E4" s="51" t="s">
        <v>88</v>
      </c>
      <c r="F4" s="51" t="s">
        <v>89</v>
      </c>
      <c r="G4" s="51" t="s">
        <v>90</v>
      </c>
    </row>
    <row r="5" spans="2:7" ht="13.5" thickBot="1">
      <c r="B5" s="183"/>
      <c r="C5" s="55" t="s">
        <v>0</v>
      </c>
      <c r="D5" s="55" t="s">
        <v>0</v>
      </c>
      <c r="E5" s="55" t="s">
        <v>0</v>
      </c>
      <c r="F5" s="55" t="s">
        <v>0</v>
      </c>
      <c r="G5" s="55" t="s">
        <v>0</v>
      </c>
    </row>
    <row r="6" spans="2:7" ht="12.75">
      <c r="B6" s="1" t="s">
        <v>58</v>
      </c>
      <c r="C6" s="63">
        <v>473.0846191063663</v>
      </c>
      <c r="D6" s="30">
        <v>451.9867989180134</v>
      </c>
      <c r="E6" s="30">
        <v>464.1268938588754</v>
      </c>
      <c r="F6" s="30">
        <v>440.6685717871301</v>
      </c>
      <c r="G6" s="30">
        <v>405.83383163867916</v>
      </c>
    </row>
    <row r="7" spans="2:7" ht="12.75">
      <c r="B7" s="1" t="s">
        <v>59</v>
      </c>
      <c r="C7" s="60">
        <v>1402.967807432478</v>
      </c>
      <c r="D7" s="61">
        <v>1388.979750372827</v>
      </c>
      <c r="E7" s="61">
        <v>1317.0126880100183</v>
      </c>
      <c r="F7" s="61">
        <v>1305.374113874991</v>
      </c>
      <c r="G7" s="61">
        <v>1199.9035526064672</v>
      </c>
    </row>
    <row r="8" spans="2:7" ht="12.75">
      <c r="B8" s="1" t="s">
        <v>124</v>
      </c>
      <c r="C8" s="60">
        <v>961.7584192387739</v>
      </c>
      <c r="D8" s="61">
        <v>924.923849603467</v>
      </c>
      <c r="E8" s="61">
        <v>876.6016924319648</v>
      </c>
      <c r="F8" s="61">
        <v>850.6719306472312</v>
      </c>
      <c r="G8" s="61">
        <v>788.2290780640441</v>
      </c>
    </row>
    <row r="9" spans="2:7" ht="12.75">
      <c r="B9" s="1" t="s">
        <v>60</v>
      </c>
      <c r="C9" s="60">
        <v>652.4697541184705</v>
      </c>
      <c r="D9" s="61">
        <v>620.0193941551797</v>
      </c>
      <c r="E9" s="61">
        <v>602.5489768341391</v>
      </c>
      <c r="F9" s="61">
        <v>580.5023914705093</v>
      </c>
      <c r="G9" s="61">
        <v>523.4680604501687</v>
      </c>
    </row>
    <row r="10" spans="2:7" ht="12.75">
      <c r="B10" s="1" t="s">
        <v>61</v>
      </c>
      <c r="C10" s="60">
        <v>938.0659181296787</v>
      </c>
      <c r="D10" s="61">
        <v>888.3421715438427</v>
      </c>
      <c r="E10" s="61">
        <v>879.8209286640453</v>
      </c>
      <c r="F10" s="61">
        <v>883.0532355407804</v>
      </c>
      <c r="G10" s="61">
        <v>794.1930384026322</v>
      </c>
    </row>
    <row r="11" spans="2:7" ht="12.75">
      <c r="B11" s="1" t="s">
        <v>125</v>
      </c>
      <c r="C11" s="60">
        <v>654.5115907016625</v>
      </c>
      <c r="D11" s="61">
        <v>656.5376838532516</v>
      </c>
      <c r="E11" s="61">
        <v>632.5456113005757</v>
      </c>
      <c r="F11" s="61">
        <v>561.5648318179881</v>
      </c>
      <c r="G11" s="61">
        <v>547.6054792783862</v>
      </c>
    </row>
    <row r="12" spans="2:7" ht="12.75">
      <c r="B12" s="1" t="s">
        <v>62</v>
      </c>
      <c r="C12" s="60">
        <v>2135.4751250423924</v>
      </c>
      <c r="D12" s="61">
        <v>2049.018903140753</v>
      </c>
      <c r="E12" s="61">
        <v>1916.5757224665842</v>
      </c>
      <c r="F12" s="61">
        <v>1821.2613118927127</v>
      </c>
      <c r="G12" s="61">
        <v>1633.4366884546755</v>
      </c>
    </row>
    <row r="13" spans="2:7" ht="12.75">
      <c r="B13" s="1" t="s">
        <v>63</v>
      </c>
      <c r="C13" s="60">
        <v>1087.4959358440499</v>
      </c>
      <c r="D13" s="61">
        <v>1081.920867961454</v>
      </c>
      <c r="E13" s="61">
        <v>979.6683122772331</v>
      </c>
      <c r="F13" s="61">
        <v>950.9171440524417</v>
      </c>
      <c r="G13" s="61">
        <v>908.9914161050242</v>
      </c>
    </row>
    <row r="14" spans="2:7" ht="12.75">
      <c r="B14" s="1" t="s">
        <v>64</v>
      </c>
      <c r="C14" s="60">
        <v>628.0373387367168</v>
      </c>
      <c r="D14" s="61">
        <v>625.8527391168292</v>
      </c>
      <c r="E14" s="61">
        <v>631.8464730492994</v>
      </c>
      <c r="F14" s="61">
        <v>612.6270605526018</v>
      </c>
      <c r="G14" s="61">
        <v>561.4817989534661</v>
      </c>
    </row>
    <row r="15" spans="2:7" ht="12.75">
      <c r="B15" s="7" t="s">
        <v>65</v>
      </c>
      <c r="C15" s="64">
        <f>SUM(C6:C14)</f>
        <v>8933.866508350588</v>
      </c>
      <c r="D15" s="64">
        <f>SUM(D6:D14)</f>
        <v>8687.582158665618</v>
      </c>
      <c r="E15" s="64">
        <f>SUM(E6:E14)</f>
        <v>8300.747298892735</v>
      </c>
      <c r="F15" s="64">
        <f>SUM(F6:F14)</f>
        <v>8006.640591636386</v>
      </c>
      <c r="G15" s="64">
        <f>SUM(G6:G14)</f>
        <v>7363.142943953542</v>
      </c>
    </row>
    <row r="16" spans="2:7" ht="12.75">
      <c r="B16" s="1" t="s">
        <v>66</v>
      </c>
      <c r="C16" s="65">
        <v>65.33453378270943</v>
      </c>
      <c r="D16" s="66">
        <v>31.60552764692495</v>
      </c>
      <c r="E16" s="66">
        <v>46.31880147298676</v>
      </c>
      <c r="F16" s="66">
        <v>39.054914187191784</v>
      </c>
      <c r="G16" s="66">
        <v>57.41082402185361</v>
      </c>
    </row>
    <row r="17" spans="2:7" ht="12.75">
      <c r="B17" s="1" t="s">
        <v>67</v>
      </c>
      <c r="C17" s="65">
        <v>488.88739422640884</v>
      </c>
      <c r="D17" s="66">
        <v>475.47279968674906</v>
      </c>
      <c r="E17" s="66">
        <v>471.9121294646263</v>
      </c>
      <c r="F17" s="66">
        <v>463.0218453578053</v>
      </c>
      <c r="G17" s="66">
        <v>423.3030861910583</v>
      </c>
    </row>
    <row r="18" spans="2:7" ht="12.75">
      <c r="B18" s="1" t="s">
        <v>68</v>
      </c>
      <c r="C18" s="67" t="s">
        <v>6</v>
      </c>
      <c r="D18" s="68">
        <v>0</v>
      </c>
      <c r="E18" s="68">
        <v>0</v>
      </c>
      <c r="F18" s="68">
        <v>0</v>
      </c>
      <c r="G18" s="68">
        <v>0</v>
      </c>
    </row>
    <row r="19" spans="2:7" ht="12.75">
      <c r="B19" s="7" t="s">
        <v>69</v>
      </c>
      <c r="C19" s="64">
        <f>SUM(C15:C18)</f>
        <v>9488.088436359705</v>
      </c>
      <c r="D19" s="64">
        <f>SUM(D15:D18)</f>
        <v>9194.660485999293</v>
      </c>
      <c r="E19" s="64">
        <f>SUM(E15:E18)</f>
        <v>8818.978229830349</v>
      </c>
      <c r="F19" s="64">
        <f>SUM(F15:F18)</f>
        <v>8508.717351181382</v>
      </c>
      <c r="G19" s="64">
        <f>SUM(G15:G18)</f>
        <v>7843.8568541664545</v>
      </c>
    </row>
    <row r="20" spans="2:7" ht="12.75">
      <c r="B20" s="1" t="s">
        <v>70</v>
      </c>
      <c r="C20" s="69">
        <v>2.6959549448243036</v>
      </c>
      <c r="D20" s="28">
        <v>2.5523397906521867</v>
      </c>
      <c r="E20" s="28">
        <v>2.4198196587560163</v>
      </c>
      <c r="F20" s="28">
        <v>2.483229575698271</v>
      </c>
      <c r="G20" s="28">
        <v>2.70316719364456</v>
      </c>
    </row>
    <row r="21" spans="2:7" ht="12.75">
      <c r="B21" s="7" t="s">
        <v>71</v>
      </c>
      <c r="C21" s="64">
        <v>9490.929999999997</v>
      </c>
      <c r="D21" s="64">
        <v>9197.517000000002</v>
      </c>
      <c r="E21" s="64">
        <v>8821.66</v>
      </c>
      <c r="F21" s="64">
        <v>8511.517999999998</v>
      </c>
      <c r="G21" s="64">
        <v>7846.896000000001</v>
      </c>
    </row>
    <row r="22" spans="2:7" ht="12.75">
      <c r="B22" s="1" t="s">
        <v>72</v>
      </c>
      <c r="C22" s="69">
        <v>0</v>
      </c>
      <c r="D22" s="28">
        <v>0</v>
      </c>
      <c r="E22" s="28">
        <v>0</v>
      </c>
      <c r="F22" s="28">
        <v>0</v>
      </c>
      <c r="G22" s="28">
        <v>0</v>
      </c>
    </row>
    <row r="23" spans="2:7" ht="12.75">
      <c r="B23" s="7" t="s">
        <v>73</v>
      </c>
      <c r="C23" s="64">
        <f>SUM(C21:C22)</f>
        <v>9490.929999999997</v>
      </c>
      <c r="D23" s="64">
        <f>SUM(D21:D22)</f>
        <v>9197.517000000002</v>
      </c>
      <c r="E23" s="64">
        <f>SUM(E21:E22)</f>
        <v>8821.66</v>
      </c>
      <c r="F23" s="64">
        <f>SUM(F21:F22)</f>
        <v>8511.517999999998</v>
      </c>
      <c r="G23" s="64">
        <f>SUM(G21:G22)</f>
        <v>7846.896000000001</v>
      </c>
    </row>
  </sheetData>
  <sheetProtection/>
  <mergeCells count="1">
    <mergeCell ref="B4:B5"/>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A1" sqref="A1"/>
    </sheetView>
  </sheetViews>
  <sheetFormatPr defaultColWidth="9.140625" defaultRowHeight="12.75"/>
  <cols>
    <col min="1" max="1" width="2.7109375" style="0" customWidth="1"/>
    <col min="2" max="2" width="45.7109375" style="0" customWidth="1"/>
  </cols>
  <sheetData>
    <row r="1" ht="15">
      <c r="A1" s="12" t="s">
        <v>75</v>
      </c>
    </row>
    <row r="2" ht="12.75">
      <c r="B2" s="58"/>
    </row>
    <row r="3" spans="2:7" ht="12.75">
      <c r="B3" s="184"/>
      <c r="C3" s="51" t="s">
        <v>86</v>
      </c>
      <c r="D3" s="51" t="s">
        <v>87</v>
      </c>
      <c r="E3" s="51" t="s">
        <v>88</v>
      </c>
      <c r="F3" s="51" t="s">
        <v>89</v>
      </c>
      <c r="G3" s="51" t="s">
        <v>90</v>
      </c>
    </row>
    <row r="4" spans="2:7" ht="13.5" thickBot="1">
      <c r="B4" s="184"/>
      <c r="C4" s="55" t="s">
        <v>0</v>
      </c>
      <c r="D4" s="55" t="s">
        <v>0</v>
      </c>
      <c r="E4" s="55" t="s">
        <v>0</v>
      </c>
      <c r="F4" s="55" t="s">
        <v>0</v>
      </c>
      <c r="G4" s="55" t="s">
        <v>0</v>
      </c>
    </row>
    <row r="5" spans="2:7" ht="12.75">
      <c r="B5" s="46" t="s">
        <v>58</v>
      </c>
      <c r="C5" s="97">
        <v>183.69364724173576</v>
      </c>
      <c r="D5" s="98">
        <v>174.72140357880605</v>
      </c>
      <c r="E5" s="98">
        <v>178.75785466756872</v>
      </c>
      <c r="F5" s="98">
        <v>169.33811312574647</v>
      </c>
      <c r="G5" s="98">
        <v>155.46210750380354</v>
      </c>
    </row>
    <row r="6" spans="2:7" ht="12.75">
      <c r="B6" s="46" t="s">
        <v>59</v>
      </c>
      <c r="C6" s="97">
        <v>200.81987452871059</v>
      </c>
      <c r="D6" s="98">
        <v>197.86318186481674</v>
      </c>
      <c r="E6" s="98">
        <v>186.65145805130646</v>
      </c>
      <c r="F6" s="98">
        <v>184.26296371906767</v>
      </c>
      <c r="G6" s="98">
        <v>168.92198733074306</v>
      </c>
    </row>
    <row r="7" spans="2:7" ht="12.75">
      <c r="B7" s="46" t="s">
        <v>124</v>
      </c>
      <c r="C7" s="97">
        <v>184.12850482238696</v>
      </c>
      <c r="D7" s="98">
        <v>176.0150433134405</v>
      </c>
      <c r="E7" s="98">
        <v>165.76560879542467</v>
      </c>
      <c r="F7" s="98">
        <v>159.99998695567385</v>
      </c>
      <c r="G7" s="98">
        <v>147.67204564963262</v>
      </c>
    </row>
    <row r="8" spans="2:7" ht="12.75">
      <c r="B8" s="46" t="s">
        <v>60</v>
      </c>
      <c r="C8" s="97">
        <v>145.91089610628407</v>
      </c>
      <c r="D8" s="98">
        <v>137.56504052609876</v>
      </c>
      <c r="E8" s="98">
        <v>132.79608957423616</v>
      </c>
      <c r="F8" s="98">
        <v>127.088554736631</v>
      </c>
      <c r="G8" s="98">
        <v>113.82957367303122</v>
      </c>
    </row>
    <row r="9" spans="2:7" ht="12.75">
      <c r="B9" s="46" t="s">
        <v>61</v>
      </c>
      <c r="C9" s="97">
        <v>169.6935452477711</v>
      </c>
      <c r="D9" s="98">
        <v>159.60440747118034</v>
      </c>
      <c r="E9" s="98">
        <v>156.86717575624394</v>
      </c>
      <c r="F9" s="98">
        <v>156.49757833991075</v>
      </c>
      <c r="G9" s="98">
        <v>139.95330826345574</v>
      </c>
    </row>
    <row r="10" spans="2:7" ht="12.75">
      <c r="B10" s="46" t="s">
        <v>125</v>
      </c>
      <c r="C10" s="97">
        <v>113.80039480850968</v>
      </c>
      <c r="D10" s="98">
        <v>113.05191373992692</v>
      </c>
      <c r="E10" s="98">
        <v>107.89874646912114</v>
      </c>
      <c r="F10" s="98">
        <v>95.06285982055898</v>
      </c>
      <c r="G10" s="98">
        <v>91.96961460454573</v>
      </c>
    </row>
    <row r="11" spans="2:7" ht="12.75">
      <c r="B11" s="46" t="s">
        <v>62</v>
      </c>
      <c r="C11" s="97">
        <v>268.86348614337777</v>
      </c>
      <c r="D11" s="98">
        <v>254.1734048428646</v>
      </c>
      <c r="E11" s="98">
        <v>233.60339847722983</v>
      </c>
      <c r="F11" s="98">
        <v>219.20722544565893</v>
      </c>
      <c r="G11" s="98">
        <v>194.0755288367701</v>
      </c>
    </row>
    <row r="12" spans="2:7" ht="12.75">
      <c r="B12" s="46" t="s">
        <v>63</v>
      </c>
      <c r="C12" s="97">
        <v>128.07781693861074</v>
      </c>
      <c r="D12" s="98">
        <v>126.13034437285248</v>
      </c>
      <c r="E12" s="98">
        <v>113.21980310156633</v>
      </c>
      <c r="F12" s="98">
        <v>108.99138584162684</v>
      </c>
      <c r="G12" s="98">
        <v>103.38141347326435</v>
      </c>
    </row>
    <row r="13" spans="2:7" ht="12.75">
      <c r="B13" s="46" t="s">
        <v>64</v>
      </c>
      <c r="C13" s="97">
        <v>120.157139882283</v>
      </c>
      <c r="D13" s="98">
        <v>118.9540111981505</v>
      </c>
      <c r="E13" s="98">
        <v>119.1983234699101</v>
      </c>
      <c r="F13" s="98">
        <v>114.73276285725557</v>
      </c>
      <c r="G13" s="98">
        <v>104.41122414338479</v>
      </c>
    </row>
    <row r="14" spans="2:7" ht="12.75">
      <c r="B14" s="46"/>
      <c r="C14" s="73"/>
      <c r="D14" s="74"/>
      <c r="E14" s="74"/>
      <c r="F14" s="74"/>
      <c r="G14" s="74"/>
    </row>
    <row r="15" spans="2:7" ht="12.75">
      <c r="B15" s="46" t="s">
        <v>85</v>
      </c>
      <c r="C15" s="99">
        <v>171.15899993583045</v>
      </c>
      <c r="D15" s="100">
        <v>165.02950383654337</v>
      </c>
      <c r="E15" s="100">
        <v>156.30202550869345</v>
      </c>
      <c r="F15" s="100">
        <v>149.67473850397778</v>
      </c>
      <c r="G15" s="100">
        <v>136.69420938616975</v>
      </c>
    </row>
    <row r="16" spans="2:7" ht="12.75">
      <c r="B16" s="46" t="s">
        <v>66</v>
      </c>
      <c r="C16" s="97">
        <v>12.487726023568769</v>
      </c>
      <c r="D16" s="98">
        <v>6.006143371009264</v>
      </c>
      <c r="E16" s="98">
        <v>8.739561401722064</v>
      </c>
      <c r="F16" s="98">
        <v>7.349991378197791</v>
      </c>
      <c r="G16" s="98">
        <v>10.775911560683523</v>
      </c>
    </row>
    <row r="17" spans="2:7" ht="12.75">
      <c r="B17" s="46" t="s">
        <v>67</v>
      </c>
      <c r="C17" s="99">
        <v>160.87643365244296</v>
      </c>
      <c r="D17" s="100">
        <v>155.89272120877018</v>
      </c>
      <c r="E17" s="100">
        <v>154.02837308722053</v>
      </c>
      <c r="F17" s="100">
        <v>150.62029386090413</v>
      </c>
      <c r="G17" s="100">
        <v>137.32905729011753</v>
      </c>
    </row>
    <row r="18" spans="2:7" ht="12.75">
      <c r="B18" s="46" t="s">
        <v>68</v>
      </c>
      <c r="C18" s="67">
        <v>0</v>
      </c>
      <c r="D18" s="68">
        <v>0</v>
      </c>
      <c r="E18" s="68">
        <v>0</v>
      </c>
      <c r="F18" s="68">
        <v>0</v>
      </c>
      <c r="G18" s="68">
        <v>0</v>
      </c>
    </row>
    <row r="19" spans="2:7" ht="12.75">
      <c r="B19" s="7" t="s">
        <v>126</v>
      </c>
      <c r="C19" s="101">
        <v>152.39596991113407</v>
      </c>
      <c r="D19" s="102">
        <v>146.51088694334172</v>
      </c>
      <c r="E19" s="102">
        <v>139.357292322225</v>
      </c>
      <c r="F19" s="102">
        <v>133.56954913082512</v>
      </c>
      <c r="G19" s="102">
        <v>122.36361305106504</v>
      </c>
    </row>
  </sheetData>
  <sheetProtection/>
  <mergeCells count="1">
    <mergeCell ref="B3:B4"/>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Q20"/>
  <sheetViews>
    <sheetView zoomScalePageLayoutView="0" workbookViewId="0" topLeftCell="A1">
      <selection activeCell="I18" sqref="I18"/>
    </sheetView>
  </sheetViews>
  <sheetFormatPr defaultColWidth="9.140625" defaultRowHeight="12.75"/>
  <cols>
    <col min="1" max="1" width="2.7109375" style="0" customWidth="1"/>
    <col min="2" max="2" width="41.421875" style="0" customWidth="1"/>
    <col min="3" max="17" width="8.00390625" style="0" customWidth="1"/>
  </cols>
  <sheetData>
    <row r="1" ht="15">
      <c r="A1" s="12" t="s">
        <v>140</v>
      </c>
    </row>
    <row r="4" spans="2:17" ht="36.75" customHeight="1" thickBot="1">
      <c r="B4" s="129" t="s">
        <v>139</v>
      </c>
      <c r="C4" s="59" t="s">
        <v>127</v>
      </c>
      <c r="D4" s="59" t="s">
        <v>128</v>
      </c>
      <c r="E4" s="59" t="s">
        <v>124</v>
      </c>
      <c r="F4" s="59" t="s">
        <v>129</v>
      </c>
      <c r="G4" s="59" t="s">
        <v>130</v>
      </c>
      <c r="H4" s="59" t="s">
        <v>125</v>
      </c>
      <c r="I4" s="59" t="s">
        <v>62</v>
      </c>
      <c r="J4" s="59" t="s">
        <v>131</v>
      </c>
      <c r="K4" s="107" t="s">
        <v>132</v>
      </c>
      <c r="L4" s="59" t="s">
        <v>85</v>
      </c>
      <c r="M4" s="59" t="s">
        <v>66</v>
      </c>
      <c r="N4" s="59" t="s">
        <v>67</v>
      </c>
      <c r="O4" s="107" t="s">
        <v>68</v>
      </c>
      <c r="P4" s="114" t="s">
        <v>133</v>
      </c>
      <c r="Q4" s="119" t="s">
        <v>134</v>
      </c>
    </row>
    <row r="5" spans="2:17" ht="16.5" customHeight="1">
      <c r="B5" s="130" t="s">
        <v>76</v>
      </c>
      <c r="C5" s="105"/>
      <c r="D5" s="105"/>
      <c r="E5" s="105"/>
      <c r="F5" s="105"/>
      <c r="G5" s="105"/>
      <c r="H5" s="121"/>
      <c r="I5" s="121"/>
      <c r="J5" s="105"/>
      <c r="K5" s="109"/>
      <c r="L5" s="121"/>
      <c r="M5" s="121"/>
      <c r="N5" s="105"/>
      <c r="O5" s="109"/>
      <c r="P5" s="116"/>
      <c r="Q5" s="112"/>
    </row>
    <row r="6" spans="2:17" ht="22.5">
      <c r="B6" s="131" t="s">
        <v>79</v>
      </c>
      <c r="C6" s="104">
        <v>0.0809417886976159</v>
      </c>
      <c r="D6" s="104">
        <v>0.20938837527871562</v>
      </c>
      <c r="E6" s="104">
        <v>0.18090305741985666</v>
      </c>
      <c r="F6" s="104">
        <v>0.15227188807857514</v>
      </c>
      <c r="G6" s="104">
        <v>0.1787949756338996</v>
      </c>
      <c r="H6" s="104">
        <v>0.1914910693144222</v>
      </c>
      <c r="I6" s="104">
        <v>0.2612120435231832</v>
      </c>
      <c r="J6" s="104">
        <v>0.28293518236527154</v>
      </c>
      <c r="K6" s="108">
        <v>0.189750897661836</v>
      </c>
      <c r="L6" s="104">
        <v>1.727689277973376</v>
      </c>
      <c r="M6" s="104">
        <v>0.14808250773675988</v>
      </c>
      <c r="N6" s="104">
        <v>0.1100823807442482</v>
      </c>
      <c r="O6" s="108">
        <v>0.06497863990105589</v>
      </c>
      <c r="P6" s="115">
        <v>1.9631671936445603</v>
      </c>
      <c r="Q6" s="120">
        <v>4.014</v>
      </c>
    </row>
    <row r="7" spans="2:17" ht="12.75">
      <c r="B7" s="130" t="s">
        <v>80</v>
      </c>
      <c r="C7" s="75">
        <v>0.0809417886976159</v>
      </c>
      <c r="D7" s="75">
        <v>0.20938837527871562</v>
      </c>
      <c r="E7" s="75">
        <v>0.18090305741985666</v>
      </c>
      <c r="F7" s="75">
        <v>0.15227188807857514</v>
      </c>
      <c r="G7" s="75">
        <v>0.1787949756338996</v>
      </c>
      <c r="H7" s="75">
        <v>0.1914910693144222</v>
      </c>
      <c r="I7" s="75">
        <v>0.2612120435231832</v>
      </c>
      <c r="J7" s="75">
        <v>0.28293518236527154</v>
      </c>
      <c r="K7" s="109">
        <v>0.189750897661836</v>
      </c>
      <c r="L7" s="75">
        <v>1.727689277973376</v>
      </c>
      <c r="M7" s="75">
        <v>0.14808250773675988</v>
      </c>
      <c r="N7" s="75">
        <v>0.1100823807442482</v>
      </c>
      <c r="O7" s="109">
        <v>0.06497863990105589</v>
      </c>
      <c r="P7" s="116">
        <v>1.9631671936445603</v>
      </c>
      <c r="Q7" s="112">
        <v>4.014</v>
      </c>
    </row>
    <row r="8" spans="2:17" ht="12.75">
      <c r="B8" s="130" t="s">
        <v>77</v>
      </c>
      <c r="C8" s="105"/>
      <c r="D8" s="105"/>
      <c r="E8" s="105"/>
      <c r="F8" s="105"/>
      <c r="G8" s="105"/>
      <c r="H8" s="121"/>
      <c r="I8" s="121"/>
      <c r="J8" s="105"/>
      <c r="K8" s="109"/>
      <c r="L8" s="121"/>
      <c r="M8" s="121"/>
      <c r="N8" s="105"/>
      <c r="O8" s="109"/>
      <c r="P8" s="116"/>
      <c r="Q8" s="112"/>
    </row>
    <row r="9" spans="2:17" ht="12.75">
      <c r="B9" s="131" t="s">
        <v>81</v>
      </c>
      <c r="C9" s="105">
        <v>213.8207320067279</v>
      </c>
      <c r="D9" s="105">
        <v>608.891261829397</v>
      </c>
      <c r="E9" s="105">
        <v>372.45722302153143</v>
      </c>
      <c r="F9" s="105">
        <v>262.83722610569276</v>
      </c>
      <c r="G9" s="105">
        <v>414.00703260363497</v>
      </c>
      <c r="H9" s="105">
        <v>288.5869186874447</v>
      </c>
      <c r="I9" s="105">
        <v>952.6372212338116</v>
      </c>
      <c r="J9" s="105">
        <v>506.4450140194362</v>
      </c>
      <c r="K9" s="110">
        <v>315.88841909926157</v>
      </c>
      <c r="L9" s="105">
        <v>3935.571048606938</v>
      </c>
      <c r="M9" s="105">
        <v>54.534741514116845</v>
      </c>
      <c r="N9" s="105">
        <v>206.59120987894502</v>
      </c>
      <c r="O9" s="110" t="s">
        <v>6</v>
      </c>
      <c r="P9" s="117" t="s">
        <v>6</v>
      </c>
      <c r="Q9" s="112">
        <v>4196.697</v>
      </c>
    </row>
    <row r="10" spans="2:17" ht="12.75">
      <c r="B10" s="131" t="s">
        <v>82</v>
      </c>
      <c r="C10" s="104">
        <v>190.65215784325363</v>
      </c>
      <c r="D10" s="104">
        <v>588.3329024017913</v>
      </c>
      <c r="E10" s="104">
        <v>413.75795198509286</v>
      </c>
      <c r="F10" s="104">
        <v>258.9855624563973</v>
      </c>
      <c r="G10" s="104">
        <v>378.33521082336324</v>
      </c>
      <c r="H10" s="104">
        <v>256.186069521627</v>
      </c>
      <c r="I10" s="104">
        <v>676.9662551773406</v>
      </c>
      <c r="J10" s="104">
        <v>396.05646690322266</v>
      </c>
      <c r="K10" s="108">
        <v>241.15362895654246</v>
      </c>
      <c r="L10" s="104">
        <v>3400.426206068631</v>
      </c>
      <c r="M10" s="104" t="s">
        <v>6</v>
      </c>
      <c r="N10" s="104">
        <v>214.90579393136903</v>
      </c>
      <c r="O10" s="108" t="s">
        <v>6</v>
      </c>
      <c r="P10" s="115" t="s">
        <v>6</v>
      </c>
      <c r="Q10" s="120">
        <v>3615.332</v>
      </c>
    </row>
    <row r="11" spans="2:17" ht="12.75">
      <c r="B11" s="130" t="s">
        <v>83</v>
      </c>
      <c r="C11" s="75">
        <v>404.4728898499815</v>
      </c>
      <c r="D11" s="75">
        <v>1197.2241642311883</v>
      </c>
      <c r="E11" s="75">
        <v>786.2151750066243</v>
      </c>
      <c r="F11" s="75">
        <v>521.8227885620901</v>
      </c>
      <c r="G11" s="75">
        <v>792.3422434269983</v>
      </c>
      <c r="H11" s="75">
        <v>544.7729882090717</v>
      </c>
      <c r="I11" s="75">
        <v>1629.6034764111523</v>
      </c>
      <c r="J11" s="75">
        <v>902.5014809226589</v>
      </c>
      <c r="K11" s="109">
        <v>557.042048055804</v>
      </c>
      <c r="L11" s="75">
        <v>7335.997254675569</v>
      </c>
      <c r="M11" s="75">
        <v>54.534741514116845</v>
      </c>
      <c r="N11" s="75">
        <v>421.497003810314</v>
      </c>
      <c r="O11" s="109" t="s">
        <v>6</v>
      </c>
      <c r="P11" s="116" t="s">
        <v>6</v>
      </c>
      <c r="Q11" s="112">
        <v>7812.029</v>
      </c>
    </row>
    <row r="12" spans="2:17" ht="12.75">
      <c r="B12" s="130" t="s">
        <v>78</v>
      </c>
      <c r="C12" s="105"/>
      <c r="D12" s="105"/>
      <c r="E12" s="105"/>
      <c r="F12" s="105"/>
      <c r="G12" s="105"/>
      <c r="H12" s="121"/>
      <c r="I12" s="121"/>
      <c r="J12" s="105"/>
      <c r="K12" s="109"/>
      <c r="L12" s="121"/>
      <c r="M12" s="121"/>
      <c r="N12" s="105"/>
      <c r="O12" s="109"/>
      <c r="P12" s="116"/>
      <c r="Q12" s="112"/>
    </row>
    <row r="13" spans="2:17" ht="12.75">
      <c r="B13" s="131" t="s">
        <v>138</v>
      </c>
      <c r="C13" s="105">
        <v>1.28</v>
      </c>
      <c r="D13" s="105">
        <v>2.47</v>
      </c>
      <c r="E13" s="105">
        <v>1.833</v>
      </c>
      <c r="F13" s="105">
        <v>1.493</v>
      </c>
      <c r="G13" s="105">
        <v>1.672</v>
      </c>
      <c r="H13" s="105">
        <v>2.641</v>
      </c>
      <c r="I13" s="105">
        <v>3.572</v>
      </c>
      <c r="J13" s="105">
        <v>6.207</v>
      </c>
      <c r="K13" s="110">
        <v>4.25</v>
      </c>
      <c r="L13" s="105">
        <v>25.418000000000003</v>
      </c>
      <c r="M13" s="105">
        <v>2.728</v>
      </c>
      <c r="N13" s="105">
        <v>1.696</v>
      </c>
      <c r="O13" s="110">
        <v>0.271</v>
      </c>
      <c r="P13" s="117">
        <v>0.74</v>
      </c>
      <c r="Q13" s="112">
        <v>30.853</v>
      </c>
    </row>
    <row r="14" spans="2:17" ht="12.75">
      <c r="B14" s="132" t="s">
        <v>135</v>
      </c>
      <c r="C14" s="121" t="s">
        <v>6</v>
      </c>
      <c r="D14" s="121" t="s">
        <v>6</v>
      </c>
      <c r="E14" s="121" t="s">
        <v>6</v>
      </c>
      <c r="F14" s="121" t="s">
        <v>6</v>
      </c>
      <c r="G14" s="121" t="s">
        <v>6</v>
      </c>
      <c r="H14" s="121" t="s">
        <v>6</v>
      </c>
      <c r="I14" s="121" t="s">
        <v>6</v>
      </c>
      <c r="J14" s="121" t="s">
        <v>6</v>
      </c>
      <c r="K14" s="122" t="s">
        <v>6</v>
      </c>
      <c r="L14" s="121" t="s">
        <v>6</v>
      </c>
      <c r="M14" s="121" t="s">
        <v>6</v>
      </c>
      <c r="N14" s="121" t="s">
        <v>6</v>
      </c>
      <c r="O14" s="122" t="s">
        <v>6</v>
      </c>
      <c r="P14" s="123" t="s">
        <v>6</v>
      </c>
      <c r="Q14" s="124" t="s">
        <v>6</v>
      </c>
    </row>
    <row r="15" spans="2:17" ht="12.75">
      <c r="B15" s="132" t="s">
        <v>136</v>
      </c>
      <c r="C15" s="125">
        <v>1.28</v>
      </c>
      <c r="D15" s="125">
        <v>2.47</v>
      </c>
      <c r="E15" s="125">
        <v>1.833</v>
      </c>
      <c r="F15" s="125">
        <v>1.493</v>
      </c>
      <c r="G15" s="125">
        <v>1.672</v>
      </c>
      <c r="H15" s="125">
        <v>2.641</v>
      </c>
      <c r="I15" s="125">
        <v>3.572</v>
      </c>
      <c r="J15" s="125">
        <v>6.207</v>
      </c>
      <c r="K15" s="126">
        <v>4.25</v>
      </c>
      <c r="L15" s="125">
        <v>25.418000000000003</v>
      </c>
      <c r="M15" s="125">
        <v>2.728</v>
      </c>
      <c r="N15" s="125">
        <v>1.696</v>
      </c>
      <c r="O15" s="126">
        <v>0.271</v>
      </c>
      <c r="P15" s="127">
        <v>0.74</v>
      </c>
      <c r="Q15" s="128">
        <v>30.853</v>
      </c>
    </row>
    <row r="16" spans="2:17" ht="12.75">
      <c r="B16" s="130" t="s">
        <v>84</v>
      </c>
      <c r="C16" s="75">
        <v>1.28</v>
      </c>
      <c r="D16" s="75">
        <v>2.47</v>
      </c>
      <c r="E16" s="75">
        <v>1.833</v>
      </c>
      <c r="F16" s="75">
        <v>1.493</v>
      </c>
      <c r="G16" s="75">
        <v>1.672</v>
      </c>
      <c r="H16" s="75">
        <v>2.641</v>
      </c>
      <c r="I16" s="103">
        <v>3.572</v>
      </c>
      <c r="J16" s="75">
        <v>6.207</v>
      </c>
      <c r="K16" s="109">
        <v>4.25</v>
      </c>
      <c r="L16" s="75">
        <v>25.418000000000003</v>
      </c>
      <c r="M16" s="103">
        <v>2.728</v>
      </c>
      <c r="N16" s="75">
        <v>1.696</v>
      </c>
      <c r="O16" s="109">
        <v>0.271</v>
      </c>
      <c r="P16" s="116">
        <v>0.74</v>
      </c>
      <c r="Q16" s="112">
        <v>30.853</v>
      </c>
    </row>
    <row r="17" spans="2:17" ht="12.75">
      <c r="B17" s="133"/>
      <c r="C17" s="105"/>
      <c r="D17" s="105"/>
      <c r="E17" s="105"/>
      <c r="F17" s="105"/>
      <c r="G17" s="105"/>
      <c r="H17" s="121"/>
      <c r="I17" s="121"/>
      <c r="J17" s="105"/>
      <c r="K17" s="109"/>
      <c r="L17" s="121"/>
      <c r="M17" s="121"/>
      <c r="N17" s="105"/>
      <c r="O17" s="109"/>
      <c r="P17" s="116"/>
      <c r="Q17" s="112"/>
    </row>
    <row r="18" spans="2:17" ht="13.5" thickBot="1">
      <c r="B18" s="130" t="s">
        <v>137</v>
      </c>
      <c r="C18" s="76">
        <f>C7+C11+C16</f>
        <v>405.8338316386791</v>
      </c>
      <c r="D18" s="76">
        <f aca="true" t="shared" si="0" ref="D18:K18">D7+D11+D16</f>
        <v>1199.903552606467</v>
      </c>
      <c r="E18" s="76">
        <f t="shared" si="0"/>
        <v>788.2290780640442</v>
      </c>
      <c r="F18" s="76">
        <f t="shared" si="0"/>
        <v>523.4680604501687</v>
      </c>
      <c r="G18" s="76">
        <f t="shared" si="0"/>
        <v>794.1930384026322</v>
      </c>
      <c r="H18" s="76">
        <f t="shared" si="0"/>
        <v>547.6054792783862</v>
      </c>
      <c r="I18" s="76">
        <f t="shared" si="0"/>
        <v>1633.4366884546753</v>
      </c>
      <c r="J18" s="76">
        <f t="shared" si="0"/>
        <v>908.9914161050241</v>
      </c>
      <c r="K18" s="111">
        <f t="shared" si="0"/>
        <v>561.4817989534658</v>
      </c>
      <c r="L18" s="76">
        <v>7363.142943953542</v>
      </c>
      <c r="M18" s="76">
        <v>57.41082402185361</v>
      </c>
      <c r="N18" s="76">
        <v>423.3030861910583</v>
      </c>
      <c r="O18" s="111">
        <v>0.3359786399010559</v>
      </c>
      <c r="P18" s="118">
        <v>2.7031671936445605</v>
      </c>
      <c r="Q18" s="113">
        <v>7846.896000000001</v>
      </c>
    </row>
    <row r="20" spans="3:11" ht="12.75">
      <c r="C20" s="106"/>
      <c r="D20" s="106"/>
      <c r="E20" s="106"/>
      <c r="F20" s="106"/>
      <c r="G20" s="106"/>
      <c r="H20" s="106"/>
      <c r="I20" s="106"/>
      <c r="J20" s="106"/>
      <c r="K20" s="106"/>
    </row>
  </sheetData>
  <sheetProtection/>
  <printOptions/>
  <pageMargins left="0.75" right="0.75" top="1" bottom="1" header="0.5" footer="0.5"/>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Ministry of Justice Public Expenditure Financial Tables 2012-13</dc:title>
  <dc:subject>public expenditure</dc:subject>
  <dc:creator>Ministry of Justice</dc:creator>
  <cp:keywords>annual, report, public, spend,</cp:keywords>
  <dc:description/>
  <cp:lastModifiedBy>Elizabeth Popoola</cp:lastModifiedBy>
  <cp:lastPrinted>2015-06-09T14:48:07Z</cp:lastPrinted>
  <dcterms:created xsi:type="dcterms:W3CDTF">2013-06-24T08:27:42Z</dcterms:created>
  <dcterms:modified xsi:type="dcterms:W3CDTF">2015-06-10T12:35:26Z</dcterms:modified>
  <cp:category/>
  <cp:version/>
  <cp:contentType/>
  <cp:contentStatus/>
</cp:coreProperties>
</file>