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5330" windowHeight="4320" activeTab="2"/>
  </bookViews>
  <sheets>
    <sheet name="Introduction" sheetId="4" r:id="rId1"/>
    <sheet name="Site_Emissions_SO2" sheetId="1" r:id="rId2"/>
    <sheet name="Site_Emissions_NOx" sheetId="2" r:id="rId3"/>
    <sheet name="Transfers" sheetId="3" r:id="rId4"/>
    <sheet name="Operating hours" sheetId="5" r:id="rId5"/>
  </sheets>
  <definedNames>
    <definedName name="_xlnm.Print_Area" localSheetId="4">'Operating hours'!$A$1:$H$19</definedName>
    <definedName name="_xlnm.Print_Area" localSheetId="2">Site_Emissions_NOx!$A$1:$R$13</definedName>
    <definedName name="_xlnm.Print_Area" localSheetId="1">Site_Emissions_SO2!$A$1:$R$13</definedName>
    <definedName name="_xlnm.Print_Area" localSheetId="3">Transfers!$A$1:$G$12</definedName>
    <definedName name="Site_Emissions_NOx">Site_Emissions_NOx!$A$1:$J$11</definedName>
    <definedName name="Site_Emissions_SO2" localSheetId="4">'Operating hours'!$A$1:$G$19</definedName>
    <definedName name="Site_Emissions_SO2">Site_Emissions_SO2!$A$1:$J$11</definedName>
    <definedName name="Transfers">Transfers!$A$1:$G$1</definedName>
  </definedNames>
  <calcPr calcId="125725"/>
</workbook>
</file>

<file path=xl/calcChain.xml><?xml version="1.0" encoding="utf-8"?>
<calcChain xmlns="http://schemas.openxmlformats.org/spreadsheetml/2006/main">
  <c r="L13" i="2"/>
  <c r="L13" i="1"/>
  <c r="L6" i="2"/>
  <c r="E6" s="1"/>
  <c r="F6" s="1"/>
  <c r="L6" i="1"/>
  <c r="K13" i="2"/>
  <c r="K13" i="1"/>
  <c r="K6"/>
  <c r="E6"/>
  <c r="F6"/>
  <c r="K6" i="2"/>
  <c r="J13"/>
  <c r="J13" i="1"/>
  <c r="J6"/>
  <c r="J6" i="2"/>
  <c r="C13"/>
  <c r="C13" i="1"/>
  <c r="I6" i="2"/>
  <c r="I6" i="1"/>
  <c r="D13" i="2"/>
  <c r="D13" i="1"/>
  <c r="H13" i="2"/>
  <c r="E12"/>
  <c r="F12" s="1"/>
  <c r="G13"/>
  <c r="H13" i="1"/>
  <c r="E12"/>
  <c r="F12" s="1"/>
  <c r="G13"/>
  <c r="H6" i="2"/>
  <c r="H6" i="1"/>
  <c r="G6" i="2"/>
  <c r="G6" i="1"/>
  <c r="R13"/>
  <c r="R13" i="2"/>
  <c r="I13"/>
  <c r="Q13"/>
  <c r="Q13" i="1"/>
  <c r="O13" i="2"/>
  <c r="E3" i="1"/>
  <c r="E4"/>
  <c r="F4" s="1"/>
  <c r="E5"/>
  <c r="F5" s="1"/>
  <c r="E7"/>
  <c r="F7" s="1"/>
  <c r="E8"/>
  <c r="F8" s="1"/>
  <c r="E9"/>
  <c r="F9" s="1"/>
  <c r="E11"/>
  <c r="F11" s="1"/>
  <c r="P13"/>
  <c r="G11" i="5"/>
  <c r="G14"/>
  <c r="P13" i="2"/>
  <c r="O13" i="1"/>
  <c r="N13" i="2"/>
  <c r="N13" i="1"/>
  <c r="M13" i="2"/>
  <c r="M13" i="1"/>
  <c r="I13"/>
  <c r="E3" i="2"/>
  <c r="E4"/>
  <c r="F4" s="1"/>
  <c r="E5"/>
  <c r="F5" s="1"/>
  <c r="E7"/>
  <c r="F7"/>
  <c r="E8"/>
  <c r="F8" s="1"/>
  <c r="E9"/>
  <c r="F9" s="1"/>
  <c r="E11"/>
  <c r="F11" s="1"/>
  <c r="G10" i="5"/>
  <c r="G9"/>
  <c r="G18"/>
  <c r="G16"/>
  <c r="G17"/>
  <c r="G15"/>
  <c r="G13"/>
  <c r="G4"/>
  <c r="E10" i="1"/>
  <c r="F10"/>
  <c r="E10" i="2"/>
  <c r="F10" s="1"/>
  <c r="F3" i="1"/>
  <c r="F13" l="1"/>
  <c r="E13" i="2"/>
  <c r="E13" i="1"/>
  <c r="F3" i="2"/>
  <c r="F13" s="1"/>
</calcChain>
</file>

<file path=xl/sharedStrings.xml><?xml version="1.0" encoding="utf-8"?>
<sst xmlns="http://schemas.openxmlformats.org/spreadsheetml/2006/main" count="169" uniqueCount="67">
  <si>
    <t>Operator Name</t>
  </si>
  <si>
    <t>Site Name</t>
  </si>
  <si>
    <t>E.ON UK plc</t>
  </si>
  <si>
    <t>Ironbridge</t>
  </si>
  <si>
    <t>Ratcliffe</t>
  </si>
  <si>
    <t>EDF ENERGY plc</t>
  </si>
  <si>
    <t>Cottam</t>
  </si>
  <si>
    <t>West Burton</t>
  </si>
  <si>
    <t>RUGELEY POWER LTD</t>
  </si>
  <si>
    <t>Rugeley</t>
  </si>
  <si>
    <t>RWE npower plc</t>
  </si>
  <si>
    <t>Aberthaw</t>
  </si>
  <si>
    <t>Didcot A</t>
  </si>
  <si>
    <t>Fawley</t>
  </si>
  <si>
    <t>Littlebrook</t>
  </si>
  <si>
    <t>SCOTTISH and SOUTHERN ENERGY</t>
  </si>
  <si>
    <t>Ferrybridge C Unit 1 &amp; 2</t>
  </si>
  <si>
    <t>Ferrybridge C Unit 3 &amp; 4</t>
  </si>
  <si>
    <t>Fiddlers Ferry</t>
  </si>
  <si>
    <t>Uskmouth Power Station</t>
  </si>
  <si>
    <t>Pollutant</t>
  </si>
  <si>
    <t>Divesting Operator</t>
  </si>
  <si>
    <t>Aquiring Operator</t>
  </si>
  <si>
    <t>Transfer Date</t>
  </si>
  <si>
    <t>Transfer Amount (tonnes)</t>
  </si>
  <si>
    <t>Divesting Operator New B Limit (tonnes)</t>
  </si>
  <si>
    <t>Aquiring Operator New B Limit (tonnes)</t>
  </si>
  <si>
    <t>Emissions in Tonnes</t>
  </si>
  <si>
    <t>INTRODUCTION</t>
  </si>
  <si>
    <t>Tilbury LCP 1 Boilers 7&amp;8</t>
  </si>
  <si>
    <t>Tilbury LCP 2 Boilers 9&amp;10</t>
  </si>
  <si>
    <t xml:space="preserve">Ferrybridge </t>
  </si>
  <si>
    <t>Ferrybridge C (Tot)</t>
  </si>
  <si>
    <t>Operating Hours Allowance</t>
  </si>
  <si>
    <t>Remaining Hours</t>
  </si>
  <si>
    <t>Comments</t>
  </si>
  <si>
    <t>ELV</t>
  </si>
  <si>
    <t>Operating Regime</t>
  </si>
  <si>
    <t>Operating Hours end date</t>
  </si>
  <si>
    <t>Opt-out</t>
  </si>
  <si>
    <t>Has now left Article 5(1)</t>
  </si>
  <si>
    <t>The following sheets provide details of the reported mass emissions of the 15 coal &amp; oil stations in England &amp; Wales that operate under the ELV or opt-out options of the LCPD. Cumulative operating hours since 1 January 2008, where limited by the LCPD are also shown. The remaining stations that chose the NERP option and their emissions are submitted and published under the NERP Regulations.</t>
  </si>
  <si>
    <t>These emissions can be compared to the A and B-limits for each station. A-limits are a non-transferable limit for each station. B-limits are transferable between the 15 stations and provide a lower overall cap to minimise emissions across the sector.</t>
  </si>
  <si>
    <t>A-limit emissions are based on the total emissions from each station while B-limits are emissions between start-up and shut-down. Operating hours are also calculated on the basis of time between start-up and shut-down.</t>
  </si>
  <si>
    <t>Emissions are operating hours are submitted monthly within 28 days of the end of the month. These will be published within 14 days.</t>
  </si>
  <si>
    <t>SSE</t>
  </si>
  <si>
    <r>
      <t>Latest SO</t>
    </r>
    <r>
      <rPr>
        <b/>
        <vertAlign val="subscript"/>
        <sz val="10"/>
        <rFont val="MS Sans Serif"/>
        <family val="2"/>
      </rPr>
      <t>2</t>
    </r>
    <r>
      <rPr>
        <b/>
        <sz val="10"/>
        <rFont val="MS Sans Serif"/>
        <family val="2"/>
      </rPr>
      <t xml:space="preserve"> B limit </t>
    </r>
  </si>
  <si>
    <r>
      <t>SO</t>
    </r>
    <r>
      <rPr>
        <b/>
        <vertAlign val="subscript"/>
        <sz val="10"/>
        <rFont val="MS Sans Serif"/>
        <family val="2"/>
      </rPr>
      <t>2</t>
    </r>
    <r>
      <rPr>
        <b/>
        <sz val="10"/>
        <rFont val="MS Sans Serif"/>
        <family val="2"/>
      </rPr>
      <t xml:space="preserve"> A Limit </t>
    </r>
  </si>
  <si>
    <r>
      <t>Cumulative SO</t>
    </r>
    <r>
      <rPr>
        <b/>
        <vertAlign val="subscript"/>
        <sz val="10"/>
        <rFont val="MS Sans Serif"/>
        <family val="2"/>
      </rPr>
      <t>2</t>
    </r>
    <r>
      <rPr>
        <b/>
        <sz val="10"/>
        <rFont val="MS Sans Serif"/>
        <family val="2"/>
      </rPr>
      <t xml:space="preserve"> emissions vs B limit</t>
    </r>
  </si>
  <si>
    <t>Total</t>
  </si>
  <si>
    <r>
      <t>Remaining SO</t>
    </r>
    <r>
      <rPr>
        <b/>
        <vertAlign val="subscript"/>
        <sz val="10"/>
        <rFont val="MS Sans Serif"/>
        <family val="2"/>
      </rPr>
      <t>2</t>
    </r>
    <r>
      <rPr>
        <b/>
        <sz val="10"/>
        <rFont val="MS Sans Serif"/>
        <family val="2"/>
      </rPr>
      <t xml:space="preserve"> B limit</t>
    </r>
  </si>
  <si>
    <t xml:space="preserve">NOx A Limit </t>
  </si>
  <si>
    <t xml:space="preserve">Latest NOx B limit </t>
  </si>
  <si>
    <t>Cumulative NOx emissions vs B limit</t>
  </si>
  <si>
    <t>Remaining NOx B limit</t>
  </si>
  <si>
    <t>Rugeley Power Ltd</t>
  </si>
  <si>
    <t>Cumulative Operating Hours to:</t>
  </si>
  <si>
    <t>Tonnes</t>
  </si>
  <si>
    <t>Opted to operate &lt;10,000hrs under Annex VIII 2)</t>
  </si>
  <si>
    <t>Emissions of sulphur dioxide and oxides of nitrogen are normally calculated from continuous measurement of these emissions. In some cases(certain opted out stations) the sulphur content of the fuel is used to calculate emissions of sulphur dioxide and emissions of nitrogen oxides are calculated using established emission factors for each station and fuel.</t>
  </si>
  <si>
    <t>Grain</t>
  </si>
  <si>
    <t>Kingsnorth</t>
  </si>
  <si>
    <t>Closed</t>
  </si>
  <si>
    <t>Closed.Opted to operate &lt;10,000hrs under Annex VIII 2)</t>
  </si>
  <si>
    <t>The sheets also lists any trades between sites and operators and the resulting effects on B-limits.  Trades may happen at any time and will be published on website within 14 days.</t>
  </si>
  <si>
    <t>Corrected to include 102.03hrs during Jan-May 08, Closed</t>
  </si>
  <si>
    <t>Uskmouth</t>
  </si>
</sst>
</file>

<file path=xl/styles.xml><?xml version="1.0" encoding="utf-8"?>
<styleSheet xmlns="http://schemas.openxmlformats.org/spreadsheetml/2006/main">
  <fonts count="7">
    <font>
      <sz val="10"/>
      <name val="MS Sans Serif"/>
    </font>
    <font>
      <b/>
      <sz val="10"/>
      <name val="MS Sans Serif"/>
      <family val="2"/>
    </font>
    <font>
      <b/>
      <sz val="18"/>
      <name val="MS Sans Serif"/>
      <family val="2"/>
    </font>
    <font>
      <sz val="10"/>
      <name val="MS Sans Serif"/>
      <family val="2"/>
    </font>
    <font>
      <sz val="12"/>
      <name val="Arial"/>
      <family val="2"/>
    </font>
    <font>
      <b/>
      <vertAlign val="subscript"/>
      <sz val="10"/>
      <name val="MS Sans Serif"/>
      <family val="2"/>
    </font>
    <font>
      <sz val="8.5"/>
      <name val="MS Sans Serif"/>
    </font>
  </fonts>
  <fills count="8">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theme="0"/>
        <bgColor indexed="64"/>
      </patternFill>
    </fill>
    <fill>
      <patternFill patternType="solid">
        <fgColor theme="0" tint="-0.2499465926084170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48">
    <xf numFmtId="0" fontId="0" fillId="0" borderId="0" xfId="0"/>
    <xf numFmtId="0" fontId="0" fillId="0" borderId="1" xfId="0" applyBorder="1"/>
    <xf numFmtId="0" fontId="1" fillId="2" borderId="1" xfId="0" quotePrefix="1" applyNumberFormat="1" applyFont="1" applyFill="1" applyBorder="1"/>
    <xf numFmtId="0" fontId="0" fillId="0" borderId="1" xfId="0" quotePrefix="1" applyNumberFormat="1" applyBorder="1"/>
    <xf numFmtId="0" fontId="1" fillId="2" borderId="1" xfId="0" quotePrefix="1" applyNumberFormat="1" applyFont="1" applyFill="1" applyBorder="1" applyAlignment="1">
      <alignment wrapText="1"/>
    </xf>
    <xf numFmtId="0" fontId="1" fillId="2" borderId="1" xfId="0" applyFont="1" applyFill="1" applyBorder="1"/>
    <xf numFmtId="0" fontId="0" fillId="3" borderId="0" xfId="0" applyFill="1"/>
    <xf numFmtId="0" fontId="2" fillId="3" borderId="0" xfId="0" applyFont="1" applyFill="1"/>
    <xf numFmtId="0" fontId="0" fillId="0" borderId="1" xfId="0" applyNumberFormat="1" applyBorder="1"/>
    <xf numFmtId="0" fontId="3" fillId="0" borderId="1" xfId="0" applyFont="1" applyBorder="1"/>
    <xf numFmtId="14" fontId="3" fillId="0" borderId="1" xfId="0" applyNumberFormat="1" applyFont="1" applyBorder="1"/>
    <xf numFmtId="1" fontId="3" fillId="0" borderId="1" xfId="0" applyNumberFormat="1" applyFont="1" applyBorder="1"/>
    <xf numFmtId="14" fontId="0" fillId="0" borderId="1" xfId="0" applyNumberFormat="1" applyBorder="1"/>
    <xf numFmtId="0" fontId="1" fillId="2" borderId="1" xfId="0" applyNumberFormat="1" applyFont="1" applyFill="1" applyBorder="1" applyAlignment="1">
      <alignment wrapText="1"/>
    </xf>
    <xf numFmtId="3" fontId="0" fillId="0" borderId="1" xfId="0" quotePrefix="1" applyNumberFormat="1" applyBorder="1"/>
    <xf numFmtId="15" fontId="3" fillId="0" borderId="1" xfId="0" applyNumberFormat="1" applyFont="1" applyBorder="1"/>
    <xf numFmtId="0" fontId="4" fillId="3" borderId="0" xfId="0" applyFont="1" applyFill="1" applyAlignment="1">
      <alignment wrapText="1"/>
    </xf>
    <xf numFmtId="3" fontId="3" fillId="0" borderId="1" xfId="0" quotePrefix="1" applyNumberFormat="1" applyFont="1" applyBorder="1"/>
    <xf numFmtId="3" fontId="0" fillId="0" borderId="2" xfId="0" quotePrefix="1" applyNumberFormat="1" applyBorder="1"/>
    <xf numFmtId="3" fontId="0" fillId="0" borderId="1" xfId="0" applyNumberFormat="1" applyBorder="1"/>
    <xf numFmtId="3" fontId="3" fillId="0" borderId="1" xfId="0" applyNumberFormat="1" applyFont="1" applyBorder="1"/>
    <xf numFmtId="0" fontId="0" fillId="0" borderId="0" xfId="0" applyAlignment="1">
      <alignment wrapText="1"/>
    </xf>
    <xf numFmtId="3" fontId="3" fillId="0" borderId="2" xfId="0" quotePrefix="1" applyNumberFormat="1" applyFont="1" applyBorder="1"/>
    <xf numFmtId="0" fontId="1" fillId="0" borderId="1" xfId="0" applyNumberFormat="1" applyFont="1" applyFill="1" applyBorder="1"/>
    <xf numFmtId="3" fontId="1" fillId="0" borderId="1" xfId="0" applyNumberFormat="1" applyFont="1" applyBorder="1"/>
    <xf numFmtId="0" fontId="1" fillId="0" borderId="1" xfId="0" applyFont="1" applyBorder="1"/>
    <xf numFmtId="15" fontId="3" fillId="4" borderId="1" xfId="0" applyNumberFormat="1" applyFont="1" applyFill="1" applyBorder="1"/>
    <xf numFmtId="3" fontId="0" fillId="4" borderId="1" xfId="0" quotePrefix="1" applyNumberFormat="1" applyFill="1" applyBorder="1"/>
    <xf numFmtId="3" fontId="0" fillId="4" borderId="1" xfId="0" applyNumberFormat="1" applyFill="1" applyBorder="1" applyAlignment="1">
      <alignment horizontal="center"/>
    </xf>
    <xf numFmtId="0" fontId="6" fillId="0" borderId="0" xfId="0" applyNumberFormat="1" applyFont="1" applyFill="1" applyBorder="1"/>
    <xf numFmtId="0" fontId="6" fillId="0" borderId="0" xfId="0" applyFont="1"/>
    <xf numFmtId="1" fontId="0" fillId="0" borderId="1" xfId="0" applyNumberFormat="1" applyBorder="1"/>
    <xf numFmtId="1" fontId="0" fillId="0" borderId="1" xfId="0" quotePrefix="1" applyNumberFormat="1" applyBorder="1"/>
    <xf numFmtId="0" fontId="1" fillId="5" borderId="1" xfId="0" applyNumberFormat="1" applyFont="1" applyFill="1" applyBorder="1" applyAlignment="1">
      <alignment horizontal="center" wrapText="1"/>
    </xf>
    <xf numFmtId="17" fontId="1" fillId="5" borderId="1" xfId="0" quotePrefix="1" applyNumberFormat="1" applyFont="1" applyFill="1" applyBorder="1" applyAlignment="1">
      <alignment horizontal="center" wrapText="1"/>
    </xf>
    <xf numFmtId="0" fontId="6" fillId="0" borderId="0" xfId="0" applyFont="1" applyAlignment="1">
      <alignment wrapText="1"/>
    </xf>
    <xf numFmtId="0" fontId="0" fillId="0" borderId="0" xfId="0" applyAlignment="1"/>
    <xf numFmtId="0" fontId="1" fillId="2" borderId="3" xfId="0" applyNumberFormat="1" applyFont="1" applyFill="1" applyBorder="1" applyAlignment="1">
      <alignment horizontal="center" wrapText="1"/>
    </xf>
    <xf numFmtId="15" fontId="1" fillId="2" borderId="3" xfId="0" applyNumberFormat="1" applyFont="1" applyFill="1" applyBorder="1" applyAlignment="1">
      <alignment horizontal="center" wrapText="1"/>
    </xf>
    <xf numFmtId="0" fontId="1" fillId="2" borderId="1" xfId="0" applyNumberFormat="1" applyFont="1" applyFill="1" applyBorder="1" applyAlignment="1">
      <alignment horizontal="center" wrapText="1"/>
    </xf>
    <xf numFmtId="15" fontId="3" fillId="6" borderId="1" xfId="0" applyNumberFormat="1" applyFont="1" applyFill="1" applyBorder="1"/>
    <xf numFmtId="3" fontId="0" fillId="6" borderId="1" xfId="0" applyNumberFormat="1" applyFill="1" applyBorder="1" applyAlignment="1">
      <alignment horizontal="center"/>
    </xf>
    <xf numFmtId="3" fontId="0" fillId="6" borderId="1" xfId="0" quotePrefix="1" applyNumberFormat="1" applyFill="1" applyBorder="1"/>
    <xf numFmtId="15" fontId="3" fillId="7" borderId="1" xfId="0" applyNumberFormat="1" applyFont="1" applyFill="1" applyBorder="1"/>
    <xf numFmtId="3" fontId="0" fillId="7" borderId="1" xfId="0" quotePrefix="1" applyNumberFormat="1" applyFill="1" applyBorder="1"/>
    <xf numFmtId="3" fontId="0" fillId="7" borderId="1" xfId="0" applyNumberFormat="1" applyFill="1" applyBorder="1" applyAlignment="1">
      <alignment horizontal="right"/>
    </xf>
    <xf numFmtId="3" fontId="0" fillId="6" borderId="1" xfId="0" applyNumberFormat="1" applyFill="1" applyBorder="1" applyAlignment="1"/>
    <xf numFmtId="0" fontId="3" fillId="0" borderId="1" xfId="0" quotePrefix="1" applyNumberFormat="1" applyFont="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B1:B15"/>
  <sheetViews>
    <sheetView workbookViewId="0">
      <selection activeCell="B16" sqref="B16"/>
    </sheetView>
  </sheetViews>
  <sheetFormatPr defaultRowHeight="12.75"/>
  <cols>
    <col min="1" max="1" width="8.7109375" style="6" customWidth="1"/>
    <col min="2" max="2" width="98.42578125" style="6" customWidth="1"/>
    <col min="3" max="16384" width="9.140625" style="6"/>
  </cols>
  <sheetData>
    <row r="1" spans="2:2" ht="6" customHeight="1"/>
    <row r="2" spans="2:2" ht="18.75" customHeight="1">
      <c r="B2" s="7" t="s">
        <v>28</v>
      </c>
    </row>
    <row r="4" spans="2:2" ht="1.5" customHeight="1"/>
    <row r="5" spans="2:2" ht="75">
      <c r="B5" s="16" t="s">
        <v>41</v>
      </c>
    </row>
    <row r="6" spans="2:2" ht="15">
      <c r="B6" s="16"/>
    </row>
    <row r="7" spans="2:2" ht="60">
      <c r="B7" s="16" t="s">
        <v>59</v>
      </c>
    </row>
    <row r="8" spans="2:2" ht="15">
      <c r="B8" s="16"/>
    </row>
    <row r="9" spans="2:2" ht="45">
      <c r="B9" s="16" t="s">
        <v>42</v>
      </c>
    </row>
    <row r="10" spans="2:2" ht="15">
      <c r="B10" s="16"/>
    </row>
    <row r="11" spans="2:2" ht="45">
      <c r="B11" s="16" t="s">
        <v>43</v>
      </c>
    </row>
    <row r="12" spans="2:2" ht="15">
      <c r="B12" s="16"/>
    </row>
    <row r="13" spans="2:2" ht="30">
      <c r="B13" s="16" t="s">
        <v>44</v>
      </c>
    </row>
    <row r="14" spans="2:2" ht="15">
      <c r="B14" s="16"/>
    </row>
    <row r="15" spans="2:2" ht="30">
      <c r="B15" s="16" t="s">
        <v>64</v>
      </c>
    </row>
  </sheetData>
  <phoneticPr fontId="0" type="noConversion"/>
  <pageMargins left="0.75" right="0.75" top="1" bottom="1" header="0.5" footer="0.5"/>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R13"/>
  <sheetViews>
    <sheetView topLeftCell="B1" workbookViewId="0">
      <pane xSplit="5" topLeftCell="G1" activePane="topRight" state="frozen"/>
      <selection activeCell="B1" sqref="B1"/>
      <selection pane="topRight" activeCell="L13" sqref="L13"/>
    </sheetView>
  </sheetViews>
  <sheetFormatPr defaultRowHeight="12.75"/>
  <cols>
    <col min="1" max="1" width="24.7109375" customWidth="1"/>
    <col min="2" max="2" width="24.140625" customWidth="1"/>
    <col min="3" max="3" width="11.7109375" customWidth="1"/>
    <col min="4" max="4" width="11.5703125" customWidth="1"/>
    <col min="5" max="5" width="12.42578125" customWidth="1"/>
    <col min="6" max="6" width="11.85546875" customWidth="1"/>
    <col min="7" max="7" width="11" customWidth="1"/>
    <col min="8" max="18" width="11.7109375" customWidth="1"/>
  </cols>
  <sheetData>
    <row r="1" spans="1:18" s="21" customFormat="1" ht="54" customHeight="1">
      <c r="A1" s="4" t="s">
        <v>0</v>
      </c>
      <c r="B1" s="4" t="s">
        <v>1</v>
      </c>
      <c r="C1" s="4" t="s">
        <v>47</v>
      </c>
      <c r="D1" s="4" t="s">
        <v>46</v>
      </c>
      <c r="E1" s="4" t="s">
        <v>48</v>
      </c>
      <c r="F1" s="13" t="s">
        <v>50</v>
      </c>
      <c r="G1" s="34">
        <v>42005</v>
      </c>
      <c r="H1" s="34">
        <v>42036</v>
      </c>
      <c r="I1" s="34">
        <v>42064</v>
      </c>
      <c r="J1" s="34">
        <v>42095</v>
      </c>
      <c r="K1" s="34">
        <v>42125</v>
      </c>
      <c r="L1" s="34">
        <v>42156</v>
      </c>
      <c r="M1" s="34">
        <v>42186</v>
      </c>
      <c r="N1" s="34">
        <v>42217</v>
      </c>
      <c r="O1" s="34">
        <v>42248</v>
      </c>
      <c r="P1" s="34">
        <v>42278</v>
      </c>
      <c r="Q1" s="34">
        <v>42309</v>
      </c>
      <c r="R1" s="34">
        <v>42339</v>
      </c>
    </row>
    <row r="2" spans="1:18" ht="30.75" customHeight="1">
      <c r="A2" s="4"/>
      <c r="B2" s="4"/>
      <c r="C2" s="37" t="s">
        <v>57</v>
      </c>
      <c r="D2" s="37" t="s">
        <v>57</v>
      </c>
      <c r="E2" s="39" t="s">
        <v>27</v>
      </c>
      <c r="F2" s="37" t="s">
        <v>57</v>
      </c>
      <c r="G2" s="33" t="s">
        <v>27</v>
      </c>
      <c r="H2" s="33" t="s">
        <v>27</v>
      </c>
      <c r="I2" s="33" t="s">
        <v>27</v>
      </c>
      <c r="J2" s="33" t="s">
        <v>27</v>
      </c>
      <c r="K2" s="33" t="s">
        <v>27</v>
      </c>
      <c r="L2" s="33" t="s">
        <v>27</v>
      </c>
      <c r="M2" s="33" t="s">
        <v>27</v>
      </c>
      <c r="N2" s="33" t="s">
        <v>27</v>
      </c>
      <c r="O2" s="33" t="s">
        <v>27</v>
      </c>
      <c r="P2" s="33" t="s">
        <v>27</v>
      </c>
      <c r="Q2" s="33" t="s">
        <v>27</v>
      </c>
      <c r="R2" s="33" t="s">
        <v>27</v>
      </c>
    </row>
    <row r="3" spans="1:18">
      <c r="A3" s="3" t="s">
        <v>2</v>
      </c>
      <c r="B3" s="3" t="s">
        <v>3</v>
      </c>
      <c r="C3" s="14">
        <v>34300</v>
      </c>
      <c r="D3" s="14">
        <v>8676</v>
      </c>
      <c r="E3" s="17">
        <f t="shared" ref="E3:E12" si="0">SUM(G3:R3)</f>
        <v>11.600000000000001</v>
      </c>
      <c r="F3" s="22">
        <f t="shared" ref="F3:F12" si="1">D3-E3</f>
        <v>8664.4</v>
      </c>
      <c r="G3" s="14">
        <v>2.2999999999999998</v>
      </c>
      <c r="H3" s="14">
        <v>2.2000000000000002</v>
      </c>
      <c r="I3" s="14">
        <v>1.8</v>
      </c>
      <c r="J3" s="14">
        <v>2.1</v>
      </c>
      <c r="K3" s="14">
        <v>1.3</v>
      </c>
      <c r="L3" s="14">
        <v>1.9</v>
      </c>
      <c r="M3" s="14"/>
      <c r="N3" s="14"/>
      <c r="O3" s="14"/>
      <c r="P3" s="14"/>
      <c r="Q3" s="14"/>
      <c r="R3" s="14"/>
    </row>
    <row r="4" spans="1:18">
      <c r="A4" s="3" t="s">
        <v>2</v>
      </c>
      <c r="B4" s="3" t="s">
        <v>4</v>
      </c>
      <c r="C4" s="14">
        <v>50000</v>
      </c>
      <c r="D4" s="14">
        <v>18000</v>
      </c>
      <c r="E4" s="17">
        <f t="shared" si="0"/>
        <v>2213.4000000000005</v>
      </c>
      <c r="F4" s="22">
        <f t="shared" si="1"/>
        <v>15786.599999999999</v>
      </c>
      <c r="G4" s="14">
        <v>624.70000000000005</v>
      </c>
      <c r="H4" s="14">
        <v>652.1</v>
      </c>
      <c r="I4" s="14">
        <v>472.2</v>
      </c>
      <c r="J4" s="14">
        <v>184.7</v>
      </c>
      <c r="K4" s="14">
        <v>166.4</v>
      </c>
      <c r="L4" s="14">
        <v>113.3</v>
      </c>
      <c r="M4" s="14"/>
      <c r="N4" s="14"/>
      <c r="O4" s="14"/>
      <c r="P4" s="14"/>
      <c r="Q4" s="14"/>
      <c r="R4" s="14"/>
    </row>
    <row r="5" spans="1:18">
      <c r="A5" s="3" t="s">
        <v>5</v>
      </c>
      <c r="B5" s="3" t="s">
        <v>6</v>
      </c>
      <c r="C5" s="14">
        <v>61000</v>
      </c>
      <c r="D5" s="14">
        <v>13584</v>
      </c>
      <c r="E5" s="17">
        <f t="shared" si="0"/>
        <v>2151.4</v>
      </c>
      <c r="F5" s="22">
        <f t="shared" si="1"/>
        <v>11432.6</v>
      </c>
      <c r="G5" s="14">
        <v>555.4</v>
      </c>
      <c r="H5" s="14">
        <v>361.5</v>
      </c>
      <c r="I5" s="14">
        <v>364.8</v>
      </c>
      <c r="J5" s="14">
        <v>445.1</v>
      </c>
      <c r="K5" s="14">
        <v>223.1</v>
      </c>
      <c r="L5" s="14">
        <v>201.5</v>
      </c>
      <c r="M5" s="14"/>
      <c r="N5" s="14"/>
      <c r="O5" s="14"/>
      <c r="P5" s="14"/>
      <c r="Q5" s="14"/>
      <c r="R5" s="14"/>
    </row>
    <row r="6" spans="1:18">
      <c r="A6" s="3" t="s">
        <v>5</v>
      </c>
      <c r="B6" s="3" t="s">
        <v>7</v>
      </c>
      <c r="C6" s="14">
        <v>30000</v>
      </c>
      <c r="D6" s="14">
        <v>22164</v>
      </c>
      <c r="E6" s="17">
        <f t="shared" si="0"/>
        <v>5787.8</v>
      </c>
      <c r="F6" s="22">
        <f t="shared" si="1"/>
        <v>16376.2</v>
      </c>
      <c r="G6" s="14">
        <f>290.3+557.8</f>
        <v>848.09999999999991</v>
      </c>
      <c r="H6" s="14">
        <f>340.8+505.3</f>
        <v>846.1</v>
      </c>
      <c r="I6" s="14">
        <f>299.7+446.8</f>
        <v>746.5</v>
      </c>
      <c r="J6" s="14">
        <f>560.1+713.8</f>
        <v>1273.9000000000001</v>
      </c>
      <c r="K6" s="19">
        <f>672+512.7</f>
        <v>1184.7</v>
      </c>
      <c r="L6" s="14">
        <f>334.8+553.7</f>
        <v>888.5</v>
      </c>
      <c r="M6" s="14"/>
      <c r="N6" s="19"/>
      <c r="O6" s="14"/>
      <c r="P6" s="14"/>
      <c r="Q6" s="14"/>
      <c r="R6" s="14"/>
    </row>
    <row r="7" spans="1:18">
      <c r="A7" s="8" t="s">
        <v>55</v>
      </c>
      <c r="B7" s="3" t="s">
        <v>9</v>
      </c>
      <c r="C7" s="14">
        <v>34300</v>
      </c>
      <c r="D7" s="14">
        <v>8964</v>
      </c>
      <c r="E7" s="17">
        <f t="shared" si="0"/>
        <v>1244</v>
      </c>
      <c r="F7" s="22">
        <f t="shared" si="1"/>
        <v>7720</v>
      </c>
      <c r="G7" s="14">
        <v>236</v>
      </c>
      <c r="H7" s="14">
        <v>152</v>
      </c>
      <c r="I7" s="14">
        <v>233</v>
      </c>
      <c r="J7" s="14">
        <v>254</v>
      </c>
      <c r="K7" s="14">
        <v>230</v>
      </c>
      <c r="L7" s="14">
        <v>139</v>
      </c>
      <c r="M7" s="19"/>
      <c r="N7" s="14"/>
      <c r="O7" s="14"/>
      <c r="P7" s="14"/>
      <c r="Q7" s="14"/>
      <c r="R7" s="14"/>
    </row>
    <row r="8" spans="1:18">
      <c r="A8" s="3" t="s">
        <v>10</v>
      </c>
      <c r="B8" s="3" t="s">
        <v>11</v>
      </c>
      <c r="C8" s="14">
        <v>39000</v>
      </c>
      <c r="D8" s="14">
        <v>14769</v>
      </c>
      <c r="E8" s="17">
        <f t="shared" si="0"/>
        <v>4727.9999999999991</v>
      </c>
      <c r="F8" s="22">
        <f t="shared" si="1"/>
        <v>10041</v>
      </c>
      <c r="G8" s="14">
        <v>1045.5999999999999</v>
      </c>
      <c r="H8" s="14">
        <v>935.1</v>
      </c>
      <c r="I8" s="14">
        <v>840.1</v>
      </c>
      <c r="J8" s="14">
        <v>1127.8</v>
      </c>
      <c r="K8" s="14">
        <v>511.5</v>
      </c>
      <c r="L8" s="14">
        <v>267.89999999999998</v>
      </c>
      <c r="M8" s="14"/>
      <c r="N8" s="14"/>
      <c r="O8" s="14"/>
      <c r="P8" s="14"/>
      <c r="Q8" s="14"/>
      <c r="R8" s="14"/>
    </row>
    <row r="9" spans="1:18">
      <c r="A9" s="3" t="s">
        <v>10</v>
      </c>
      <c r="B9" s="47" t="s">
        <v>14</v>
      </c>
      <c r="C9" s="14">
        <v>13000</v>
      </c>
      <c r="D9" s="14">
        <v>2652</v>
      </c>
      <c r="E9" s="17">
        <f t="shared" si="0"/>
        <v>7</v>
      </c>
      <c r="F9" s="22">
        <f t="shared" si="1"/>
        <v>2645</v>
      </c>
      <c r="G9" s="14">
        <v>3</v>
      </c>
      <c r="H9" s="14">
        <v>4</v>
      </c>
      <c r="I9" s="14">
        <v>0</v>
      </c>
      <c r="J9" s="14">
        <v>0</v>
      </c>
      <c r="K9" s="14">
        <v>0</v>
      </c>
      <c r="L9" s="14">
        <v>0</v>
      </c>
      <c r="M9" s="14"/>
      <c r="N9" s="14"/>
      <c r="O9" s="14"/>
      <c r="P9" s="14"/>
      <c r="Q9" s="14"/>
      <c r="R9" s="14"/>
    </row>
    <row r="10" spans="1:18">
      <c r="A10" s="8" t="s">
        <v>45</v>
      </c>
      <c r="B10" s="8" t="s">
        <v>31</v>
      </c>
      <c r="C10" s="14">
        <v>55900</v>
      </c>
      <c r="D10" s="17">
        <v>8824.5</v>
      </c>
      <c r="E10" s="17">
        <f t="shared" si="0"/>
        <v>1934.4</v>
      </c>
      <c r="F10" s="22">
        <f t="shared" si="1"/>
        <v>6890.1</v>
      </c>
      <c r="G10" s="14">
        <v>750.2</v>
      </c>
      <c r="H10" s="14">
        <v>529</v>
      </c>
      <c r="I10" s="14">
        <v>606</v>
      </c>
      <c r="J10" s="14">
        <v>49.2</v>
      </c>
      <c r="K10" s="14">
        <v>0</v>
      </c>
      <c r="L10" s="14">
        <v>0</v>
      </c>
      <c r="M10" s="14"/>
      <c r="N10" s="14"/>
      <c r="O10" s="14"/>
      <c r="P10" s="14"/>
      <c r="Q10" s="14"/>
      <c r="R10" s="14"/>
    </row>
    <row r="11" spans="1:18">
      <c r="A11" s="8" t="s">
        <v>45</v>
      </c>
      <c r="B11" s="3" t="s">
        <v>18</v>
      </c>
      <c r="C11" s="14">
        <v>44600</v>
      </c>
      <c r="D11" s="14">
        <v>17644.5</v>
      </c>
      <c r="E11" s="17">
        <f t="shared" si="0"/>
        <v>3452</v>
      </c>
      <c r="F11" s="22">
        <f t="shared" si="1"/>
        <v>14192.5</v>
      </c>
      <c r="G11" s="14">
        <v>951</v>
      </c>
      <c r="H11" s="14">
        <v>997</v>
      </c>
      <c r="I11" s="14">
        <v>1148</v>
      </c>
      <c r="J11" s="14">
        <v>356</v>
      </c>
      <c r="K11" s="14">
        <v>0</v>
      </c>
      <c r="L11" s="14">
        <v>0</v>
      </c>
      <c r="M11" s="14"/>
      <c r="N11" s="14"/>
      <c r="O11" s="14"/>
      <c r="P11" s="14"/>
      <c r="Q11" s="14"/>
      <c r="R11" s="14"/>
    </row>
    <row r="12" spans="1:18">
      <c r="A12" s="8"/>
      <c r="B12" s="8" t="s">
        <v>66</v>
      </c>
      <c r="C12" s="14">
        <v>3500</v>
      </c>
      <c r="D12" s="14">
        <v>3267</v>
      </c>
      <c r="E12" s="17">
        <f t="shared" si="0"/>
        <v>145.63000000000002</v>
      </c>
      <c r="F12" s="22">
        <f t="shared" si="1"/>
        <v>3121.37</v>
      </c>
      <c r="G12" s="14">
        <v>0</v>
      </c>
      <c r="H12" s="14">
        <v>0</v>
      </c>
      <c r="I12" s="14">
        <v>21.87</v>
      </c>
      <c r="J12" s="14">
        <v>61</v>
      </c>
      <c r="K12" s="14">
        <v>33.46</v>
      </c>
      <c r="L12" s="14">
        <v>29.3</v>
      </c>
      <c r="M12" s="14"/>
      <c r="N12" s="14"/>
      <c r="O12" s="14"/>
      <c r="P12" s="14"/>
      <c r="Q12" s="14"/>
      <c r="R12" s="14"/>
    </row>
    <row r="13" spans="1:18">
      <c r="A13" s="23" t="s">
        <v>49</v>
      </c>
      <c r="B13" s="1"/>
      <c r="C13" s="24">
        <f t="shared" ref="C13:H13" si="2">SUM(C3:C12)</f>
        <v>365600</v>
      </c>
      <c r="D13" s="24">
        <f t="shared" si="2"/>
        <v>118545</v>
      </c>
      <c r="E13" s="24">
        <f t="shared" si="2"/>
        <v>21675.230000000003</v>
      </c>
      <c r="F13" s="24">
        <f t="shared" si="2"/>
        <v>96869.77</v>
      </c>
      <c r="G13" s="24">
        <f t="shared" si="2"/>
        <v>5016.3</v>
      </c>
      <c r="H13" s="24">
        <f t="shared" si="2"/>
        <v>4479</v>
      </c>
      <c r="I13" s="24">
        <f t="shared" ref="I13:R13" si="3">SUM(I3:I11)</f>
        <v>4412.3999999999996</v>
      </c>
      <c r="J13" s="24">
        <f>SUM(J3:J12)</f>
        <v>3753.8</v>
      </c>
      <c r="K13" s="24">
        <f>SUM(K3:K12)</f>
        <v>2350.46</v>
      </c>
      <c r="L13" s="24">
        <f>SUM(L3:L12)</f>
        <v>1641.3999999999999</v>
      </c>
      <c r="M13" s="24">
        <f t="shared" si="3"/>
        <v>0</v>
      </c>
      <c r="N13" s="24">
        <f t="shared" si="3"/>
        <v>0</v>
      </c>
      <c r="O13" s="24">
        <f t="shared" si="3"/>
        <v>0</v>
      </c>
      <c r="P13" s="24">
        <f t="shared" si="3"/>
        <v>0</v>
      </c>
      <c r="Q13" s="24">
        <f t="shared" si="3"/>
        <v>0</v>
      </c>
      <c r="R13" s="24">
        <f t="shared" si="3"/>
        <v>0</v>
      </c>
    </row>
  </sheetData>
  <phoneticPr fontId="0" type="noConversion"/>
  <pageMargins left="0.75" right="0.75" top="1" bottom="1" header="0.5" footer="0.5"/>
  <pageSetup paperSize="9" scale="56" orientation="landscape" verticalDpi="300"/>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R13"/>
  <sheetViews>
    <sheetView tabSelected="1" topLeftCell="B1" workbookViewId="0">
      <pane xSplit="5" topLeftCell="G1" activePane="topRight" state="frozen"/>
      <selection activeCell="B1" sqref="B1"/>
      <selection pane="topRight" activeCell="L13" sqref="L13"/>
    </sheetView>
  </sheetViews>
  <sheetFormatPr defaultRowHeight="12.75"/>
  <cols>
    <col min="1" max="1" width="24.85546875" customWidth="1"/>
    <col min="2" max="2" width="23.7109375" customWidth="1"/>
    <col min="3" max="3" width="11.5703125" customWidth="1"/>
    <col min="4" max="4" width="11" customWidth="1"/>
    <col min="5" max="5" width="12.85546875" customWidth="1"/>
    <col min="6" max="6" width="12" customWidth="1"/>
    <col min="7" max="18" width="11.7109375" customWidth="1"/>
  </cols>
  <sheetData>
    <row r="1" spans="1:18" s="21" customFormat="1" ht="52.5" customHeight="1">
      <c r="A1" s="4" t="s">
        <v>0</v>
      </c>
      <c r="B1" s="4" t="s">
        <v>1</v>
      </c>
      <c r="C1" s="4" t="s">
        <v>51</v>
      </c>
      <c r="D1" s="4" t="s">
        <v>52</v>
      </c>
      <c r="E1" s="4" t="s">
        <v>53</v>
      </c>
      <c r="F1" s="13" t="s">
        <v>54</v>
      </c>
      <c r="G1" s="34">
        <v>42005</v>
      </c>
      <c r="H1" s="34">
        <v>42036</v>
      </c>
      <c r="I1" s="34">
        <v>42064</v>
      </c>
      <c r="J1" s="34">
        <v>42095</v>
      </c>
      <c r="K1" s="34">
        <v>42125</v>
      </c>
      <c r="L1" s="34">
        <v>42156</v>
      </c>
      <c r="M1" s="34">
        <v>42186</v>
      </c>
      <c r="N1" s="34">
        <v>42217</v>
      </c>
      <c r="O1" s="34">
        <v>42248</v>
      </c>
      <c r="P1" s="34">
        <v>42278</v>
      </c>
      <c r="Q1" s="34">
        <v>42309</v>
      </c>
      <c r="R1" s="34">
        <v>42339</v>
      </c>
    </row>
    <row r="2" spans="1:18" ht="27.75" customHeight="1">
      <c r="A2" s="2"/>
      <c r="B2" s="2"/>
      <c r="C2" s="37" t="s">
        <v>57</v>
      </c>
      <c r="D2" s="37" t="s">
        <v>57</v>
      </c>
      <c r="E2" s="39" t="s">
        <v>27</v>
      </c>
      <c r="F2" s="37" t="s">
        <v>57</v>
      </c>
      <c r="G2" s="33" t="s">
        <v>27</v>
      </c>
      <c r="H2" s="33" t="s">
        <v>27</v>
      </c>
      <c r="I2" s="33" t="s">
        <v>27</v>
      </c>
      <c r="J2" s="33" t="s">
        <v>27</v>
      </c>
      <c r="K2" s="33" t="s">
        <v>27</v>
      </c>
      <c r="L2" s="33" t="s">
        <v>27</v>
      </c>
      <c r="M2" s="33" t="s">
        <v>27</v>
      </c>
      <c r="N2" s="33" t="s">
        <v>27</v>
      </c>
      <c r="O2" s="33" t="s">
        <v>27</v>
      </c>
      <c r="P2" s="33" t="s">
        <v>27</v>
      </c>
      <c r="Q2" s="33" t="s">
        <v>27</v>
      </c>
      <c r="R2" s="33" t="s">
        <v>27</v>
      </c>
    </row>
    <row r="3" spans="1:18">
      <c r="A3" s="3" t="s">
        <v>2</v>
      </c>
      <c r="B3" s="3" t="s">
        <v>3</v>
      </c>
      <c r="C3" s="14">
        <v>26300</v>
      </c>
      <c r="D3" s="14">
        <v>6266</v>
      </c>
      <c r="E3" s="14">
        <f t="shared" ref="E3:E12" si="0">SUM(G3:R3)</f>
        <v>889.3</v>
      </c>
      <c r="F3" s="18">
        <f t="shared" ref="F3:F9" si="1">SUM(D3-E3)</f>
        <v>5376.7</v>
      </c>
      <c r="G3" s="32">
        <v>153.5</v>
      </c>
      <c r="H3" s="32">
        <v>150.9</v>
      </c>
      <c r="I3" s="32">
        <v>145.19999999999999</v>
      </c>
      <c r="J3" s="32">
        <v>156.1</v>
      </c>
      <c r="K3" s="32">
        <v>135</v>
      </c>
      <c r="L3" s="32">
        <v>148.6</v>
      </c>
      <c r="M3" s="32"/>
      <c r="N3" s="32"/>
      <c r="O3" s="32"/>
      <c r="P3" s="32"/>
      <c r="Q3" s="32"/>
      <c r="R3" s="32"/>
    </row>
    <row r="4" spans="1:18">
      <c r="A4" s="3" t="s">
        <v>2</v>
      </c>
      <c r="B4" s="3" t="s">
        <v>4</v>
      </c>
      <c r="C4" s="14">
        <v>40000</v>
      </c>
      <c r="D4" s="14">
        <v>25400</v>
      </c>
      <c r="E4" s="14">
        <f t="shared" si="0"/>
        <v>4710.9000000000005</v>
      </c>
      <c r="F4" s="18">
        <f t="shared" si="1"/>
        <v>20689.099999999999</v>
      </c>
      <c r="G4" s="31">
        <v>1426.7</v>
      </c>
      <c r="H4" s="31">
        <v>1605.3</v>
      </c>
      <c r="I4" s="31">
        <v>847.9</v>
      </c>
      <c r="J4" s="31">
        <v>283.2</v>
      </c>
      <c r="K4" s="31">
        <v>307.2</v>
      </c>
      <c r="L4" s="31">
        <v>240.6</v>
      </c>
      <c r="M4" s="31"/>
      <c r="N4" s="31"/>
      <c r="O4" s="31"/>
      <c r="P4" s="31"/>
      <c r="Q4" s="31"/>
      <c r="R4" s="31"/>
    </row>
    <row r="5" spans="1:18">
      <c r="A5" s="3" t="s">
        <v>5</v>
      </c>
      <c r="B5" s="3" t="s">
        <v>6</v>
      </c>
      <c r="C5" s="14">
        <v>26000</v>
      </c>
      <c r="D5" s="14">
        <v>26000</v>
      </c>
      <c r="E5" s="14">
        <f t="shared" si="0"/>
        <v>6435.6999999999989</v>
      </c>
      <c r="F5" s="18">
        <f t="shared" si="1"/>
        <v>19564.300000000003</v>
      </c>
      <c r="G5" s="32">
        <v>1727.3</v>
      </c>
      <c r="H5" s="32">
        <v>1214.0999999999999</v>
      </c>
      <c r="I5" s="32">
        <v>1167.5</v>
      </c>
      <c r="J5" s="32">
        <v>1216.9000000000001</v>
      </c>
      <c r="K5" s="32">
        <v>634.70000000000005</v>
      </c>
      <c r="L5" s="32">
        <v>475.2</v>
      </c>
      <c r="M5" s="32"/>
      <c r="N5" s="32"/>
      <c r="O5" s="32"/>
      <c r="P5" s="32"/>
      <c r="Q5" s="32"/>
      <c r="R5" s="32"/>
    </row>
    <row r="6" spans="1:18">
      <c r="A6" s="3" t="s">
        <v>5</v>
      </c>
      <c r="B6" s="3" t="s">
        <v>7</v>
      </c>
      <c r="C6" s="14">
        <v>26000</v>
      </c>
      <c r="D6" s="14">
        <v>24444</v>
      </c>
      <c r="E6" s="14">
        <f>SUM(G6:R6)</f>
        <v>8984.4</v>
      </c>
      <c r="F6" s="18">
        <f t="shared" si="1"/>
        <v>15459.6</v>
      </c>
      <c r="G6" s="32">
        <f>881.3+810.9</f>
        <v>1692.1999999999998</v>
      </c>
      <c r="H6" s="32">
        <f>863.6+708.8</f>
        <v>1572.4</v>
      </c>
      <c r="I6" s="32">
        <f>897.5+840.8</f>
        <v>1738.3</v>
      </c>
      <c r="J6" s="32">
        <f>905.3+760.6</f>
        <v>1665.9</v>
      </c>
      <c r="K6" s="31">
        <f>776.2+600.2</f>
        <v>1376.4</v>
      </c>
      <c r="L6" s="32">
        <f>374.6+564.6</f>
        <v>939.2</v>
      </c>
      <c r="M6" s="32"/>
      <c r="N6" s="32"/>
      <c r="O6" s="32"/>
      <c r="P6" s="32"/>
      <c r="Q6" s="32"/>
      <c r="R6" s="32"/>
    </row>
    <row r="7" spans="1:18">
      <c r="A7" s="3" t="s">
        <v>8</v>
      </c>
      <c r="B7" s="3" t="s">
        <v>9</v>
      </c>
      <c r="C7" s="14">
        <v>19800</v>
      </c>
      <c r="D7" s="14">
        <v>12649</v>
      </c>
      <c r="E7" s="14">
        <f t="shared" si="0"/>
        <v>4253</v>
      </c>
      <c r="F7" s="18">
        <f t="shared" si="1"/>
        <v>8396</v>
      </c>
      <c r="G7" s="32">
        <v>907</v>
      </c>
      <c r="H7" s="32">
        <v>706</v>
      </c>
      <c r="I7" s="32">
        <v>939</v>
      </c>
      <c r="J7" s="32">
        <v>793</v>
      </c>
      <c r="K7" s="32">
        <v>567</v>
      </c>
      <c r="L7" s="32">
        <v>341</v>
      </c>
      <c r="M7" s="31"/>
      <c r="N7" s="32"/>
      <c r="O7" s="32"/>
      <c r="P7" s="32"/>
      <c r="Q7" s="32"/>
      <c r="R7" s="32"/>
    </row>
    <row r="8" spans="1:18">
      <c r="A8" s="3" t="s">
        <v>10</v>
      </c>
      <c r="B8" s="3" t="s">
        <v>11</v>
      </c>
      <c r="C8" s="14">
        <v>33000</v>
      </c>
      <c r="D8" s="14">
        <v>43651</v>
      </c>
      <c r="E8" s="14">
        <f t="shared" si="0"/>
        <v>15727.699999999999</v>
      </c>
      <c r="F8" s="18">
        <f t="shared" si="1"/>
        <v>27923.300000000003</v>
      </c>
      <c r="G8" s="32">
        <v>3616</v>
      </c>
      <c r="H8" s="32">
        <v>2953</v>
      </c>
      <c r="I8" s="32">
        <v>2766.1</v>
      </c>
      <c r="J8" s="32">
        <v>3102.7</v>
      </c>
      <c r="K8" s="32">
        <v>1842.4</v>
      </c>
      <c r="L8" s="32">
        <v>1447.5</v>
      </c>
      <c r="M8" s="32"/>
      <c r="N8" s="32"/>
      <c r="O8" s="32"/>
      <c r="P8" s="32"/>
      <c r="Q8" s="32"/>
      <c r="R8" s="32"/>
    </row>
    <row r="9" spans="1:18">
      <c r="A9" s="3" t="s">
        <v>10</v>
      </c>
      <c r="B9" s="3" t="s">
        <v>14</v>
      </c>
      <c r="C9" s="14">
        <v>11200</v>
      </c>
      <c r="D9" s="14">
        <v>2099</v>
      </c>
      <c r="E9" s="14">
        <f t="shared" si="0"/>
        <v>7</v>
      </c>
      <c r="F9" s="18">
        <f t="shared" si="1"/>
        <v>2092</v>
      </c>
      <c r="G9" s="32">
        <v>3</v>
      </c>
      <c r="H9" s="32">
        <v>4</v>
      </c>
      <c r="I9" s="32">
        <v>0</v>
      </c>
      <c r="J9" s="32">
        <v>0</v>
      </c>
      <c r="K9" s="32">
        <v>0</v>
      </c>
      <c r="L9" s="32">
        <v>0</v>
      </c>
      <c r="M9" s="32"/>
      <c r="N9" s="32"/>
      <c r="O9" s="32"/>
      <c r="P9" s="32"/>
      <c r="Q9" s="32"/>
      <c r="R9" s="32"/>
    </row>
    <row r="10" spans="1:18">
      <c r="A10" s="3" t="s">
        <v>15</v>
      </c>
      <c r="B10" s="3" t="s">
        <v>32</v>
      </c>
      <c r="C10" s="14">
        <v>31800</v>
      </c>
      <c r="D10" s="14">
        <v>15490.2</v>
      </c>
      <c r="E10" s="14">
        <f t="shared" si="0"/>
        <v>1674.5</v>
      </c>
      <c r="F10" s="18">
        <f>SUM(D10-E10)</f>
        <v>13815.7</v>
      </c>
      <c r="G10" s="14">
        <v>592.70000000000005</v>
      </c>
      <c r="H10" s="14">
        <v>474.4</v>
      </c>
      <c r="I10" s="14">
        <v>516.5</v>
      </c>
      <c r="J10" s="14">
        <v>90.9</v>
      </c>
      <c r="K10" s="14">
        <v>0</v>
      </c>
      <c r="L10" s="14">
        <v>0</v>
      </c>
      <c r="M10" s="14"/>
      <c r="N10" s="14"/>
      <c r="O10" s="14"/>
      <c r="P10" s="14"/>
      <c r="Q10" s="14"/>
      <c r="R10" s="14"/>
    </row>
    <row r="11" spans="1:18">
      <c r="A11" s="3" t="s">
        <v>15</v>
      </c>
      <c r="B11" s="3" t="s">
        <v>18</v>
      </c>
      <c r="C11" s="14">
        <v>22800</v>
      </c>
      <c r="D11" s="14">
        <v>21860.5</v>
      </c>
      <c r="E11" s="14">
        <f t="shared" si="0"/>
        <v>4667</v>
      </c>
      <c r="F11" s="18">
        <f>SUM(D11-E11)</f>
        <v>17193.5</v>
      </c>
      <c r="G11" s="14">
        <v>1250</v>
      </c>
      <c r="H11" s="14">
        <v>1381</v>
      </c>
      <c r="I11" s="14">
        <v>1486</v>
      </c>
      <c r="J11" s="14">
        <v>550</v>
      </c>
      <c r="K11" s="14">
        <v>0</v>
      </c>
      <c r="L11" s="14">
        <v>0</v>
      </c>
      <c r="M11" s="14"/>
      <c r="N11" s="14"/>
      <c r="O11" s="14"/>
      <c r="P11" s="14"/>
      <c r="Q11" s="14"/>
      <c r="R11" s="14"/>
    </row>
    <row r="12" spans="1:18">
      <c r="A12" s="3"/>
      <c r="B12" s="8" t="s">
        <v>66</v>
      </c>
      <c r="C12" s="14">
        <v>3500</v>
      </c>
      <c r="D12" s="14">
        <v>4610</v>
      </c>
      <c r="E12" s="14">
        <f t="shared" si="0"/>
        <v>181.09</v>
      </c>
      <c r="F12" s="18">
        <f>SUM(D12-E12)</f>
        <v>4428.91</v>
      </c>
      <c r="G12" s="14">
        <v>0</v>
      </c>
      <c r="H12" s="14">
        <v>0</v>
      </c>
      <c r="I12" s="14">
        <v>24.84</v>
      </c>
      <c r="J12" s="14">
        <v>85.21</v>
      </c>
      <c r="K12" s="14">
        <v>44.24</v>
      </c>
      <c r="L12" s="14">
        <v>26.8</v>
      </c>
      <c r="M12" s="14"/>
      <c r="N12" s="14"/>
      <c r="O12" s="14"/>
      <c r="P12" s="14"/>
      <c r="Q12" s="14"/>
      <c r="R12" s="14"/>
    </row>
    <row r="13" spans="1:18">
      <c r="A13" s="25" t="s">
        <v>49</v>
      </c>
      <c r="B13" s="1"/>
      <c r="C13" s="24">
        <f t="shared" ref="C13:H13" si="2">SUM(C3:C12)</f>
        <v>240400</v>
      </c>
      <c r="D13" s="24">
        <f t="shared" si="2"/>
        <v>182469.7</v>
      </c>
      <c r="E13" s="24">
        <f t="shared" si="2"/>
        <v>47530.59</v>
      </c>
      <c r="F13" s="24">
        <f t="shared" si="2"/>
        <v>134939.11000000002</v>
      </c>
      <c r="G13" s="24">
        <f t="shared" si="2"/>
        <v>11368.400000000001</v>
      </c>
      <c r="H13" s="24">
        <f t="shared" si="2"/>
        <v>10061.1</v>
      </c>
      <c r="I13" s="24">
        <f t="shared" ref="I13:R13" si="3">SUM(I3:I11)</f>
        <v>9606.5</v>
      </c>
      <c r="J13" s="24">
        <f>SUM(J3:J12)</f>
        <v>7943.91</v>
      </c>
      <c r="K13" s="24">
        <f>SUM(K3:K12)</f>
        <v>4906.9400000000005</v>
      </c>
      <c r="L13" s="24">
        <f>SUM(L3:L12)</f>
        <v>3618.9</v>
      </c>
      <c r="M13" s="24">
        <f t="shared" si="3"/>
        <v>0</v>
      </c>
      <c r="N13" s="24">
        <f t="shared" si="3"/>
        <v>0</v>
      </c>
      <c r="O13" s="24">
        <f t="shared" si="3"/>
        <v>0</v>
      </c>
      <c r="P13" s="24">
        <f t="shared" si="3"/>
        <v>0</v>
      </c>
      <c r="Q13" s="24">
        <f t="shared" si="3"/>
        <v>0</v>
      </c>
      <c r="R13" s="24">
        <f t="shared" si="3"/>
        <v>0</v>
      </c>
    </row>
  </sheetData>
  <phoneticPr fontId="0" type="noConversion"/>
  <pageMargins left="0.75" right="0.75" top="1" bottom="1" header="0.5" footer="0.5"/>
  <pageSetup paperSize="9" scale="56" orientation="landscape" verticalDpi="0"/>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12"/>
  <sheetViews>
    <sheetView workbookViewId="0">
      <selection activeCell="A3" sqref="A3:G5"/>
    </sheetView>
  </sheetViews>
  <sheetFormatPr defaultRowHeight="12.75"/>
  <cols>
    <col min="1" max="1" width="10.28515625" customWidth="1"/>
    <col min="2" max="2" width="24.140625" customWidth="1"/>
    <col min="3" max="3" width="21.5703125" customWidth="1"/>
    <col min="4" max="4" width="12.7109375" customWidth="1"/>
    <col min="5" max="5" width="12.5703125" customWidth="1"/>
    <col min="6" max="6" width="13.7109375" customWidth="1"/>
    <col min="7" max="7" width="12.5703125" customWidth="1"/>
  </cols>
  <sheetData>
    <row r="1" spans="1:7" s="21" customFormat="1" ht="57.75" customHeight="1">
      <c r="A1" s="4" t="s">
        <v>20</v>
      </c>
      <c r="B1" s="4" t="s">
        <v>21</v>
      </c>
      <c r="C1" s="4" t="s">
        <v>22</v>
      </c>
      <c r="D1" s="4" t="s">
        <v>23</v>
      </c>
      <c r="E1" s="4" t="s">
        <v>24</v>
      </c>
      <c r="F1" s="4" t="s">
        <v>25</v>
      </c>
      <c r="G1" s="4" t="s">
        <v>26</v>
      </c>
    </row>
    <row r="2" spans="1:7">
      <c r="A2" s="5"/>
      <c r="B2" s="5"/>
      <c r="C2" s="5"/>
      <c r="D2" s="5"/>
      <c r="E2" s="5"/>
      <c r="F2" s="5"/>
      <c r="G2" s="5"/>
    </row>
    <row r="3" spans="1:7">
      <c r="A3" s="9"/>
      <c r="B3" s="9"/>
      <c r="C3" s="9"/>
      <c r="D3" s="10"/>
      <c r="E3" s="20"/>
      <c r="F3" s="20"/>
      <c r="G3" s="20"/>
    </row>
    <row r="4" spans="1:7">
      <c r="A4" s="1"/>
      <c r="B4" s="1"/>
      <c r="C4" s="1"/>
      <c r="D4" s="12"/>
      <c r="E4" s="19"/>
      <c r="F4" s="19"/>
      <c r="G4" s="19"/>
    </row>
    <row r="5" spans="1:7">
      <c r="A5" s="1"/>
      <c r="B5" s="1"/>
      <c r="C5" s="1"/>
      <c r="D5" s="12"/>
      <c r="E5" s="19"/>
      <c r="F5" s="19"/>
      <c r="G5" s="19"/>
    </row>
    <row r="6" spans="1:7">
      <c r="A6" s="1"/>
      <c r="B6" s="1"/>
      <c r="C6" s="1"/>
      <c r="D6" s="1"/>
      <c r="E6" s="19"/>
      <c r="F6" s="19"/>
      <c r="G6" s="19"/>
    </row>
    <row r="7" spans="1:7">
      <c r="A7" s="1"/>
      <c r="B7" s="1"/>
      <c r="C7" s="1"/>
      <c r="D7" s="1"/>
      <c r="E7" s="19"/>
      <c r="F7" s="19"/>
      <c r="G7" s="19"/>
    </row>
    <row r="8" spans="1:7">
      <c r="A8" s="1"/>
      <c r="B8" s="1"/>
      <c r="C8" s="1"/>
      <c r="D8" s="1"/>
      <c r="E8" s="19"/>
      <c r="F8" s="19"/>
      <c r="G8" s="19"/>
    </row>
    <row r="9" spans="1:7">
      <c r="A9" s="1"/>
      <c r="B9" s="1"/>
      <c r="C9" s="1"/>
      <c r="D9" s="1"/>
      <c r="E9" s="19"/>
      <c r="F9" s="19"/>
      <c r="G9" s="19"/>
    </row>
    <row r="10" spans="1:7">
      <c r="A10" s="1"/>
      <c r="B10" s="1"/>
      <c r="C10" s="1"/>
      <c r="D10" s="1"/>
      <c r="E10" s="19"/>
      <c r="F10" s="19"/>
      <c r="G10" s="19"/>
    </row>
    <row r="11" spans="1:7">
      <c r="A11" s="1"/>
      <c r="B11" s="1"/>
      <c r="C11" s="1"/>
      <c r="D11" s="1"/>
      <c r="E11" s="19"/>
      <c r="F11" s="19"/>
      <c r="G11" s="19"/>
    </row>
    <row r="12" spans="1:7">
      <c r="A12" s="1"/>
      <c r="B12" s="1"/>
      <c r="C12" s="1"/>
      <c r="D12" s="1"/>
      <c r="E12" s="19"/>
      <c r="F12" s="19"/>
      <c r="G12" s="19"/>
    </row>
  </sheetData>
  <phoneticPr fontId="0" type="noConversion"/>
  <pageMargins left="0.75" right="0.75" top="1" bottom="1" header="0.5" footer="0.5"/>
  <pageSetup paperSize="9" orientation="landscape" verticalDpi="0"/>
  <headerFooter alignWithMargins="0">
    <oddHeader>&amp;A</oddHeader>
    <oddFooter>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25"/>
  <sheetViews>
    <sheetView workbookViewId="0">
      <selection activeCell="F5" sqref="F5"/>
    </sheetView>
  </sheetViews>
  <sheetFormatPr defaultRowHeight="12.75"/>
  <cols>
    <col min="1" max="1" width="24.7109375" customWidth="1"/>
    <col min="2" max="2" width="23.7109375" customWidth="1"/>
    <col min="3" max="3" width="11.85546875" customWidth="1"/>
    <col min="4" max="4" width="12.140625" customWidth="1"/>
    <col min="5" max="5" width="11.5703125" customWidth="1"/>
    <col min="6" max="6" width="12.85546875" customWidth="1"/>
    <col min="7" max="7" width="12.7109375" customWidth="1"/>
    <col min="8" max="8" width="49.42578125" customWidth="1"/>
  </cols>
  <sheetData>
    <row r="1" spans="1:8" ht="39.950000000000003" customHeight="1">
      <c r="A1" s="4" t="s">
        <v>0</v>
      </c>
      <c r="B1" s="4" t="s">
        <v>1</v>
      </c>
      <c r="C1" s="13" t="s">
        <v>37</v>
      </c>
      <c r="D1" s="13" t="s">
        <v>38</v>
      </c>
      <c r="E1" s="13" t="s">
        <v>33</v>
      </c>
      <c r="F1" s="4" t="s">
        <v>56</v>
      </c>
      <c r="G1" s="13" t="s">
        <v>34</v>
      </c>
      <c r="H1" s="13" t="s">
        <v>35</v>
      </c>
    </row>
    <row r="2" spans="1:8" ht="16.5" customHeight="1">
      <c r="A2" s="4"/>
      <c r="B2" s="4"/>
      <c r="C2" s="4"/>
      <c r="D2" s="4"/>
      <c r="E2" s="4"/>
      <c r="F2" s="38">
        <v>42155</v>
      </c>
      <c r="G2" s="4"/>
      <c r="H2" s="4"/>
    </row>
    <row r="3" spans="1:8">
      <c r="A3" s="3" t="s">
        <v>2</v>
      </c>
      <c r="B3" s="8" t="s">
        <v>60</v>
      </c>
      <c r="C3" s="11" t="s">
        <v>39</v>
      </c>
      <c r="D3" s="26">
        <v>41274</v>
      </c>
      <c r="E3" s="28">
        <v>10000</v>
      </c>
      <c r="F3" s="28">
        <v>1230.04</v>
      </c>
      <c r="G3" s="27">
        <v>0</v>
      </c>
      <c r="H3" s="19" t="s">
        <v>62</v>
      </c>
    </row>
    <row r="4" spans="1:8">
      <c r="A4" s="3" t="s">
        <v>2</v>
      </c>
      <c r="B4" s="3" t="s">
        <v>3</v>
      </c>
      <c r="C4" s="11" t="s">
        <v>39</v>
      </c>
      <c r="D4" s="40">
        <v>42369</v>
      </c>
      <c r="E4" s="41">
        <v>20000</v>
      </c>
      <c r="F4" s="46">
        <v>17766.080000000002</v>
      </c>
      <c r="G4" s="42">
        <f>SUM(E4-F4)</f>
        <v>2233.9199999999983</v>
      </c>
      <c r="H4" s="19"/>
    </row>
    <row r="5" spans="1:8">
      <c r="A5" s="3" t="s">
        <v>2</v>
      </c>
      <c r="B5" s="8" t="s">
        <v>61</v>
      </c>
      <c r="C5" s="11" t="s">
        <v>39</v>
      </c>
      <c r="D5" s="26">
        <v>41260</v>
      </c>
      <c r="E5" s="28">
        <v>20000</v>
      </c>
      <c r="F5" s="28">
        <v>20000</v>
      </c>
      <c r="G5" s="27">
        <v>0</v>
      </c>
      <c r="H5" s="19" t="s">
        <v>62</v>
      </c>
    </row>
    <row r="6" spans="1:8">
      <c r="A6" s="3" t="s">
        <v>2</v>
      </c>
      <c r="B6" s="3" t="s">
        <v>4</v>
      </c>
      <c r="C6" s="11" t="s">
        <v>36</v>
      </c>
      <c r="D6" s="26"/>
      <c r="E6" s="28"/>
      <c r="F6" s="28"/>
      <c r="G6" s="27"/>
      <c r="H6" s="3"/>
    </row>
    <row r="7" spans="1:8">
      <c r="A7" s="3" t="s">
        <v>5</v>
      </c>
      <c r="B7" s="3" t="s">
        <v>6</v>
      </c>
      <c r="C7" s="11" t="s">
        <v>36</v>
      </c>
      <c r="D7" s="26"/>
      <c r="E7" s="28"/>
      <c r="F7" s="28"/>
      <c r="G7" s="27"/>
      <c r="H7" s="3"/>
    </row>
    <row r="8" spans="1:8">
      <c r="A8" s="3" t="s">
        <v>5</v>
      </c>
      <c r="B8" s="3" t="s">
        <v>7</v>
      </c>
      <c r="C8" s="11" t="s">
        <v>36</v>
      </c>
      <c r="D8" s="26"/>
      <c r="E8" s="28"/>
      <c r="F8" s="28"/>
      <c r="G8" s="27"/>
      <c r="H8" s="3"/>
    </row>
    <row r="9" spans="1:8">
      <c r="A9" s="3" t="s">
        <v>8</v>
      </c>
      <c r="B9" s="3" t="s">
        <v>9</v>
      </c>
      <c r="C9" s="11" t="s">
        <v>36</v>
      </c>
      <c r="D9" s="26">
        <v>39773</v>
      </c>
      <c r="E9" s="27">
        <v>1086</v>
      </c>
      <c r="F9" s="27">
        <v>960.48</v>
      </c>
      <c r="G9" s="27">
        <f t="shared" ref="G9:G18" si="0">SUM(E9-F9)</f>
        <v>125.51999999999998</v>
      </c>
      <c r="H9" s="8" t="s">
        <v>40</v>
      </c>
    </row>
    <row r="10" spans="1:8">
      <c r="A10" s="3" t="s">
        <v>10</v>
      </c>
      <c r="B10" s="3" t="s">
        <v>11</v>
      </c>
      <c r="C10" s="11" t="s">
        <v>36</v>
      </c>
      <c r="D10" s="26">
        <v>39525</v>
      </c>
      <c r="E10" s="27">
        <v>521</v>
      </c>
      <c r="F10" s="27">
        <v>516</v>
      </c>
      <c r="G10" s="27">
        <f t="shared" si="0"/>
        <v>5</v>
      </c>
      <c r="H10" s="8" t="s">
        <v>40</v>
      </c>
    </row>
    <row r="11" spans="1:8">
      <c r="A11" s="3" t="s">
        <v>10</v>
      </c>
      <c r="B11" s="3" t="s">
        <v>12</v>
      </c>
      <c r="C11" s="11" t="s">
        <v>39</v>
      </c>
      <c r="D11" s="26">
        <v>42369</v>
      </c>
      <c r="E11" s="27">
        <v>20000</v>
      </c>
      <c r="F11" s="27">
        <v>20000</v>
      </c>
      <c r="G11" s="27">
        <f>SUM(E11-F11)</f>
        <v>0</v>
      </c>
      <c r="H11" s="19" t="s">
        <v>62</v>
      </c>
    </row>
    <row r="12" spans="1:8">
      <c r="A12" s="3" t="s">
        <v>10</v>
      </c>
      <c r="B12" s="3" t="s">
        <v>13</v>
      </c>
      <c r="C12" s="11" t="s">
        <v>39</v>
      </c>
      <c r="D12" s="26">
        <v>42369</v>
      </c>
      <c r="E12" s="27">
        <v>10000</v>
      </c>
      <c r="F12" s="27">
        <v>837.25</v>
      </c>
      <c r="G12" s="27">
        <v>0</v>
      </c>
      <c r="H12" s="19" t="s">
        <v>63</v>
      </c>
    </row>
    <row r="13" spans="1:8">
      <c r="A13" s="3" t="s">
        <v>10</v>
      </c>
      <c r="B13" s="3" t="s">
        <v>14</v>
      </c>
      <c r="C13" s="11" t="s">
        <v>39</v>
      </c>
      <c r="D13" s="15">
        <v>42369</v>
      </c>
      <c r="E13" s="14">
        <v>10000</v>
      </c>
      <c r="F13" s="17">
        <v>1325.37</v>
      </c>
      <c r="G13" s="14">
        <f t="shared" si="0"/>
        <v>8674.630000000001</v>
      </c>
      <c r="H13" s="19" t="s">
        <v>58</v>
      </c>
    </row>
    <row r="14" spans="1:8">
      <c r="A14" s="3" t="s">
        <v>10</v>
      </c>
      <c r="B14" s="3" t="s">
        <v>29</v>
      </c>
      <c r="C14" s="11" t="s">
        <v>39</v>
      </c>
      <c r="D14" s="43">
        <v>42369</v>
      </c>
      <c r="E14" s="44">
        <v>20000</v>
      </c>
      <c r="F14" s="45">
        <v>19919.98</v>
      </c>
      <c r="G14" s="44">
        <f t="shared" si="0"/>
        <v>80.020000000000437</v>
      </c>
      <c r="H14" s="19" t="s">
        <v>62</v>
      </c>
    </row>
    <row r="15" spans="1:8">
      <c r="A15" s="3" t="s">
        <v>10</v>
      </c>
      <c r="B15" s="3" t="s">
        <v>30</v>
      </c>
      <c r="C15" s="11" t="s">
        <v>39</v>
      </c>
      <c r="D15" s="43">
        <v>42369</v>
      </c>
      <c r="E15" s="44">
        <v>20000</v>
      </c>
      <c r="F15" s="45">
        <v>19994.09</v>
      </c>
      <c r="G15" s="44">
        <f t="shared" si="0"/>
        <v>5.9099999999998545</v>
      </c>
      <c r="H15" s="19" t="s">
        <v>62</v>
      </c>
    </row>
    <row r="16" spans="1:8">
      <c r="A16" s="3" t="s">
        <v>15</v>
      </c>
      <c r="B16" s="3" t="s">
        <v>16</v>
      </c>
      <c r="C16" s="11" t="s">
        <v>39</v>
      </c>
      <c r="D16" s="27">
        <v>42369</v>
      </c>
      <c r="E16" s="27">
        <v>20000</v>
      </c>
      <c r="F16" s="27">
        <v>20000</v>
      </c>
      <c r="G16" s="27">
        <f t="shared" si="0"/>
        <v>0</v>
      </c>
      <c r="H16" s="19" t="s">
        <v>65</v>
      </c>
    </row>
    <row r="17" spans="1:8">
      <c r="A17" s="3" t="s">
        <v>15</v>
      </c>
      <c r="B17" s="3" t="s">
        <v>17</v>
      </c>
      <c r="C17" s="11" t="s">
        <v>36</v>
      </c>
      <c r="D17" s="15">
        <v>39851</v>
      </c>
      <c r="E17" s="14">
        <v>2294</v>
      </c>
      <c r="F17" s="17">
        <v>2293.73</v>
      </c>
      <c r="G17" s="14">
        <f t="shared" si="0"/>
        <v>0.26999999999998181</v>
      </c>
      <c r="H17" s="19" t="s">
        <v>40</v>
      </c>
    </row>
    <row r="18" spans="1:8">
      <c r="A18" s="3" t="s">
        <v>15</v>
      </c>
      <c r="B18" s="3" t="s">
        <v>18</v>
      </c>
      <c r="C18" s="11" t="s">
        <v>36</v>
      </c>
      <c r="D18" s="26">
        <v>39820</v>
      </c>
      <c r="E18" s="27">
        <v>2059</v>
      </c>
      <c r="F18" s="27">
        <v>2058.8200000000002</v>
      </c>
      <c r="G18" s="27">
        <f t="shared" si="0"/>
        <v>0.17999999999983629</v>
      </c>
      <c r="H18" s="8" t="s">
        <v>40</v>
      </c>
    </row>
    <row r="19" spans="1:8">
      <c r="A19" s="8" t="s">
        <v>15</v>
      </c>
      <c r="B19" s="3" t="s">
        <v>19</v>
      </c>
      <c r="C19" s="11" t="s">
        <v>36</v>
      </c>
      <c r="D19" s="26"/>
      <c r="E19" s="28"/>
      <c r="F19" s="28"/>
      <c r="G19" s="27"/>
      <c r="H19" s="19"/>
    </row>
    <row r="21" spans="1:8" s="30" customFormat="1" ht="10.5">
      <c r="A21" s="29"/>
    </row>
    <row r="22" spans="1:8" s="30" customFormat="1" ht="10.5"/>
    <row r="23" spans="1:8" s="30" customFormat="1" ht="10.5" customHeight="1">
      <c r="A23" s="35"/>
      <c r="B23" s="36"/>
      <c r="C23" s="36"/>
      <c r="D23" s="36"/>
      <c r="E23" s="36"/>
      <c r="F23" s="36"/>
      <c r="G23" s="36"/>
      <c r="H23" s="36"/>
    </row>
    <row r="24" spans="1:8">
      <c r="A24" s="36"/>
      <c r="B24" s="36"/>
      <c r="C24" s="36"/>
      <c r="D24" s="36"/>
      <c r="E24" s="36"/>
      <c r="F24" s="36"/>
      <c r="G24" s="36"/>
      <c r="H24" s="36"/>
    </row>
    <row r="25" spans="1:8">
      <c r="A25" s="36"/>
      <c r="B25" s="36"/>
      <c r="C25" s="36"/>
      <c r="D25" s="36"/>
      <c r="E25" s="36"/>
      <c r="F25" s="36"/>
      <c r="G25" s="36"/>
      <c r="H25" s="36"/>
    </row>
  </sheetData>
  <phoneticPr fontId="0" type="noConversion"/>
  <pageMargins left="0.75" right="0.75" top="1" bottom="1" header="0.5" footer="0.5"/>
  <pageSetup paperSize="9" scale="88" orientation="landscape" horizontalDpi="300" verticalDpi="300"/>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Introduction</vt:lpstr>
      <vt:lpstr>Site_Emissions_SO2</vt:lpstr>
      <vt:lpstr>Site_Emissions_NOx</vt:lpstr>
      <vt:lpstr>Transfers</vt:lpstr>
      <vt:lpstr>Operating hours</vt:lpstr>
      <vt:lpstr>'Operating hours'!Print_Area</vt:lpstr>
      <vt:lpstr>Site_Emissions_NOx!Print_Area</vt:lpstr>
      <vt:lpstr>Site_Emissions_SO2!Print_Area</vt:lpstr>
      <vt:lpstr>Transfers!Print_Area</vt:lpstr>
      <vt:lpstr>Site_Emissions_NOx</vt:lpstr>
      <vt:lpstr>'Operating hours'!Site_Emissions_SO2</vt:lpstr>
      <vt:lpstr>Site_Emissions_SO2</vt:lpstr>
      <vt:lpstr>Transfers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Fowler, Rebecca</dc:creator>
  <cp:lastModifiedBy>rchase</cp:lastModifiedBy>
  <cp:lastPrinted>2012-02-14T12:06:20Z</cp:lastPrinted>
  <dcterms:created xsi:type="dcterms:W3CDTF">2008-06-11T15:28:57Z</dcterms:created>
  <dcterms:modified xsi:type="dcterms:W3CDTF">2015-08-14T13:22:54Z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