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8" yWindow="696" windowWidth="12000" windowHeight="3804"/>
  </bookViews>
  <sheets>
    <sheet name="Cover" sheetId="10" r:id="rId1"/>
    <sheet name="Methodology" sheetId="11" r:id="rId2"/>
    <sheet name="Caveats" sheetId="12" r:id="rId3"/>
    <sheet name="Calculations" sheetId="1" r:id="rId4"/>
    <sheet name="Progression calculations" sheetId="3" r:id="rId5"/>
    <sheet name="Employment by occupation" sheetId="9" r:id="rId6"/>
    <sheet name="Salary by occupation" sheetId="8" r:id="rId7"/>
  </sheets>
  <definedNames>
    <definedName name="_ftn1" localSheetId="1">Methodology!#REF!</definedName>
    <definedName name="_ftnref1" localSheetId="1">Methodology!#REF!</definedName>
  </definedNames>
  <calcPr calcId="145621"/>
</workbook>
</file>

<file path=xl/calcChain.xml><?xml version="1.0" encoding="utf-8"?>
<calcChain xmlns="http://schemas.openxmlformats.org/spreadsheetml/2006/main">
  <c r="C6" i="3" l="1"/>
  <c r="F11" i="1"/>
  <c r="E10" i="1" l="1"/>
  <c r="C26" i="3" l="1"/>
  <c r="E26" i="3" s="1"/>
  <c r="G87" i="3"/>
  <c r="H87" i="3" s="1"/>
  <c r="G88" i="3"/>
  <c r="H88" i="3" s="1"/>
  <c r="G89" i="3"/>
  <c r="H89" i="3" s="1"/>
  <c r="G90" i="3"/>
  <c r="H90" i="3" s="1"/>
  <c r="G91" i="3"/>
  <c r="H91" i="3" s="1"/>
  <c r="G92" i="3"/>
  <c r="G93" i="3"/>
  <c r="H93" i="3" s="1"/>
  <c r="G94" i="3"/>
  <c r="H94" i="3" s="1"/>
  <c r="G86" i="3"/>
  <c r="H86" i="3" s="1"/>
  <c r="D86" i="3"/>
  <c r="F86" i="3" s="1"/>
  <c r="D87" i="3"/>
  <c r="F87" i="3" s="1"/>
  <c r="D88" i="3"/>
  <c r="F88" i="3" s="1"/>
  <c r="D89" i="3"/>
  <c r="F89" i="3" s="1"/>
  <c r="D90" i="3"/>
  <c r="F90" i="3" s="1"/>
  <c r="D91" i="3"/>
  <c r="F91" i="3" s="1"/>
  <c r="D92" i="3"/>
  <c r="F92" i="3" s="1"/>
  <c r="D93" i="3"/>
  <c r="F93" i="3" s="1"/>
  <c r="D94" i="3"/>
  <c r="F94" i="3" s="1"/>
  <c r="C86" i="3"/>
  <c r="E86" i="3" s="1"/>
  <c r="C87" i="3"/>
  <c r="E87" i="3" s="1"/>
  <c r="C88" i="3"/>
  <c r="E88" i="3" s="1"/>
  <c r="C89" i="3"/>
  <c r="E89" i="3" s="1"/>
  <c r="C90" i="3"/>
  <c r="E90" i="3" s="1"/>
  <c r="C91" i="3"/>
  <c r="E91" i="3" s="1"/>
  <c r="C92" i="3"/>
  <c r="E92" i="3" s="1"/>
  <c r="C93" i="3"/>
  <c r="E93" i="3" s="1"/>
  <c r="C94" i="3"/>
  <c r="E94" i="3" s="1"/>
  <c r="C74" i="3"/>
  <c r="E74" i="3" s="1"/>
  <c r="G75" i="3"/>
  <c r="H75" i="3" s="1"/>
  <c r="G76" i="3"/>
  <c r="H76" i="3" s="1"/>
  <c r="G77" i="3"/>
  <c r="H77" i="3" s="1"/>
  <c r="G78" i="3"/>
  <c r="H78" i="3" s="1"/>
  <c r="G79" i="3"/>
  <c r="H79" i="3" s="1"/>
  <c r="G80" i="3"/>
  <c r="H80" i="3" s="1"/>
  <c r="G81" i="3"/>
  <c r="H81" i="3" s="1"/>
  <c r="G82" i="3"/>
  <c r="H82" i="3" s="1"/>
  <c r="G74" i="3"/>
  <c r="H74" i="3" s="1"/>
  <c r="D74" i="3"/>
  <c r="F74" i="3" s="1"/>
  <c r="D75" i="3"/>
  <c r="F75" i="3" s="1"/>
  <c r="D76" i="3"/>
  <c r="F76" i="3" s="1"/>
  <c r="D77" i="3"/>
  <c r="F77" i="3" s="1"/>
  <c r="D78" i="3"/>
  <c r="F78" i="3" s="1"/>
  <c r="D79" i="3"/>
  <c r="F79" i="3" s="1"/>
  <c r="D80" i="3"/>
  <c r="F80" i="3" s="1"/>
  <c r="D81" i="3"/>
  <c r="F81" i="3" s="1"/>
  <c r="D82" i="3"/>
  <c r="F82" i="3" s="1"/>
  <c r="C75" i="3"/>
  <c r="E75" i="3" s="1"/>
  <c r="C76" i="3"/>
  <c r="E76" i="3" s="1"/>
  <c r="C77" i="3"/>
  <c r="E77" i="3" s="1"/>
  <c r="C78" i="3"/>
  <c r="E78" i="3" s="1"/>
  <c r="C79" i="3"/>
  <c r="E79" i="3" s="1"/>
  <c r="C80" i="3"/>
  <c r="E80" i="3" s="1"/>
  <c r="C81" i="3"/>
  <c r="E81" i="3" s="1"/>
  <c r="C82" i="3"/>
  <c r="E82" i="3" s="1"/>
  <c r="C62" i="3"/>
  <c r="E62" i="3" s="1"/>
  <c r="C63" i="3"/>
  <c r="E63" i="3" s="1"/>
  <c r="C64" i="3"/>
  <c r="E64" i="3" s="1"/>
  <c r="C65" i="3"/>
  <c r="E65" i="3" s="1"/>
  <c r="C66" i="3"/>
  <c r="E66" i="3" s="1"/>
  <c r="C67" i="3"/>
  <c r="E67" i="3" s="1"/>
  <c r="C68" i="3"/>
  <c r="E68" i="3" s="1"/>
  <c r="C69" i="3"/>
  <c r="E69" i="3" s="1"/>
  <c r="C70" i="3"/>
  <c r="E70" i="3" s="1"/>
  <c r="C50" i="3"/>
  <c r="E50" i="3" s="1"/>
  <c r="C51" i="3"/>
  <c r="E51" i="3" s="1"/>
  <c r="C52" i="3"/>
  <c r="E52" i="3" s="1"/>
  <c r="C53" i="3"/>
  <c r="E53" i="3" s="1"/>
  <c r="C54" i="3"/>
  <c r="E54" i="3" s="1"/>
  <c r="C55" i="3"/>
  <c r="E55" i="3" s="1"/>
  <c r="C56" i="3"/>
  <c r="E56" i="3" s="1"/>
  <c r="C57" i="3"/>
  <c r="E57" i="3" s="1"/>
  <c r="C58" i="3"/>
  <c r="E58" i="3" s="1"/>
  <c r="C38" i="3"/>
  <c r="E38" i="3" s="1"/>
  <c r="C39" i="3"/>
  <c r="E39" i="3" s="1"/>
  <c r="C40" i="3"/>
  <c r="E40" i="3" s="1"/>
  <c r="C41" i="3"/>
  <c r="E41" i="3" s="1"/>
  <c r="C42" i="3"/>
  <c r="E42" i="3" s="1"/>
  <c r="C43" i="3"/>
  <c r="E43" i="3" s="1"/>
  <c r="C44" i="3"/>
  <c r="E44" i="3" s="1"/>
  <c r="C45" i="3"/>
  <c r="E45" i="3" s="1"/>
  <c r="C46" i="3"/>
  <c r="E46" i="3" s="1"/>
  <c r="C27" i="3"/>
  <c r="E27" i="3" s="1"/>
  <c r="C28" i="3"/>
  <c r="E28" i="3" s="1"/>
  <c r="C29" i="3"/>
  <c r="E29" i="3" s="1"/>
  <c r="C30" i="3"/>
  <c r="E30" i="3" s="1"/>
  <c r="C31" i="3"/>
  <c r="E31" i="3" s="1"/>
  <c r="C32" i="3"/>
  <c r="E32" i="3" s="1"/>
  <c r="C33" i="3"/>
  <c r="E33" i="3" s="1"/>
  <c r="C34" i="3"/>
  <c r="E34" i="3" s="1"/>
  <c r="H92" i="3"/>
  <c r="C5" i="3"/>
  <c r="F18" i="1" l="1"/>
  <c r="E15" i="1"/>
  <c r="E11" i="1"/>
  <c r="F12" i="1"/>
  <c r="F13" i="1"/>
  <c r="F14" i="1"/>
  <c r="F15" i="1"/>
  <c r="F16" i="1"/>
  <c r="F17" i="1"/>
  <c r="E12" i="1"/>
  <c r="E13" i="1"/>
  <c r="E14" i="1"/>
  <c r="E16" i="1"/>
  <c r="E17" i="1"/>
  <c r="E18" i="1"/>
  <c r="G26" i="3" l="1"/>
  <c r="H26" i="3" s="1"/>
  <c r="G27" i="3"/>
  <c r="H27" i="3" s="1"/>
  <c r="G18" i="1"/>
  <c r="G16" i="1"/>
  <c r="G15" i="1"/>
  <c r="G64" i="3"/>
  <c r="H64" i="3" s="1"/>
  <c r="G68" i="3"/>
  <c r="H68" i="3" s="1"/>
  <c r="D62" i="3"/>
  <c r="F62" i="3" s="1"/>
  <c r="D66" i="3"/>
  <c r="F66" i="3" s="1"/>
  <c r="D70" i="3"/>
  <c r="F70" i="3" s="1"/>
  <c r="G51" i="3"/>
  <c r="H51" i="3" s="1"/>
  <c r="G55" i="3"/>
  <c r="H55" i="3" s="1"/>
  <c r="G50" i="3"/>
  <c r="H50" i="3" s="1"/>
  <c r="D54" i="3"/>
  <c r="F54" i="3" s="1"/>
  <c r="D58" i="3"/>
  <c r="F58" i="3" s="1"/>
  <c r="G40" i="3"/>
  <c r="H40" i="3" s="1"/>
  <c r="G44" i="3"/>
  <c r="H44" i="3" s="1"/>
  <c r="D39" i="3"/>
  <c r="F39" i="3" s="1"/>
  <c r="D43" i="3"/>
  <c r="F43" i="3" s="1"/>
  <c r="D26" i="3"/>
  <c r="F26" i="3" s="1"/>
  <c r="G29" i="3"/>
  <c r="H29" i="3" s="1"/>
  <c r="G33" i="3"/>
  <c r="H33" i="3" s="1"/>
  <c r="D28" i="3"/>
  <c r="F28" i="3" s="1"/>
  <c r="D32" i="3"/>
  <c r="F32" i="3" s="1"/>
  <c r="G65" i="3"/>
  <c r="H65" i="3" s="1"/>
  <c r="G69" i="3"/>
  <c r="H69" i="3" s="1"/>
  <c r="D63" i="3"/>
  <c r="F63" i="3" s="1"/>
  <c r="D67" i="3"/>
  <c r="F67" i="3" s="1"/>
  <c r="D50" i="3"/>
  <c r="F50" i="3" s="1"/>
  <c r="G52" i="3"/>
  <c r="H52" i="3" s="1"/>
  <c r="G56" i="3"/>
  <c r="H56" i="3" s="1"/>
  <c r="D51" i="3"/>
  <c r="F51" i="3" s="1"/>
  <c r="D55" i="3"/>
  <c r="F55" i="3" s="1"/>
  <c r="D38" i="3"/>
  <c r="F38" i="3" s="1"/>
  <c r="G41" i="3"/>
  <c r="H41" i="3" s="1"/>
  <c r="G45" i="3"/>
  <c r="H45" i="3" s="1"/>
  <c r="D40" i="3"/>
  <c r="F40" i="3" s="1"/>
  <c r="D44" i="3"/>
  <c r="F44" i="3" s="1"/>
  <c r="G30" i="3"/>
  <c r="H30" i="3" s="1"/>
  <c r="G34" i="3"/>
  <c r="H34" i="3" s="1"/>
  <c r="D29" i="3"/>
  <c r="F29" i="3" s="1"/>
  <c r="D33" i="3"/>
  <c r="F33" i="3" s="1"/>
  <c r="G32" i="3"/>
  <c r="H32" i="3" s="1"/>
  <c r="D31" i="3"/>
  <c r="F31" i="3" s="1"/>
  <c r="G66" i="3"/>
  <c r="H66" i="3" s="1"/>
  <c r="G70" i="3"/>
  <c r="H70" i="3" s="1"/>
  <c r="D64" i="3"/>
  <c r="F64" i="3" s="1"/>
  <c r="D68" i="3"/>
  <c r="F68" i="3" s="1"/>
  <c r="G53" i="3"/>
  <c r="H53" i="3" s="1"/>
  <c r="G57" i="3"/>
  <c r="H57" i="3" s="1"/>
  <c r="D52" i="3"/>
  <c r="F52" i="3" s="1"/>
  <c r="D56" i="3"/>
  <c r="F56" i="3" s="1"/>
  <c r="G42" i="3"/>
  <c r="H42" i="3" s="1"/>
  <c r="G46" i="3"/>
  <c r="H46" i="3" s="1"/>
  <c r="D41" i="3"/>
  <c r="F41" i="3" s="1"/>
  <c r="D45" i="3"/>
  <c r="F45" i="3" s="1"/>
  <c r="G31" i="3"/>
  <c r="H31" i="3" s="1"/>
  <c r="D30" i="3"/>
  <c r="F30" i="3" s="1"/>
  <c r="D34" i="3"/>
  <c r="F34" i="3" s="1"/>
  <c r="G63" i="3"/>
  <c r="H63" i="3" s="1"/>
  <c r="G67" i="3"/>
  <c r="H67" i="3" s="1"/>
  <c r="G62" i="3"/>
  <c r="H62" i="3" s="1"/>
  <c r="D65" i="3"/>
  <c r="F65" i="3" s="1"/>
  <c r="D69" i="3"/>
  <c r="F69" i="3" s="1"/>
  <c r="G54" i="3"/>
  <c r="H54" i="3" s="1"/>
  <c r="G58" i="3"/>
  <c r="H58" i="3" s="1"/>
  <c r="D53" i="3"/>
  <c r="F53" i="3" s="1"/>
  <c r="D57" i="3"/>
  <c r="F57" i="3" s="1"/>
  <c r="G39" i="3"/>
  <c r="H39" i="3" s="1"/>
  <c r="G43" i="3"/>
  <c r="H43" i="3" s="1"/>
  <c r="G38" i="3"/>
  <c r="H38" i="3" s="1"/>
  <c r="D42" i="3"/>
  <c r="F42" i="3" s="1"/>
  <c r="D46" i="3"/>
  <c r="F46" i="3" s="1"/>
  <c r="G28" i="3"/>
  <c r="H28" i="3" s="1"/>
  <c r="D27" i="3"/>
  <c r="F27" i="3" s="1"/>
  <c r="G14" i="1"/>
  <c r="G13" i="1"/>
  <c r="G12" i="1"/>
  <c r="G17" i="1"/>
  <c r="G11" i="1"/>
  <c r="F96" i="3" l="1"/>
  <c r="C33" i="1" s="1"/>
  <c r="C21" i="1"/>
  <c r="C27" i="1" s="1"/>
  <c r="H96" i="3"/>
  <c r="C34" i="1" s="1"/>
  <c r="C36" i="1" l="1"/>
  <c r="C43" i="1" s="1"/>
</calcChain>
</file>

<file path=xl/sharedStrings.xml><?xml version="1.0" encoding="utf-8"?>
<sst xmlns="http://schemas.openxmlformats.org/spreadsheetml/2006/main" count="297" uniqueCount="100">
  <si>
    <t>Participation</t>
  </si>
  <si>
    <t>BME</t>
  </si>
  <si>
    <t>White</t>
  </si>
  <si>
    <t>Progression</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</si>
  <si>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</si>
  <si>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</si>
  <si>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</si>
  <si>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</si>
  <si>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</si>
  <si>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</si>
  <si>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</si>
  <si>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</si>
  <si>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</si>
  <si>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Other qualifications</t>
  </si>
  <si>
    <t>No qualifications</t>
  </si>
  <si>
    <t>Total salaries BME current</t>
  </si>
  <si>
    <t>Total salaries BME at full potential</t>
  </si>
  <si>
    <t>Total increase in salaries from participation</t>
  </si>
  <si>
    <t>Total increase in salaries from progression</t>
  </si>
  <si>
    <t>Mixed/Multiple ethnic groups</t>
  </si>
  <si>
    <t>Indian</t>
  </si>
  <si>
    <t>Pakistani</t>
  </si>
  <si>
    <t>Bangladeshi</t>
  </si>
  <si>
    <t>Chinese</t>
  </si>
  <si>
    <t>Any other Asian background</t>
  </si>
  <si>
    <t>Black/African/Caribbean/Black British</t>
  </si>
  <si>
    <t>Other ethnic group</t>
  </si>
  <si>
    <t>Ethnic group</t>
  </si>
  <si>
    <t>Current estimated number in employment</t>
  </si>
  <si>
    <t>Degree or equivalent</t>
  </si>
  <si>
    <t>Higher education</t>
  </si>
  <si>
    <t>GCE, A-level or equivalent</t>
  </si>
  <si>
    <t>GCSE grades A*-C or equivalent</t>
  </si>
  <si>
    <t>Numbers in employment</t>
  </si>
  <si>
    <t>Salaries</t>
  </si>
  <si>
    <t>Total</t>
  </si>
  <si>
    <t>Estimated number in employment if fully represented</t>
  </si>
  <si>
    <t>Difference between current and fully represented estimates</t>
  </si>
  <si>
    <t>Change in number of BME individuals in employment if fully represented compared to current estimate</t>
  </si>
  <si>
    <t>Contact</t>
  </si>
  <si>
    <t>Labour Market</t>
  </si>
  <si>
    <t>1 Victoria Street</t>
  </si>
  <si>
    <t>London</t>
  </si>
  <si>
    <t>SW1H 0ET</t>
  </si>
  <si>
    <t>BEIS analysis to estimate the potential benefit from full representation of Black and Minority Ethnic (BME) individuals across the workforce</t>
  </si>
  <si>
    <t>This methodology has the following assumptions and caveats:</t>
  </si>
  <si>
    <r>
      <t xml:space="preserve">· </t>
    </r>
    <r>
      <rPr>
        <sz val="11"/>
        <color theme="1"/>
        <rFont val="Calibri"/>
        <family val="2"/>
        <scheme val="minor"/>
      </rPr>
      <t>The number is likely to be a slight underestimate as the median salary is based on the total population including BME individuals. If BME progression in the labour market increased then the median salary for all those of working age would increase, leading to an increase in the benefits estimated from the increase in participation.</t>
    </r>
  </si>
  <si>
    <r>
      <t>·</t>
    </r>
    <r>
      <rPr>
        <sz val="7"/>
        <color theme="1"/>
        <rFont val="Times New Roman"/>
        <family val="1"/>
      </rPr>
      <t xml:space="preserve"> </t>
    </r>
    <r>
      <rPr>
        <sz val="11"/>
        <color theme="1"/>
        <rFont val="Calibri"/>
        <family val="2"/>
        <scheme val="minor"/>
      </rPr>
      <t>Those aged 65 and above are not included in the analysis, as the size of the over 65 population will adversely affect the employment rates used in the analysis. However there will be BME individuals aged over 65 who have the ability and skills to participate in, or progress through, the labour market.</t>
    </r>
  </si>
  <si>
    <r>
      <t xml:space="preserve">· </t>
    </r>
    <r>
      <rPr>
        <sz val="11"/>
        <color theme="1"/>
        <rFont val="Calibri"/>
        <family val="2"/>
        <scheme val="minor"/>
      </rPr>
      <t>We control only for education, as controlling for any more variables (such as age – a commonly used proxy for experience, gender, industry or other common wage equation variables) would make the sample sizes in the analysis too small to be robust.</t>
    </r>
  </si>
  <si>
    <r>
      <t>·</t>
    </r>
    <r>
      <rPr>
        <sz val="7"/>
        <color theme="1"/>
        <rFont val="Times New Roman"/>
        <family val="1"/>
      </rPr>
      <t xml:space="preserve"> </t>
    </r>
    <r>
      <rPr>
        <sz val="11"/>
        <color theme="1"/>
        <rFont val="Calibri"/>
        <family val="2"/>
        <scheme val="minor"/>
      </rPr>
      <t>It does not include the second order effects (for example, impacts on pay, hours worked, reduction in benefit payments), wider social impacts and potential multiplier impacts on the economy. It also does not capture any effects on productivity beyond the marginal increase from higher skilled work which is reflected in higher salaries.</t>
    </r>
  </si>
  <si>
    <r>
      <t>·</t>
    </r>
    <r>
      <rPr>
        <sz val="7"/>
        <color theme="1"/>
        <rFont val="Times New Roman"/>
        <family val="1"/>
      </rPr>
      <t> </t>
    </r>
    <r>
      <rPr>
        <sz val="11"/>
        <color theme="1"/>
        <rFont val="Calibri"/>
        <family val="2"/>
        <scheme val="minor"/>
      </rPr>
      <t>It does not capture benefits of diversity in the workplace.</t>
    </r>
  </si>
  <si>
    <t>Methodology</t>
  </si>
  <si>
    <t>Summary</t>
  </si>
  <si>
    <t>Contents</t>
  </si>
  <si>
    <t>Caveats and limitations</t>
  </si>
  <si>
    <t>Summary and methodology</t>
  </si>
  <si>
    <t>Caveats</t>
  </si>
  <si>
    <t>Calculations</t>
  </si>
  <si>
    <t>[1] “Higher education” is defined by the ONS. It includes qualifications above A level standard or equivalent, and qualifications below degree level.</t>
  </si>
  <si>
    <t>Footnotes</t>
  </si>
  <si>
    <t xml:space="preserve">[1] Source: ONS Population Projections, 2016. Available at: https://www.ons.gov.uk/peoplepopulationandcommunity/populationandmigration/populationprojections/datasets/tablea11principalprojectionuksummary </t>
  </si>
  <si>
    <t>Employment by occupation</t>
  </si>
  <si>
    <t>Total increase in salaries from participation and progression</t>
  </si>
  <si>
    <t>[3] Source: DWP Labour Market Status by Ethnic Group, 2015. Available at:
https://www.gov.uk/government/statistics/labour-market-status-by-ethnic-group-annual-data-to-2015</t>
  </si>
  <si>
    <t>Progression calculations</t>
  </si>
  <si>
    <t>Employment by occupation and highest qualification</t>
  </si>
  <si>
    <t>Total working population, ages 16-64 [1]</t>
  </si>
  <si>
    <t>Percentage of population, ages 16-64 [2]</t>
  </si>
  <si>
    <t>Employment rate, ages 16-64 [3]</t>
  </si>
  <si>
    <t>Total population, ages 16-64 [5]</t>
  </si>
  <si>
    <t xml:space="preserve">[5] Source: ONS Population Projections, 2016. Available at: https://www.ons.gov.uk/peoplepopulationandcommunity/populationandmigration/populationprojections/datasets/tablea11principalprojectionuksummary </t>
  </si>
  <si>
    <t>Proportion of population who are BME, ages 16-64 [6]</t>
  </si>
  <si>
    <t>[6] Source: BEIS analysis of ONS Annual Population Survey, Year to June 2016.</t>
  </si>
  <si>
    <t>Breakdown by qualification level, ages 16-64 [7]</t>
  </si>
  <si>
    <t>[7] Excludes those who responded "Don't know". Source: BEIS analysis of ONS Annual Population Survey, Year to June 2016.</t>
  </si>
  <si>
    <t>Sources and notes</t>
  </si>
  <si>
    <t>Degree or equivalent [8]</t>
  </si>
  <si>
    <t>Salary by occupation</t>
  </si>
  <si>
    <t>Current estimate</t>
  </si>
  <si>
    <t>Estimate if the BME population had the same occupational distribution as the White population</t>
  </si>
  <si>
    <t>[4] Median gross annual pay for all employees, ages 16-64. Source: BEIS analysis of ONS Annual Survey of Hours and Earnings, 2015.</t>
  </si>
  <si>
    <t>All occupations</t>
  </si>
  <si>
    <t>[9] Median gross annual pay for all employees, ages 16-64. Source: BEIS analysis of ONS Annual Survey of Hours and Earnings, 2015.</t>
  </si>
  <si>
    <t>Median Salary (£) [9]</t>
  </si>
  <si>
    <t>[2] BME includes those who identify as an ethnicity other than White. Source: BEIS analysis of ONS Annual Population Survey, Year to June 2016.</t>
  </si>
  <si>
    <t>[8] Occupations are defined by Standard Occupational Classification codes. Analysis is for those in employment aged 16-4. Source: BEIS analysis of ONS Annual Population Survey, Year to June 2016.</t>
  </si>
  <si>
    <r>
      <t xml:space="preserve">· </t>
    </r>
    <r>
      <rPr>
        <sz val="11"/>
        <color theme="1"/>
        <rFont val="Calibri"/>
        <family val="2"/>
        <scheme val="minor"/>
      </rPr>
      <t>It assumes no displacement, meaning if the employment levels and progression of BME individuals increases then this will not impact upon the employment levels and pay of the White population.</t>
    </r>
  </si>
  <si>
    <r>
      <t>·</t>
    </r>
    <r>
      <rPr>
        <sz val="7"/>
        <color theme="1"/>
        <rFont val="Times New Roman"/>
        <family val="1"/>
      </rPr>
      <t xml:space="preserve"> </t>
    </r>
    <r>
      <rPr>
        <sz val="11"/>
        <color theme="1"/>
        <rFont val="Calibri"/>
        <family val="2"/>
        <scheme val="minor"/>
      </rPr>
      <t>The number measures the potential benefits using salaries as a proxy for economic value. This could be considered therefore to underestimate the full economic value of BME individuals.</t>
    </r>
  </si>
  <si>
    <r>
      <t>·</t>
    </r>
    <r>
      <rPr>
        <sz val="7"/>
        <color theme="1"/>
        <rFont val="Times New Roman"/>
        <family val="1"/>
      </rPr>
      <t xml:space="preserve"> </t>
    </r>
    <r>
      <rPr>
        <sz val="11"/>
        <color theme="1"/>
        <rFont val="Calibri"/>
        <family val="2"/>
        <scheme val="minor"/>
      </rPr>
      <t>The employment rate and occupation composition of the White individuals is assumed to be the scenario if BME individuals were fully represented across the workforce. This is not necessarily the full potential of these individuals, as there are many programmes underway to boost the participation and progression of all individuals in the UK above current levels.</t>
    </r>
  </si>
  <si>
    <t>The potential benefit to the UK economy from full representation of Black and Minority Ethnic (BME) individuals across the labour market through improved participation and progression is estimated to be £24 billion per annum, which represents 1.3% of GDP in the year to June 2016. This is the estimate of the direct economic benefit if BME individuals were immediately fully represented across the workforce in the same proportions as White individuals. This assumes no displacement effects, meaning if the employment levels and progression of BME individuals increases then this would not impact upon the employment levels and pay of the White population. It does not capture the second order impacts (for example, impacts on pay and hours worked, reduction in benefit payments), the additional benefits of diversity in the workplace and wider social impacts.</t>
  </si>
  <si>
    <r>
      <t>1.</t>
    </r>
    <r>
      <rPr>
        <sz val="7"/>
        <color theme="1"/>
        <rFont val="Times New Roman"/>
        <family val="1"/>
      </rPr>
      <t xml:space="preserve">      </t>
    </r>
    <r>
      <rPr>
        <u/>
        <sz val="11"/>
        <color theme="1"/>
        <rFont val="Calibri"/>
        <family val="2"/>
        <scheme val="minor"/>
      </rPr>
      <t xml:space="preserve">Participation:
</t>
    </r>
    <r>
      <rPr>
        <sz val="11"/>
        <color theme="1"/>
        <rFont val="Calibri"/>
        <family val="2"/>
        <scheme val="minor"/>
      </rPr>
      <t>If BME individuals were fully represented across the workforce, each ethnic group would have the same employment rate as White individuals. Taking the total working age population in each BME group and the employment rate for the White group gives an estimate of the total number of people in employment if the employment rates were the same across all ethnic groups.
Using the total working age population (ages 16-64), multiplied by the proportion of the working age population in each ethnic group, multiplied by the employment rate for each ethnic group gives an estimate of the current number of individuals in employment for each ethnic group.
The difference between the estimate for the current number of individuals in employment and the estimate if BME individuals were fully represented in employment gives the lost potential in terms of numbers of people in employment. This number is multiplied by the median salary for all employees (this includes both full time and part time, for ages 16-64) to calculate the monetary benefit. The total benefit through closing the employment rate gap for ethnic minorities is £16.8 billion per annum.</t>
    </r>
  </si>
  <si>
    <t>This section sets out the methodology and assumptions to monetise the potential benefits if BME individuals were fully represented across the workforce, for the working age population (aged 16-64). The figure is made up of two elements, participation and progression, which together represent the economic value to the economy:</t>
  </si>
  <si>
    <r>
      <t xml:space="preserve">2.      </t>
    </r>
    <r>
      <rPr>
        <u/>
        <sz val="11"/>
        <color theme="1"/>
        <rFont val="Calibri"/>
        <family val="2"/>
        <scheme val="minor"/>
      </rPr>
      <t>Progression:</t>
    </r>
    <r>
      <rPr>
        <sz val="11"/>
        <color theme="1"/>
        <rFont val="Calibri"/>
        <family val="2"/>
        <scheme val="minor"/>
      </rPr>
      <t xml:space="preserve">
A)</t>
    </r>
    <r>
      <rPr>
        <sz val="7"/>
        <color theme="1"/>
        <rFont val="Times New Roman"/>
        <family val="1"/>
      </rPr>
      <t xml:space="preserve">     </t>
    </r>
    <r>
      <rPr>
        <sz val="11"/>
        <color theme="1"/>
        <rFont val="Calibri"/>
        <family val="2"/>
        <scheme val="minor"/>
      </rPr>
      <t>Progression is defined using standard occupational classification codes and comparing the proportions of different ethnic groups across the standard occupation groupings. Overall, BME individuals are less likely to be in jobs in the higher occupation groupings, even after controlling for education. Controlling for differences in education, we construct a scenario in which BME individuals have the same distribution in occupation groups as White individuals and compare this scenario to the actual distribution for BME individuals.
B) We have a breakdown of the composition of education levels for White and BME groups. These are categorised by: degree or equivalent, higher education [1], A-level, GCSE, other qualifications, no qualifications. The composition of education levels varies between BME and White groups. A higher proportion of BME individuals have degrees than White individuals, though a higher proportion of BME individuals also have no qualifications. Using this breakdown we can estimate the number of BME people within each level of education.
C) For each education level, there is a breakdown of the proportions of people in employment for each occupation code for both White and BME groups. For example, the distribution of employed people by occupation group for White individuals with degrees and BME individuals with degrees. Overall, there tends to be higher proportions of White individuals in more senior occupations and lower proportions in lower skilled occupations compared to BME individuals after controlling for differences in education.
D) Multiplying the number of BME people in each education level by the proportion in each occupation groups gives an estimate of the number of BME people in employment for each occupation grouping. These are multiplied by the median salary (for ages 16-64, including full time and part time) for employees for the relevant occupation group to calculate the total salaries. This gives an estimate of the current total salaries for BME individuals.
E) If BME individuals were fully represented across the workforce, it is assumed that the proportions in each occupation group would be the same as for White individuals. Applying the occupation distribution of White individuals to the BME population, controlling for the differences in composition of education levels, gives an estimate of the number of BME individuals in each occupation. Median salary data for each occupation is used to estimate the total salaries. In this scenario the total salaries of BME individuals are higher as there are generally more people in higher occupation groups who earn more, and fewer people in the lower skilled occupation groups who earn less.
F) The difference between the current estimate of salaries of BME individuals and the scenario in which BME individuals are fully represented gives the total monetary potential benefit. The total benefit if BME individuals had equal progression to White individuals in the labour market is £7.1 billion per annum.</t>
    </r>
  </si>
  <si>
    <r>
      <t>·</t>
    </r>
    <r>
      <rPr>
        <sz val="7"/>
        <color theme="1"/>
        <rFont val="Times New Roman"/>
        <family val="1"/>
      </rPr>
      <t xml:space="preserve"> </t>
    </r>
    <r>
      <rPr>
        <sz val="11"/>
        <color theme="1"/>
        <rFont val="Calibri"/>
        <family val="2"/>
        <scheme val="minor"/>
      </rPr>
      <t>It has not included the opportunity cost for those moving in to work. This includes the activities that these individuals would have been doing otherwise, for example, unpaid household work or child care. Additionally, we do not make any assumptions about preferences or well-being.</t>
    </r>
  </si>
  <si>
    <r>
      <t xml:space="preserve">· </t>
    </r>
    <r>
      <rPr>
        <sz val="11"/>
        <color theme="1"/>
        <rFont val="Calibri"/>
        <family val="2"/>
        <scheme val="minor"/>
      </rPr>
      <t>Those moving into work through increased participation are assumed to earn the current median salary and the progression uplift is not applied to these additional workers.</t>
    </r>
  </si>
  <si>
    <t>Average salary (£) [4]</t>
  </si>
  <si>
    <t>February 2017</t>
  </si>
  <si>
    <t>Harry Ravi</t>
  </si>
  <si>
    <t xml:space="preserve">Email: harry.ravi@beis.gov.uk </t>
  </si>
  <si>
    <t>Tel: 02072154884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</si>
</sst>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
    <numFmt numFmtId="167" formatCode="###0.0"/>
    <numFmt numFmtId="168" formatCode="0.00000000000000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9"/>
      <color rgb="FF000000"/>
      <name val="Arial"/>
      <family val="2"/>
    </font>
    <font>
      <sz val="11"/>
      <color rgb="FF000000"/>
      <name val="Calibri"/>
      <family val="2"/>
      <scheme val="minor"/>
    </font>
    <font>
      <sz val="10"/>
      <name val="Arial"/>
    </font>
    <font>
      <sz val="7"/>
      <color theme="1"/>
      <name val="Calibri"/>
      <family val="2"/>
      <scheme val="minor"/>
    </font>
    <font>
      <b/>
      <sz val="22"/>
      <color theme="1"/>
      <name val="Calibri"/>
      <family val="2"/>
      <scheme val="minor"/>
    </font>
    <font>
      <b/>
      <sz val="16"/>
      <color theme="1"/>
      <name val="Calibri"/>
      <family val="2"/>
      <scheme val="minor"/>
    </font>
    <font>
      <sz val="11"/>
      <color theme="1"/>
      <name val="Symbol"/>
      <family val="1"/>
      <charset val="2"/>
    </font>
    <font>
      <sz val="7"/>
      <color theme="1"/>
      <name val="Times New Roman"/>
      <family val="1"/>
    </font>
    <font>
      <u/>
      <sz val="11"/>
      <color theme="1"/>
      <name val="Calibri"/>
      <family val="2"/>
      <scheme val="minor"/>
    </font>
    <font>
      <u/>
      <sz val="11"/>
      <color theme="10"/>
      <name val="Calibri"/>
      <family val="2"/>
      <scheme val="minor"/>
    </font>
    <font>
      <b/>
      <u/>
      <sz val="11"/>
      <color theme="1"/>
      <name val="Calibri"/>
      <family val="2"/>
      <scheme val="minor"/>
    </font>
    <font>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xf numFmtId="0" fontId="2" fillId="0" borderId="0"/>
    <xf numFmtId="0" fontId="2" fillId="0" borderId="0"/>
  </cellStyleXfs>
  <cellXfs count="162">
    <xf numFmtId="0" fontId="0" fillId="0" borderId="0" xfId="0"/>
    <xf numFmtId="0" fontId="1" fillId="0" borderId="0" xfId="0" applyFont="1"/>
    <xf numFmtId="0" fontId="0" fillId="0" borderId="0" xfId="0" applyFont="1"/>
    <xf numFmtId="0" fontId="0" fillId="0" borderId="3" xfId="0" applyFont="1" applyBorder="1"/>
    <xf numFmtId="0" fontId="0" fillId="0" borderId="0" xfId="0" applyBorder="1"/>
    <xf numFmtId="165" fontId="3" fillId="0" borderId="0" xfId="5" applyNumberFormat="1" applyFont="1" applyFill="1" applyBorder="1" applyAlignment="1">
      <alignment horizontal="right" vertical="center"/>
    </xf>
    <xf numFmtId="0" fontId="0" fillId="0" borderId="0" xfId="0" applyFont="1" applyBorder="1"/>
    <xf numFmtId="165" fontId="0" fillId="0" borderId="0" xfId="0" applyNumberFormat="1" applyBorder="1"/>
    <xf numFmtId="3" fontId="0" fillId="0" borderId="0" xfId="0" applyNumberFormat="1" applyFont="1"/>
    <xf numFmtId="0" fontId="0" fillId="0" borderId="0" xfId="0" applyFont="1" applyFill="1"/>
    <xf numFmtId="9" fontId="4" fillId="0" borderId="0" xfId="3" applyNumberFormat="1" applyFont="1" applyFill="1" applyBorder="1" applyAlignment="1">
      <alignment horizontal="right" vertical="center"/>
    </xf>
    <xf numFmtId="9" fontId="4" fillId="0" borderId="0" xfId="4" applyNumberFormat="1" applyFont="1" applyFill="1" applyBorder="1" applyAlignment="1">
      <alignment horizontal="right" vertical="center"/>
    </xf>
    <xf numFmtId="0" fontId="4" fillId="0" borderId="0" xfId="2" applyFont="1" applyFill="1" applyBorder="1" applyAlignment="1">
      <alignment horizontal="left" vertical="top" wrapText="1"/>
    </xf>
    <xf numFmtId="165" fontId="3" fillId="0" borderId="0" xfId="13" applyNumberFormat="1" applyFont="1" applyFill="1" applyBorder="1" applyAlignment="1">
      <alignment horizontal="right" vertical="center"/>
    </xf>
    <xf numFmtId="165" fontId="3" fillId="0" borderId="0" xfId="14" applyNumberFormat="1" applyFont="1" applyFill="1" applyBorder="1" applyAlignment="1">
      <alignment horizontal="right" vertical="center"/>
    </xf>
    <xf numFmtId="164" fontId="0" fillId="0" borderId="0" xfId="0" applyNumberFormat="1" applyBorder="1"/>
    <xf numFmtId="0" fontId="1" fillId="0" borderId="0" xfId="0" applyFont="1" applyFill="1" applyAlignment="1">
      <alignment vertical="center" wrapText="1"/>
    </xf>
    <xf numFmtId="0" fontId="1" fillId="0" borderId="0" xfId="0" applyFont="1" applyFill="1" applyAlignment="1"/>
    <xf numFmtId="3" fontId="0" fillId="4" borderId="0" xfId="0" applyNumberFormat="1" applyFont="1" applyFill="1" applyBorder="1"/>
    <xf numFmtId="3" fontId="4" fillId="4" borderId="0" xfId="12" applyNumberFormat="1" applyFont="1" applyFill="1" applyBorder="1" applyAlignment="1">
      <alignment horizontal="right" vertical="center"/>
    </xf>
    <xf numFmtId="0" fontId="0" fillId="0" borderId="1" xfId="0" applyFont="1" applyBorder="1"/>
    <xf numFmtId="3" fontId="0" fillId="0" borderId="2" xfId="0" applyNumberFormat="1" applyFont="1" applyBorder="1"/>
    <xf numFmtId="0" fontId="4" fillId="0" borderId="1" xfId="2" applyFont="1" applyFill="1" applyBorder="1" applyAlignment="1">
      <alignment horizontal="left" vertical="center" wrapText="1"/>
    </xf>
    <xf numFmtId="3" fontId="0" fillId="0" borderId="2" xfId="0" applyNumberFormat="1" applyFont="1" applyBorder="1" applyAlignment="1">
      <alignment vertical="center"/>
    </xf>
    <xf numFmtId="165" fontId="4" fillId="0" borderId="0" xfId="11" applyNumberFormat="1" applyFont="1" applyFill="1" applyBorder="1" applyAlignment="1">
      <alignment horizontal="right" vertical="center"/>
    </xf>
    <xf numFmtId="165" fontId="4" fillId="0" borderId="0" xfId="12" applyNumberFormat="1" applyFont="1" applyFill="1" applyBorder="1" applyAlignment="1">
      <alignment horizontal="right" vertical="center"/>
    </xf>
    <xf numFmtId="165" fontId="4" fillId="0" borderId="0" xfId="13" applyNumberFormat="1" applyFont="1" applyFill="1" applyBorder="1" applyAlignment="1">
      <alignment horizontal="right" vertical="center"/>
    </xf>
    <xf numFmtId="10" fontId="0" fillId="0" borderId="0" xfId="0" applyNumberFormat="1" applyFont="1"/>
    <xf numFmtId="3" fontId="0" fillId="0" borderId="3" xfId="0" applyNumberFormat="1" applyFont="1" applyBorder="1"/>
    <xf numFmtId="0" fontId="0" fillId="0" borderId="0" xfId="0" applyFont="1" applyFill="1" applyBorder="1"/>
    <xf numFmtId="0" fontId="0" fillId="0" borderId="0" xfId="0" applyFill="1" applyBorder="1"/>
    <xf numFmtId="3" fontId="0" fillId="0" borderId="0" xfId="0" applyNumberFormat="1" applyFill="1" applyBorder="1"/>
    <xf numFmtId="0" fontId="3" fillId="0" borderId="0" xfId="16" applyFont="1" applyFill="1" applyBorder="1" applyAlignment="1">
      <alignment horizontal="left" vertical="top" wrapText="1"/>
    </xf>
    <xf numFmtId="166" fontId="3" fillId="0" borderId="0" xfId="17" applyNumberFormat="1" applyFont="1" applyFill="1" applyBorder="1" applyAlignment="1">
      <alignment horizontal="right" vertical="center"/>
    </xf>
    <xf numFmtId="167" fontId="3" fillId="0" borderId="0" xfId="18" applyNumberFormat="1" applyFont="1" applyFill="1" applyBorder="1" applyAlignment="1">
      <alignment horizontal="right" vertical="center"/>
    </xf>
    <xf numFmtId="0" fontId="3" fillId="0" borderId="0" xfId="19" applyFont="1" applyFill="1" applyBorder="1" applyAlignment="1">
      <alignment horizontal="left" vertical="top" wrapText="1"/>
    </xf>
    <xf numFmtId="166" fontId="3" fillId="0" borderId="0" xfId="20" applyNumberFormat="1" applyFont="1" applyFill="1" applyBorder="1" applyAlignment="1">
      <alignment horizontal="right" vertical="center"/>
    </xf>
    <xf numFmtId="167" fontId="3" fillId="0" borderId="0" xfId="21" applyNumberFormat="1" applyFont="1" applyFill="1" applyBorder="1" applyAlignment="1">
      <alignment horizontal="right" vertical="center"/>
    </xf>
    <xf numFmtId="0" fontId="6" fillId="0" borderId="0" xfId="0" applyFont="1" applyAlignment="1">
      <alignment horizontal="left" vertical="top"/>
    </xf>
    <xf numFmtId="0" fontId="0" fillId="0" borderId="1" xfId="0" applyFont="1" applyBorder="1" applyAlignment="1"/>
    <xf numFmtId="0" fontId="0" fillId="0" borderId="0" xfId="0" applyAlignment="1">
      <alignment horizontal="left" vertical="center"/>
    </xf>
    <xf numFmtId="0" fontId="1" fillId="0" borderId="0" xfId="0" applyFont="1" applyAlignment="1">
      <alignment horizontal="left" vertical="center"/>
    </xf>
    <xf numFmtId="49" fontId="0" fillId="0" borderId="0" xfId="0" applyNumberFormat="1" applyAlignment="1">
      <alignment horizontal="left" vertical="center"/>
    </xf>
    <xf numFmtId="0" fontId="8" fillId="0" borderId="0" xfId="0" applyFont="1"/>
    <xf numFmtId="0" fontId="0" fillId="0" borderId="0" xfId="0" applyAlignment="1">
      <alignment vertical="center"/>
    </xf>
    <xf numFmtId="0" fontId="9" fillId="0" borderId="0" xfId="0" applyFont="1" applyAlignment="1">
      <alignment horizontal="left" vertical="center" wrapText="1" indent="5"/>
    </xf>
    <xf numFmtId="0" fontId="0" fillId="0" borderId="0" xfId="0" applyAlignment="1">
      <alignment vertical="center" wrapText="1"/>
    </xf>
    <xf numFmtId="0" fontId="12" fillId="0" borderId="0" xfId="30" applyAlignment="1">
      <alignment horizontal="left" vertical="center"/>
    </xf>
    <xf numFmtId="0" fontId="12" fillId="0" borderId="0" xfId="30" applyFill="1" applyBorder="1" applyAlignment="1">
      <alignment horizontal="left" vertical="center"/>
    </xf>
    <xf numFmtId="0" fontId="12" fillId="0" borderId="0" xfId="30"/>
    <xf numFmtId="0" fontId="0" fillId="0" borderId="0" xfId="0" applyAlignment="1">
      <alignment horizontal="left" vertical="top" wrapText="1"/>
    </xf>
    <xf numFmtId="0" fontId="1" fillId="3" borderId="10" xfId="0" applyFont="1" applyFill="1" applyBorder="1"/>
    <xf numFmtId="3" fontId="0" fillId="3" borderId="11" xfId="0" applyNumberFormat="1" applyFont="1" applyFill="1" applyBorder="1"/>
    <xf numFmtId="0" fontId="12" fillId="0" borderId="0" xfId="30" quotePrefix="1"/>
    <xf numFmtId="0" fontId="8" fillId="0" borderId="0" xfId="0" applyFont="1" applyAlignment="1">
      <alignment vertical="center"/>
    </xf>
    <xf numFmtId="0" fontId="0" fillId="0" borderId="0" xfId="0" applyFont="1" applyAlignment="1">
      <alignment horizontal="left" vertical="center"/>
    </xf>
    <xf numFmtId="165" fontId="0" fillId="0" borderId="0" xfId="0" applyNumberFormat="1" applyFont="1" applyBorder="1"/>
    <xf numFmtId="168" fontId="0" fillId="0" borderId="0" xfId="0" applyNumberFormat="1"/>
    <xf numFmtId="165" fontId="4" fillId="0" borderId="0" xfId="14" applyNumberFormat="1" applyFont="1" applyFill="1" applyBorder="1" applyAlignment="1">
      <alignment horizontal="right" vertical="center"/>
    </xf>
    <xf numFmtId="0" fontId="13" fillId="0" borderId="0" xfId="0" applyFont="1"/>
    <xf numFmtId="164" fontId="0" fillId="0" borderId="3" xfId="0" applyNumberFormat="1" applyFont="1" applyBorder="1"/>
    <xf numFmtId="3" fontId="0" fillId="0" borderId="12" xfId="0" applyNumberFormat="1"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4" fillId="0" borderId="13" xfId="1" applyFont="1" applyFill="1" applyBorder="1" applyAlignment="1">
      <alignment horizontal="left" vertical="top" wrapText="1"/>
    </xf>
    <xf numFmtId="0" fontId="4" fillId="0" borderId="15" xfId="2" applyFont="1" applyFill="1" applyBorder="1" applyAlignment="1">
      <alignment horizontal="left" vertical="top" wrapText="1"/>
    </xf>
    <xf numFmtId="3" fontId="0" fillId="0" borderId="16" xfId="0" applyNumberFormat="1" applyFont="1" applyBorder="1"/>
    <xf numFmtId="0" fontId="4" fillId="0" borderId="17" xfId="2" applyFont="1" applyFill="1" applyBorder="1" applyAlignment="1">
      <alignment horizontal="left" vertical="top" wrapText="1"/>
    </xf>
    <xf numFmtId="3" fontId="0" fillId="0" borderId="19" xfId="0" applyNumberFormat="1" applyFont="1" applyBorder="1"/>
    <xf numFmtId="0" fontId="0" fillId="0" borderId="13" xfId="0" applyFont="1" applyBorder="1" applyAlignment="1">
      <alignment vertical="center"/>
    </xf>
    <xf numFmtId="0" fontId="0" fillId="0" borderId="14" xfId="0" applyFont="1" applyFill="1" applyBorder="1" applyAlignment="1">
      <alignment horizontal="left" vertical="center" wrapText="1"/>
    </xf>
    <xf numFmtId="164" fontId="4" fillId="0" borderId="12" xfId="3" applyNumberFormat="1" applyFont="1" applyFill="1" applyBorder="1" applyAlignment="1">
      <alignment horizontal="right" vertical="center"/>
    </xf>
    <xf numFmtId="164" fontId="4" fillId="0" borderId="8" xfId="3" applyNumberFormat="1" applyFont="1" applyFill="1" applyBorder="1" applyAlignment="1">
      <alignment horizontal="right" vertical="center"/>
    </xf>
    <xf numFmtId="164" fontId="4" fillId="0" borderId="9" xfId="3" applyNumberFormat="1" applyFont="1" applyFill="1" applyBorder="1" applyAlignment="1">
      <alignment horizontal="right" vertical="center"/>
    </xf>
    <xf numFmtId="164" fontId="0" fillId="0" borderId="12" xfId="0" applyNumberFormat="1" applyFont="1" applyFill="1" applyBorder="1"/>
    <xf numFmtId="3" fontId="0" fillId="0" borderId="12" xfId="0" applyNumberFormat="1" applyFont="1" applyBorder="1"/>
    <xf numFmtId="3" fontId="0" fillId="0" borderId="8" xfId="0" applyNumberFormat="1" applyFont="1" applyBorder="1"/>
    <xf numFmtId="3" fontId="0" fillId="0" borderId="9" xfId="0" applyNumberFormat="1" applyFont="1" applyBorder="1"/>
    <xf numFmtId="164" fontId="0" fillId="0" borderId="0" xfId="0" applyNumberFormat="1" applyFont="1" applyBorder="1"/>
    <xf numFmtId="0" fontId="1" fillId="0" borderId="0" xfId="0" applyFont="1" applyFill="1" applyBorder="1"/>
    <xf numFmtId="0" fontId="0" fillId="0" borderId="15" xfId="0" applyFont="1" applyFill="1" applyBorder="1"/>
    <xf numFmtId="165" fontId="4" fillId="0" borderId="16" xfId="14" applyNumberFormat="1" applyFont="1" applyFill="1" applyBorder="1" applyAlignment="1">
      <alignment horizontal="right" vertical="center"/>
    </xf>
    <xf numFmtId="0" fontId="0" fillId="0" borderId="17" xfId="0" applyFont="1" applyFill="1" applyBorder="1"/>
    <xf numFmtId="165" fontId="4" fillId="0" borderId="19" xfId="14" applyNumberFormat="1" applyFont="1" applyFill="1" applyBorder="1" applyAlignment="1">
      <alignment horizontal="right" vertical="center"/>
    </xf>
    <xf numFmtId="165" fontId="4" fillId="0" borderId="8" xfId="13" applyNumberFormat="1" applyFont="1" applyFill="1" applyBorder="1" applyAlignment="1">
      <alignment horizontal="right" vertical="center"/>
    </xf>
    <xf numFmtId="165" fontId="4" fillId="0" borderId="9" xfId="13" applyNumberFormat="1" applyFont="1" applyFill="1" applyBorder="1" applyAlignment="1">
      <alignment horizontal="right" vertical="center"/>
    </xf>
    <xf numFmtId="0" fontId="0" fillId="0" borderId="1" xfId="0" applyFont="1" applyFill="1" applyBorder="1"/>
    <xf numFmtId="0" fontId="0" fillId="0" borderId="3" xfId="0" applyFont="1" applyFill="1" applyBorder="1" applyAlignment="1">
      <alignment horizontal="center"/>
    </xf>
    <xf numFmtId="0" fontId="0" fillId="0" borderId="2" xfId="0" applyFont="1" applyFill="1" applyBorder="1" applyAlignment="1">
      <alignment horizontal="center"/>
    </xf>
    <xf numFmtId="0" fontId="0" fillId="0" borderId="8" xfId="0" applyFont="1" applyFill="1" applyBorder="1"/>
    <xf numFmtId="0" fontId="0" fillId="0" borderId="9" xfId="0" applyFont="1" applyFill="1" applyBorder="1"/>
    <xf numFmtId="0" fontId="0" fillId="0" borderId="3" xfId="0" applyFont="1" applyFill="1" applyBorder="1"/>
    <xf numFmtId="0" fontId="1" fillId="0" borderId="0" xfId="0" applyFont="1" applyFill="1" applyAlignment="1">
      <alignment vertical="center"/>
    </xf>
    <xf numFmtId="0" fontId="0" fillId="0" borderId="0" xfId="0" applyFont="1" applyFill="1" applyAlignment="1">
      <alignment vertical="center"/>
    </xf>
    <xf numFmtId="165" fontId="4" fillId="0" borderId="16" xfId="12" applyNumberFormat="1" applyFont="1" applyFill="1" applyBorder="1" applyAlignment="1">
      <alignment horizontal="right" vertical="center"/>
    </xf>
    <xf numFmtId="165" fontId="4" fillId="0" borderId="19" xfId="12" applyNumberFormat="1" applyFont="1" applyFill="1" applyBorder="1" applyAlignment="1">
      <alignment horizontal="right" vertical="center"/>
    </xf>
    <xf numFmtId="165" fontId="4" fillId="0" borderId="8" xfId="11" applyNumberFormat="1" applyFont="1" applyFill="1" applyBorder="1" applyAlignment="1">
      <alignment horizontal="right" vertical="center"/>
    </xf>
    <xf numFmtId="165" fontId="4" fillId="0" borderId="9" xfId="11" applyNumberFormat="1" applyFont="1" applyFill="1" applyBorder="1" applyAlignment="1">
      <alignment horizontal="right" vertical="center"/>
    </xf>
    <xf numFmtId="0" fontId="1" fillId="0" borderId="3" xfId="0" applyFont="1" applyFill="1" applyBorder="1"/>
    <xf numFmtId="0" fontId="0" fillId="4" borderId="0" xfId="0" applyFont="1" applyFill="1" applyBorder="1" applyAlignment="1">
      <alignment horizontal="center"/>
    </xf>
    <xf numFmtId="3" fontId="0" fillId="4" borderId="0" xfId="0" applyNumberFormat="1" applyFont="1" applyFill="1" applyBorder="1" applyAlignment="1">
      <alignment horizontal="center"/>
    </xf>
    <xf numFmtId="165" fontId="0" fillId="0" borderId="0" xfId="0" applyNumberFormat="1" applyFont="1" applyFill="1"/>
    <xf numFmtId="3" fontId="0" fillId="0" borderId="0" xfId="0" applyNumberFormat="1" applyFill="1"/>
    <xf numFmtId="0" fontId="0" fillId="0" borderId="0" xfId="0" applyFill="1"/>
    <xf numFmtId="0" fontId="0" fillId="2" borderId="15" xfId="0" applyFont="1" applyFill="1" applyBorder="1" applyAlignment="1">
      <alignment horizontal="center"/>
    </xf>
    <xf numFmtId="0" fontId="0" fillId="2" borderId="16" xfId="0" applyFont="1" applyFill="1" applyBorder="1" applyAlignment="1">
      <alignment horizontal="center"/>
    </xf>
    <xf numFmtId="3" fontId="0" fillId="2" borderId="16" xfId="0" applyNumberFormat="1" applyFont="1" applyFill="1" applyBorder="1"/>
    <xf numFmtId="3" fontId="0" fillId="2" borderId="15" xfId="0" applyNumberFormat="1" applyFont="1" applyFill="1" applyBorder="1"/>
    <xf numFmtId="3" fontId="0" fillId="2" borderId="15" xfId="0" applyNumberFormat="1" applyFont="1" applyFill="1" applyBorder="1" applyAlignment="1">
      <alignment horizontal="center"/>
    </xf>
    <xf numFmtId="3" fontId="0" fillId="2" borderId="16" xfId="0" applyNumberFormat="1" applyFont="1" applyFill="1" applyBorder="1" applyAlignment="1">
      <alignment horizontal="center"/>
    </xf>
    <xf numFmtId="0" fontId="1" fillId="4" borderId="15"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15" xfId="0" applyFont="1" applyFill="1" applyBorder="1" applyAlignment="1">
      <alignment horizontal="center"/>
    </xf>
    <xf numFmtId="3" fontId="4" fillId="4" borderId="15" xfId="11" applyNumberFormat="1" applyFont="1" applyFill="1" applyBorder="1" applyAlignment="1">
      <alignment horizontal="right" vertical="center"/>
    </xf>
    <xf numFmtId="3" fontId="0" fillId="4" borderId="15" xfId="0" applyNumberFormat="1" applyFont="1" applyFill="1" applyBorder="1"/>
    <xf numFmtId="3" fontId="0" fillId="4" borderId="15" xfId="0" applyNumberFormat="1" applyFont="1" applyFill="1" applyBorder="1" applyAlignment="1">
      <alignment horizont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horizontal="center"/>
    </xf>
    <xf numFmtId="0" fontId="1" fillId="2" borderId="16" xfId="0" applyFont="1" applyFill="1" applyBorder="1" applyAlignment="1">
      <alignment horizontal="center"/>
    </xf>
    <xf numFmtId="3" fontId="4" fillId="2" borderId="15" xfId="12" applyNumberFormat="1" applyFont="1" applyFill="1" applyBorder="1" applyAlignment="1">
      <alignment horizontal="right" vertical="center"/>
    </xf>
    <xf numFmtId="3" fontId="0" fillId="0" borderId="14" xfId="0" applyNumberFormat="1" applyFont="1" applyBorder="1"/>
    <xf numFmtId="164" fontId="14" fillId="0" borderId="8" xfId="15" applyNumberFormat="1" applyFont="1" applyBorder="1" applyAlignment="1">
      <alignment horizontal="right"/>
    </xf>
    <xf numFmtId="164" fontId="14" fillId="0" borderId="9" xfId="15" applyNumberFormat="1" applyFont="1" applyBorder="1" applyAlignment="1">
      <alignment horizontal="right"/>
    </xf>
    <xf numFmtId="0" fontId="1" fillId="5" borderId="15" xfId="0" applyFont="1" applyFill="1" applyBorder="1"/>
    <xf numFmtId="0" fontId="0" fillId="5" borderId="15" xfId="0" applyFont="1" applyFill="1" applyBorder="1"/>
    <xf numFmtId="0" fontId="1" fillId="5" borderId="1" xfId="0" applyFont="1" applyFill="1" applyBorder="1"/>
    <xf numFmtId="0" fontId="1" fillId="5" borderId="17" xfId="0" applyFont="1" applyFill="1" applyBorder="1"/>
    <xf numFmtId="3" fontId="1" fillId="4" borderId="17" xfId="0" applyNumberFormat="1" applyFont="1" applyFill="1" applyBorder="1"/>
    <xf numFmtId="3" fontId="1" fillId="4" borderId="18" xfId="0" applyNumberFormat="1" applyFont="1" applyFill="1" applyBorder="1"/>
    <xf numFmtId="3" fontId="1" fillId="2" borderId="17" xfId="0" applyNumberFormat="1" applyFont="1" applyFill="1" applyBorder="1"/>
    <xf numFmtId="3" fontId="1" fillId="2" borderId="19" xfId="0" applyNumberFormat="1" applyFont="1" applyFill="1" applyBorder="1"/>
    <xf numFmtId="3" fontId="0" fillId="0" borderId="2" xfId="0" applyNumberFormat="1" applyFont="1" applyFill="1" applyBorder="1"/>
    <xf numFmtId="0" fontId="0" fillId="0" borderId="15" xfId="0" applyFont="1" applyBorder="1"/>
    <xf numFmtId="3" fontId="4" fillId="0" borderId="8" xfId="7" applyNumberFormat="1" applyFont="1" applyFill="1" applyBorder="1" applyAlignment="1">
      <alignment horizontal="right" vertical="center"/>
    </xf>
    <xf numFmtId="3" fontId="4" fillId="0" borderId="9" xfId="7" applyNumberFormat="1" applyFont="1" applyFill="1" applyBorder="1" applyAlignment="1">
      <alignment horizontal="right" vertical="center"/>
    </xf>
    <xf numFmtId="3" fontId="4" fillId="0" borderId="3" xfId="7" applyNumberFormat="1" applyFont="1" applyFill="1" applyBorder="1" applyAlignment="1">
      <alignment horizontal="center" vertical="center"/>
    </xf>
    <xf numFmtId="0" fontId="0" fillId="0" borderId="0" xfId="0" applyFont="1" applyAlignment="1">
      <alignment wrapText="1"/>
    </xf>
    <xf numFmtId="0" fontId="15" fillId="0" borderId="0" xfId="0" applyFont="1"/>
    <xf numFmtId="0" fontId="0" fillId="0" borderId="0" xfId="0" applyAlignment="1">
      <alignment horizontal="left" wrapText="1"/>
    </xf>
    <xf numFmtId="0" fontId="7"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vertical="center" wrapText="1"/>
    </xf>
    <xf numFmtId="0" fontId="1" fillId="4" borderId="4" xfId="0" applyFont="1" applyFill="1" applyBorder="1" applyAlignment="1">
      <alignment horizontal="left" wrapText="1"/>
    </xf>
    <xf numFmtId="0" fontId="1" fillId="4" borderId="6" xfId="0" applyFont="1" applyFill="1" applyBorder="1" applyAlignment="1">
      <alignment horizontal="left" wrapText="1"/>
    </xf>
    <xf numFmtId="3" fontId="1" fillId="4" borderId="5" xfId="0" applyNumberFormat="1" applyFont="1" applyFill="1" applyBorder="1" applyAlignment="1">
      <alignment horizontal="right" vertical="center"/>
    </xf>
    <xf numFmtId="3" fontId="1" fillId="4" borderId="7" xfId="0" applyNumberFormat="1" applyFont="1" applyFill="1" applyBorder="1" applyAlignment="1">
      <alignment horizontal="right" vertical="center"/>
    </xf>
    <xf numFmtId="0" fontId="0" fillId="0" borderId="0" xfId="0" applyFont="1" applyAlignment="1">
      <alignment horizontal="left" wrapText="1"/>
    </xf>
    <xf numFmtId="0" fontId="0" fillId="0" borderId="0" xfId="0" applyAlignment="1">
      <alignment horizontal="left" vertical="center"/>
    </xf>
    <xf numFmtId="0" fontId="0" fillId="0" borderId="0" xfId="0" applyAlignment="1">
      <alignment horizontal="left"/>
    </xf>
    <xf numFmtId="3" fontId="1" fillId="4" borderId="15" xfId="0" applyNumberFormat="1" applyFont="1" applyFill="1" applyBorder="1" applyAlignment="1">
      <alignment horizontal="center"/>
    </xf>
    <xf numFmtId="3" fontId="1" fillId="4" borderId="0" xfId="0" applyNumberFormat="1" applyFont="1" applyFill="1" applyBorder="1" applyAlignment="1">
      <alignment horizontal="center"/>
    </xf>
    <xf numFmtId="0" fontId="1" fillId="4" borderId="1" xfId="0" applyFont="1" applyFill="1" applyBorder="1" applyAlignment="1">
      <alignment horizontal="center" vertical="center"/>
    </xf>
    <xf numFmtId="0" fontId="1" fillId="4" borderId="2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15" xfId="0" applyFont="1" applyFill="1" applyBorder="1" applyAlignment="1">
      <alignment horizontal="center"/>
    </xf>
    <xf numFmtId="0" fontId="1" fillId="4" borderId="0" xfId="0" applyFont="1" applyFill="1" applyBorder="1" applyAlignment="1">
      <alignment horizontal="center"/>
    </xf>
    <xf numFmtId="0" fontId="8" fillId="0" borderId="0" xfId="0" applyFont="1" applyAlignment="1">
      <alignment horizontal="left" vertical="center"/>
    </xf>
    <xf numFmtId="0" fontId="0" fillId="0" borderId="0" xfId="0" applyFont="1" applyAlignment="1">
      <alignment horizontal="left" vertical="center" wrapText="1"/>
    </xf>
  </cellXfs>
  <cellStyles count="33">
    <cellStyle name="Hyperlink" xfId="30" builtinId="8"/>
    <cellStyle name="Normal" xfId="0" builtinId="0"/>
    <cellStyle name="Percent 2" xfId="15"/>
    <cellStyle name="style1460111841886" xfId="1"/>
    <cellStyle name="style1460111842042" xfId="2"/>
    <cellStyle name="style1460111842761" xfId="3"/>
    <cellStyle name="style1460111842948" xfId="4"/>
    <cellStyle name="style1460113977636" xfId="5"/>
    <cellStyle name="style1460368067068" xfId="6"/>
    <cellStyle name="style1460368067255" xfId="7"/>
    <cellStyle name="style1460368067412" xfId="8"/>
    <cellStyle name="style1460385353944" xfId="9"/>
    <cellStyle name="style1460385354069" xfId="10"/>
    <cellStyle name="style1460386382828" xfId="11"/>
    <cellStyle name="style1460386382859" xfId="12"/>
    <cellStyle name="style1460390311776" xfId="13"/>
    <cellStyle name="style1460390311807" xfId="14"/>
    <cellStyle name="style1467294854359" xfId="16"/>
    <cellStyle name="style1467294854468" xfId="19"/>
    <cellStyle name="style1467294855499" xfId="17"/>
    <cellStyle name="style1467294855546" xfId="18"/>
    <cellStyle name="style1467294855624" xfId="20"/>
    <cellStyle name="style1467294855671" xfId="21"/>
    <cellStyle name="style1467297879025" xfId="22"/>
    <cellStyle name="style1467297879056" xfId="23"/>
    <cellStyle name="style1467297879134" xfId="24"/>
    <cellStyle name="style1467297879181" xfId="25"/>
    <cellStyle name="style1467297879244" xfId="26"/>
    <cellStyle name="style1467297879291" xfId="27"/>
    <cellStyle name="style1467297879369" xfId="28"/>
    <cellStyle name="style1467297879400" xfId="29"/>
    <cellStyle name="style1473428426706" xfId="31"/>
    <cellStyle name="style147342842675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xdr:row>
      <xdr:rowOff>22860</xdr:rowOff>
    </xdr:from>
    <xdr:to>
      <xdr:col>3</xdr:col>
      <xdr:colOff>60960</xdr:colOff>
      <xdr:row>7</xdr:row>
      <xdr:rowOff>121191</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 y="205740"/>
          <a:ext cx="2247900" cy="1195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M30"/>
  <sheetViews>
    <sheetView showGridLines="0" tabSelected="1" workbookViewId="0"/>
  </sheetViews>
  <sheetFormatPr defaultRowHeight="14.4" x14ac:dyDescent="0.3"/>
  <cols>
    <col min="2" max="2" width="23.109375" customWidth="1"/>
    <col min="12" max="12" width="12.44140625" customWidth="1"/>
  </cols>
  <sheetData>
    <row r="9" spans="2:13" ht="85.8" customHeight="1" x14ac:dyDescent="0.3">
      <c r="B9" s="140" t="s">
        <v>44</v>
      </c>
      <c r="C9" s="140"/>
      <c r="D9" s="140"/>
      <c r="E9" s="140"/>
      <c r="F9" s="140"/>
      <c r="G9" s="140"/>
      <c r="H9" s="140"/>
      <c r="I9" s="140"/>
      <c r="J9" s="140"/>
      <c r="K9" s="140"/>
      <c r="L9" s="140"/>
      <c r="M9" s="140"/>
    </row>
    <row r="10" spans="2:13" x14ac:dyDescent="0.3">
      <c r="B10" s="42" t="s">
        <v>96</v>
      </c>
    </row>
    <row r="11" spans="2:13" x14ac:dyDescent="0.3">
      <c r="B11" s="40"/>
    </row>
    <row r="12" spans="2:13" x14ac:dyDescent="0.3">
      <c r="B12" s="40"/>
    </row>
    <row r="13" spans="2:13" x14ac:dyDescent="0.3">
      <c r="B13" s="41" t="s">
        <v>39</v>
      </c>
    </row>
    <row r="14" spans="2:13" x14ac:dyDescent="0.3">
      <c r="B14" s="40" t="s">
        <v>97</v>
      </c>
    </row>
    <row r="15" spans="2:13" x14ac:dyDescent="0.3">
      <c r="B15" s="40" t="s">
        <v>40</v>
      </c>
    </row>
    <row r="16" spans="2:13" x14ac:dyDescent="0.3">
      <c r="B16" s="40" t="s">
        <v>41</v>
      </c>
    </row>
    <row r="17" spans="2:2" x14ac:dyDescent="0.3">
      <c r="B17" s="40" t="s">
        <v>42</v>
      </c>
    </row>
    <row r="18" spans="2:2" x14ac:dyDescent="0.3">
      <c r="B18" s="40" t="s">
        <v>43</v>
      </c>
    </row>
    <row r="19" spans="2:2" x14ac:dyDescent="0.3">
      <c r="B19" s="40"/>
    </row>
    <row r="20" spans="2:2" x14ac:dyDescent="0.3">
      <c r="B20" s="40" t="s">
        <v>98</v>
      </c>
    </row>
    <row r="21" spans="2:2" x14ac:dyDescent="0.3">
      <c r="B21" s="40" t="s">
        <v>99</v>
      </c>
    </row>
    <row r="22" spans="2:2" x14ac:dyDescent="0.3">
      <c r="B22" s="40"/>
    </row>
    <row r="23" spans="2:2" x14ac:dyDescent="0.3">
      <c r="B23" s="40"/>
    </row>
    <row r="24" spans="2:2" x14ac:dyDescent="0.3">
      <c r="B24" s="41" t="s">
        <v>53</v>
      </c>
    </row>
    <row r="25" spans="2:2" x14ac:dyDescent="0.3">
      <c r="B25" s="47" t="s">
        <v>55</v>
      </c>
    </row>
    <row r="26" spans="2:2" x14ac:dyDescent="0.3">
      <c r="B26" s="48" t="s">
        <v>56</v>
      </c>
    </row>
    <row r="27" spans="2:2" x14ac:dyDescent="0.3">
      <c r="B27" s="49" t="s">
        <v>57</v>
      </c>
    </row>
    <row r="28" spans="2:2" x14ac:dyDescent="0.3">
      <c r="B28" s="53" t="s">
        <v>64</v>
      </c>
    </row>
    <row r="29" spans="2:2" x14ac:dyDescent="0.3">
      <c r="B29" s="53" t="s">
        <v>61</v>
      </c>
    </row>
    <row r="30" spans="2:2" x14ac:dyDescent="0.3">
      <c r="B30" s="53" t="s">
        <v>77</v>
      </c>
    </row>
  </sheetData>
  <mergeCells count="1">
    <mergeCell ref="B9:M9"/>
  </mergeCells>
  <hyperlinks>
    <hyperlink ref="B25" location="Methodology!A1" display="Summary and methodology"/>
    <hyperlink ref="B26" location="Caveats!A1" display="Caveats"/>
    <hyperlink ref="B27" location="Calculations!A1" display="Calculations"/>
    <hyperlink ref="B28" location="'Progression calculations'!A1" display="Progression calculations"/>
    <hyperlink ref="B29" location="'Employment by occupation'!A1" display="Employment by occupation"/>
    <hyperlink ref="B30" location="'Salary by occupation'!A1" display="Salary by occupation"/>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0"/>
  <sheetViews>
    <sheetView showGridLines="0" topLeftCell="A20" zoomScale="80" zoomScaleNormal="80" workbookViewId="0">
      <selection activeCell="B20" sqref="B20"/>
    </sheetView>
  </sheetViews>
  <sheetFormatPr defaultRowHeight="14.4" x14ac:dyDescent="0.3"/>
  <cols>
    <col min="1" max="1" width="7.21875" customWidth="1"/>
    <col min="2" max="2" width="108.77734375" customWidth="1"/>
  </cols>
  <sheetData>
    <row r="2" spans="2:4" ht="21" x14ac:dyDescent="0.4">
      <c r="B2" s="43" t="s">
        <v>52</v>
      </c>
    </row>
    <row r="3" spans="2:4" ht="14.4" customHeight="1" x14ac:dyDescent="0.4">
      <c r="B3" s="43"/>
    </row>
    <row r="4" spans="2:4" ht="14.4" customHeight="1" x14ac:dyDescent="0.3">
      <c r="B4" s="143" t="s">
        <v>89</v>
      </c>
    </row>
    <row r="5" spans="2:4" x14ac:dyDescent="0.3">
      <c r="B5" s="143"/>
      <c r="D5" s="138"/>
    </row>
    <row r="6" spans="2:4" x14ac:dyDescent="0.3">
      <c r="B6" s="143"/>
    </row>
    <row r="7" spans="2:4" x14ac:dyDescent="0.3">
      <c r="B7" s="143"/>
    </row>
    <row r="8" spans="2:4" x14ac:dyDescent="0.3">
      <c r="B8" s="143"/>
    </row>
    <row r="9" spans="2:4" x14ac:dyDescent="0.3">
      <c r="B9" s="143"/>
    </row>
    <row r="10" spans="2:4" ht="15.6" customHeight="1" x14ac:dyDescent="0.3">
      <c r="B10" s="143"/>
    </row>
    <row r="11" spans="2:4" x14ac:dyDescent="0.3">
      <c r="B11" s="143"/>
    </row>
    <row r="12" spans="2:4" x14ac:dyDescent="0.3">
      <c r="B12" s="139"/>
    </row>
    <row r="14" spans="2:4" ht="21" x14ac:dyDescent="0.4">
      <c r="B14" s="43" t="s">
        <v>51</v>
      </c>
    </row>
    <row r="16" spans="2:4" x14ac:dyDescent="0.3">
      <c r="B16" s="141" t="s">
        <v>91</v>
      </c>
      <c r="D16" s="138"/>
    </row>
    <row r="17" spans="2:2" x14ac:dyDescent="0.3">
      <c r="B17" s="141"/>
    </row>
    <row r="18" spans="2:2" x14ac:dyDescent="0.3">
      <c r="B18" s="141"/>
    </row>
    <row r="19" spans="2:2" x14ac:dyDescent="0.3">
      <c r="B19" s="141"/>
    </row>
    <row r="20" spans="2:2" x14ac:dyDescent="0.3">
      <c r="B20" s="46"/>
    </row>
    <row r="21" spans="2:2" x14ac:dyDescent="0.3">
      <c r="B21" s="142" t="s">
        <v>90</v>
      </c>
    </row>
    <row r="22" spans="2:2" x14ac:dyDescent="0.3">
      <c r="B22" s="142"/>
    </row>
    <row r="23" spans="2:2" x14ac:dyDescent="0.3">
      <c r="B23" s="142"/>
    </row>
    <row r="24" spans="2:2" x14ac:dyDescent="0.3">
      <c r="B24" s="142"/>
    </row>
    <row r="25" spans="2:2" x14ac:dyDescent="0.3">
      <c r="B25" s="142"/>
    </row>
    <row r="26" spans="2:2" x14ac:dyDescent="0.3">
      <c r="B26" s="142"/>
    </row>
    <row r="27" spans="2:2" x14ac:dyDescent="0.3">
      <c r="B27" s="142"/>
    </row>
    <row r="28" spans="2:2" x14ac:dyDescent="0.3">
      <c r="B28" s="142"/>
    </row>
    <row r="29" spans="2:2" x14ac:dyDescent="0.3">
      <c r="B29" s="142"/>
    </row>
    <row r="30" spans="2:2" x14ac:dyDescent="0.3">
      <c r="B30" s="142"/>
    </row>
    <row r="31" spans="2:2" x14ac:dyDescent="0.3">
      <c r="B31" s="142"/>
    </row>
    <row r="32" spans="2:2" x14ac:dyDescent="0.3">
      <c r="B32" s="142"/>
    </row>
    <row r="33" spans="2:2" x14ac:dyDescent="0.3">
      <c r="B33" s="142"/>
    </row>
    <row r="34" spans="2:2" x14ac:dyDescent="0.3">
      <c r="B34" s="142"/>
    </row>
    <row r="35" spans="2:2" x14ac:dyDescent="0.3">
      <c r="B35" s="142"/>
    </row>
    <row r="36" spans="2:2" x14ac:dyDescent="0.3">
      <c r="B36" s="142"/>
    </row>
    <row r="37" spans="2:2" x14ac:dyDescent="0.3">
      <c r="B37" s="142"/>
    </row>
    <row r="38" spans="2:2" x14ac:dyDescent="0.3">
      <c r="B38" s="46"/>
    </row>
    <row r="39" spans="2:2" ht="14.4" customHeight="1" x14ac:dyDescent="0.3">
      <c r="B39" s="141" t="s">
        <v>92</v>
      </c>
    </row>
    <row r="40" spans="2:2" x14ac:dyDescent="0.3">
      <c r="B40" s="141"/>
    </row>
    <row r="41" spans="2:2" x14ac:dyDescent="0.3">
      <c r="B41" s="141"/>
    </row>
    <row r="42" spans="2:2" x14ac:dyDescent="0.3">
      <c r="B42" s="141"/>
    </row>
    <row r="43" spans="2:2" x14ac:dyDescent="0.3">
      <c r="B43" s="141"/>
    </row>
    <row r="44" spans="2:2" x14ac:dyDescent="0.3">
      <c r="B44" s="141"/>
    </row>
    <row r="45" spans="2:2" x14ac:dyDescent="0.3">
      <c r="B45" s="141"/>
    </row>
    <row r="46" spans="2:2" x14ac:dyDescent="0.3">
      <c r="B46" s="141"/>
    </row>
    <row r="47" spans="2:2" x14ac:dyDescent="0.3">
      <c r="B47" s="141"/>
    </row>
    <row r="48" spans="2:2" x14ac:dyDescent="0.3">
      <c r="B48" s="141"/>
    </row>
    <row r="49" spans="2:2" x14ac:dyDescent="0.3">
      <c r="B49" s="141"/>
    </row>
    <row r="50" spans="2:2" x14ac:dyDescent="0.3">
      <c r="B50" s="141"/>
    </row>
    <row r="51" spans="2:2" x14ac:dyDescent="0.3">
      <c r="B51" s="141"/>
    </row>
    <row r="52" spans="2:2" x14ac:dyDescent="0.3">
      <c r="B52" s="141"/>
    </row>
    <row r="53" spans="2:2" x14ac:dyDescent="0.3">
      <c r="B53" s="141"/>
    </row>
    <row r="54" spans="2:2" x14ac:dyDescent="0.3">
      <c r="B54" s="141"/>
    </row>
    <row r="55" spans="2:2" x14ac:dyDescent="0.3">
      <c r="B55" s="141"/>
    </row>
    <row r="56" spans="2:2" x14ac:dyDescent="0.3">
      <c r="B56" s="141"/>
    </row>
    <row r="57" spans="2:2" x14ac:dyDescent="0.3">
      <c r="B57" s="141"/>
    </row>
    <row r="58" spans="2:2" x14ac:dyDescent="0.3">
      <c r="B58" s="141"/>
    </row>
    <row r="59" spans="2:2" x14ac:dyDescent="0.3">
      <c r="B59" s="141"/>
    </row>
    <row r="60" spans="2:2" x14ac:dyDescent="0.3">
      <c r="B60" s="141"/>
    </row>
    <row r="61" spans="2:2" x14ac:dyDescent="0.3">
      <c r="B61" s="141"/>
    </row>
    <row r="62" spans="2:2" x14ac:dyDescent="0.3">
      <c r="B62" s="141"/>
    </row>
    <row r="63" spans="2:2" x14ac:dyDescent="0.3">
      <c r="B63" s="141"/>
    </row>
    <row r="64" spans="2:2" x14ac:dyDescent="0.3">
      <c r="B64" s="141"/>
    </row>
    <row r="65" spans="2:2" x14ac:dyDescent="0.3">
      <c r="B65" s="141"/>
    </row>
    <row r="66" spans="2:2" x14ac:dyDescent="0.3">
      <c r="B66" s="141"/>
    </row>
    <row r="67" spans="2:2" x14ac:dyDescent="0.3">
      <c r="B67" s="141"/>
    </row>
    <row r="68" spans="2:2" x14ac:dyDescent="0.3">
      <c r="B68" s="141"/>
    </row>
    <row r="69" spans="2:2" x14ac:dyDescent="0.3">
      <c r="B69" s="141"/>
    </row>
    <row r="70" spans="2:2" x14ac:dyDescent="0.3">
      <c r="B70" s="141"/>
    </row>
    <row r="71" spans="2:2" x14ac:dyDescent="0.3">
      <c r="B71" s="141"/>
    </row>
    <row r="72" spans="2:2" x14ac:dyDescent="0.3">
      <c r="B72" s="141"/>
    </row>
    <row r="73" spans="2:2" x14ac:dyDescent="0.3">
      <c r="B73" s="141"/>
    </row>
    <row r="74" spans="2:2" x14ac:dyDescent="0.3">
      <c r="B74" s="141"/>
    </row>
    <row r="75" spans="2:2" x14ac:dyDescent="0.3">
      <c r="B75" s="50"/>
    </row>
    <row r="76" spans="2:2" x14ac:dyDescent="0.3">
      <c r="B76" s="50"/>
    </row>
    <row r="77" spans="2:2" x14ac:dyDescent="0.3">
      <c r="B77" s="59" t="s">
        <v>59</v>
      </c>
    </row>
    <row r="79" spans="2:2" x14ac:dyDescent="0.3">
      <c r="B79" s="141" t="s">
        <v>58</v>
      </c>
    </row>
    <row r="80" spans="2:2" x14ac:dyDescent="0.3">
      <c r="B80" s="141"/>
    </row>
  </sheetData>
  <mergeCells count="5">
    <mergeCell ref="B39:B74"/>
    <mergeCell ref="B79:B80"/>
    <mergeCell ref="B16:B19"/>
    <mergeCell ref="B21:B37"/>
    <mergeCell ref="B4:B11"/>
  </mergeCells>
  <pageMargins left="0.7" right="0.7" top="0.75" bottom="0.75" header="0.3" footer="0.3"/>
  <pageSetup paperSize="9"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showGridLines="0" zoomScale="80" zoomScaleNormal="80" workbookViewId="0">
      <selection activeCell="E13" sqref="E13"/>
    </sheetView>
  </sheetViews>
  <sheetFormatPr defaultRowHeight="14.4" x14ac:dyDescent="0.3"/>
  <cols>
    <col min="1" max="1" width="5.77734375" customWidth="1"/>
    <col min="2" max="2" width="106.21875" customWidth="1"/>
  </cols>
  <sheetData>
    <row r="2" spans="2:2" ht="21" x14ac:dyDescent="0.4">
      <c r="B2" s="43" t="s">
        <v>54</v>
      </c>
    </row>
    <row r="4" spans="2:2" x14ac:dyDescent="0.3">
      <c r="B4" s="44" t="s">
        <v>45</v>
      </c>
    </row>
    <row r="5" spans="2:2" x14ac:dyDescent="0.3">
      <c r="B5" s="44"/>
    </row>
    <row r="6" spans="2:2" ht="43.8" customHeight="1" x14ac:dyDescent="0.3">
      <c r="B6" s="45" t="s">
        <v>86</v>
      </c>
    </row>
    <row r="7" spans="2:2" ht="37.200000000000003" customHeight="1" x14ac:dyDescent="0.3">
      <c r="B7" s="45" t="s">
        <v>87</v>
      </c>
    </row>
    <row r="8" spans="2:2" ht="50.4" customHeight="1" x14ac:dyDescent="0.3">
      <c r="B8" s="45" t="s">
        <v>48</v>
      </c>
    </row>
    <row r="9" spans="2:2" ht="68.400000000000006" customHeight="1" x14ac:dyDescent="0.3">
      <c r="B9" s="45" t="s">
        <v>88</v>
      </c>
    </row>
    <row r="10" spans="2:2" ht="50.4" customHeight="1" x14ac:dyDescent="0.3">
      <c r="B10" s="45" t="s">
        <v>49</v>
      </c>
    </row>
    <row r="11" spans="2:2" ht="49.2" customHeight="1" x14ac:dyDescent="0.3">
      <c r="B11" s="45" t="s">
        <v>93</v>
      </c>
    </row>
    <row r="12" spans="2:2" ht="23.4" customHeight="1" x14ac:dyDescent="0.3">
      <c r="B12" s="45" t="s">
        <v>50</v>
      </c>
    </row>
    <row r="13" spans="2:2" ht="53.4" customHeight="1" x14ac:dyDescent="0.3">
      <c r="B13" s="45" t="s">
        <v>47</v>
      </c>
    </row>
    <row r="14" spans="2:2" ht="39.6" customHeight="1" x14ac:dyDescent="0.3">
      <c r="B14" s="45" t="s">
        <v>94</v>
      </c>
    </row>
    <row r="15" spans="2:2" ht="47.4" customHeight="1" x14ac:dyDescent="0.3">
      <c r="B15" s="45" t="s">
        <v>46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2"/>
  <sheetViews>
    <sheetView showGridLines="0" zoomScale="80" zoomScaleNormal="80" workbookViewId="0">
      <selection activeCell="E25" sqref="E25"/>
    </sheetView>
  </sheetViews>
  <sheetFormatPr defaultRowHeight="14.4" x14ac:dyDescent="0.3"/>
  <cols>
    <col min="1" max="1" width="5.6640625" customWidth="1"/>
    <col min="2" max="2" width="38.88671875" bestFit="1" customWidth="1"/>
    <col min="3" max="3" width="35.44140625" customWidth="1"/>
    <col min="4" max="4" width="21.6640625" customWidth="1"/>
    <col min="5" max="5" width="19.88671875" customWidth="1"/>
    <col min="6" max="6" width="19.5546875" customWidth="1"/>
    <col min="7" max="7" width="23.109375" customWidth="1"/>
    <col min="10" max="10" width="21.77734375" customWidth="1"/>
  </cols>
  <sheetData>
    <row r="2" spans="2:16" ht="21" x14ac:dyDescent="0.4">
      <c r="B2" s="43" t="s">
        <v>57</v>
      </c>
    </row>
    <row r="4" spans="2:16" x14ac:dyDescent="0.3">
      <c r="B4" s="1" t="s">
        <v>0</v>
      </c>
      <c r="C4" s="2"/>
      <c r="D4" s="2"/>
      <c r="E4" s="2"/>
      <c r="F4" s="2"/>
      <c r="G4" s="2"/>
      <c r="H4" s="2"/>
      <c r="I4" s="2"/>
      <c r="J4" s="2"/>
    </row>
    <row r="5" spans="2:16" x14ac:dyDescent="0.3">
      <c r="B5" s="1"/>
      <c r="C5" s="2"/>
      <c r="D5" s="2"/>
      <c r="E5" s="2"/>
      <c r="F5" s="2"/>
      <c r="G5" s="2"/>
      <c r="H5" s="2"/>
      <c r="I5" s="2"/>
      <c r="J5" s="2"/>
    </row>
    <row r="6" spans="2:16" x14ac:dyDescent="0.3">
      <c r="B6" s="39" t="s">
        <v>66</v>
      </c>
      <c r="C6" s="21">
        <v>41407599</v>
      </c>
      <c r="D6" s="38"/>
      <c r="E6" s="2"/>
      <c r="F6" s="2"/>
      <c r="G6" s="2"/>
      <c r="H6" s="2"/>
      <c r="I6" s="2"/>
      <c r="J6" s="2"/>
    </row>
    <row r="7" spans="2:16" x14ac:dyDescent="0.3">
      <c r="B7" s="2"/>
      <c r="C7" s="8"/>
      <c r="D7" s="2"/>
      <c r="E7" s="2"/>
      <c r="F7" s="2"/>
      <c r="G7" s="2"/>
      <c r="H7" s="2"/>
      <c r="I7" s="2"/>
      <c r="J7" s="2"/>
    </row>
    <row r="8" spans="2:16" x14ac:dyDescent="0.3">
      <c r="B8" s="2"/>
      <c r="C8" s="8"/>
      <c r="D8" s="2"/>
      <c r="E8" s="2"/>
      <c r="F8" s="2"/>
      <c r="G8" s="2"/>
      <c r="H8" s="2"/>
      <c r="I8" s="2"/>
      <c r="J8" s="2"/>
    </row>
    <row r="9" spans="2:16" ht="43.2" x14ac:dyDescent="0.3">
      <c r="B9" s="69" t="s">
        <v>27</v>
      </c>
      <c r="C9" s="61" t="s">
        <v>67</v>
      </c>
      <c r="D9" s="62" t="s">
        <v>68</v>
      </c>
      <c r="E9" s="63" t="s">
        <v>28</v>
      </c>
      <c r="F9" s="63" t="s">
        <v>36</v>
      </c>
      <c r="G9" s="70" t="s">
        <v>37</v>
      </c>
      <c r="H9" s="6"/>
      <c r="I9" s="2"/>
      <c r="J9" s="29"/>
      <c r="K9" s="30"/>
      <c r="L9" s="30"/>
    </row>
    <row r="10" spans="2:16" x14ac:dyDescent="0.3">
      <c r="B10" s="64" t="s">
        <v>2</v>
      </c>
      <c r="C10" s="71">
        <v>0.86170000000000002</v>
      </c>
      <c r="D10" s="74">
        <v>0.75600000000000001</v>
      </c>
      <c r="E10" s="75">
        <f>$C$6*C10*D10</f>
        <v>26974781.612074804</v>
      </c>
      <c r="F10" s="75"/>
      <c r="G10" s="121"/>
      <c r="H10" s="10"/>
      <c r="I10" s="6"/>
      <c r="J10" s="32"/>
      <c r="K10" s="33"/>
      <c r="L10" s="34"/>
      <c r="M10" s="34"/>
      <c r="N10" s="4"/>
      <c r="O10" s="4"/>
      <c r="P10" s="4"/>
    </row>
    <row r="11" spans="2:16" x14ac:dyDescent="0.3">
      <c r="B11" s="65" t="s">
        <v>19</v>
      </c>
      <c r="C11" s="72">
        <v>1.1900000000000001E-2</v>
      </c>
      <c r="D11" s="122">
        <v>0.64600000000000002</v>
      </c>
      <c r="E11" s="76">
        <f t="shared" ref="E11:E18" si="0">$C$6*C11*D11</f>
        <v>318316.77655260003</v>
      </c>
      <c r="F11" s="76">
        <f>$C$6*C11*$D$10</f>
        <v>372519.32364360004</v>
      </c>
      <c r="G11" s="66">
        <f>F11-E11</f>
        <v>54202.547091000015</v>
      </c>
      <c r="H11" s="11"/>
      <c r="I11" s="6"/>
      <c r="J11" s="35"/>
      <c r="K11" s="36"/>
      <c r="L11" s="37"/>
      <c r="M11" s="37"/>
      <c r="N11" s="4"/>
      <c r="O11" s="4"/>
      <c r="P11" s="4"/>
    </row>
    <row r="12" spans="2:16" x14ac:dyDescent="0.3">
      <c r="B12" s="65" t="s">
        <v>20</v>
      </c>
      <c r="C12" s="72">
        <v>2.7699999999999999E-2</v>
      </c>
      <c r="D12" s="122">
        <v>0.70799999999999996</v>
      </c>
      <c r="E12" s="76">
        <f t="shared" si="0"/>
        <v>812069.26854840002</v>
      </c>
      <c r="F12" s="76">
        <f t="shared" ref="F12:F18" si="1">$C$6*C12*$D$10</f>
        <v>867124.8121788</v>
      </c>
      <c r="G12" s="66">
        <f t="shared" ref="G12:G18" si="2">F12-E12</f>
        <v>55055.543630399974</v>
      </c>
      <c r="H12" s="11"/>
      <c r="I12" s="6"/>
      <c r="J12" s="35"/>
      <c r="K12" s="36"/>
      <c r="L12" s="37"/>
      <c r="M12" s="37"/>
      <c r="N12" s="4"/>
      <c r="O12" s="4"/>
      <c r="P12" s="4"/>
    </row>
    <row r="13" spans="2:16" x14ac:dyDescent="0.3">
      <c r="B13" s="65" t="s">
        <v>21</v>
      </c>
      <c r="C13" s="72">
        <v>2.0299999999999999E-2</v>
      </c>
      <c r="D13" s="122">
        <v>0.54900000000000004</v>
      </c>
      <c r="E13" s="76">
        <f t="shared" si="0"/>
        <v>461475.2685753</v>
      </c>
      <c r="F13" s="76">
        <f t="shared" si="1"/>
        <v>635474.14033319999</v>
      </c>
      <c r="G13" s="66">
        <f t="shared" si="2"/>
        <v>173998.87175789999</v>
      </c>
      <c r="H13" s="11"/>
      <c r="I13" s="6"/>
      <c r="J13" s="35"/>
      <c r="K13" s="36"/>
      <c r="L13" s="37"/>
      <c r="M13" s="37"/>
      <c r="N13" s="4"/>
      <c r="O13" s="4"/>
      <c r="P13" s="4"/>
    </row>
    <row r="14" spans="2:16" x14ac:dyDescent="0.3">
      <c r="B14" s="65" t="s">
        <v>22</v>
      </c>
      <c r="C14" s="72">
        <v>8.0000000000000002E-3</v>
      </c>
      <c r="D14" s="122">
        <v>0.54900000000000004</v>
      </c>
      <c r="E14" s="76">
        <f t="shared" si="0"/>
        <v>181862.17480800001</v>
      </c>
      <c r="F14" s="76">
        <f t="shared" si="1"/>
        <v>250433.15875200002</v>
      </c>
      <c r="G14" s="66">
        <f t="shared" si="2"/>
        <v>68570.983944000007</v>
      </c>
      <c r="H14" s="11"/>
      <c r="I14" s="6"/>
      <c r="J14" s="35"/>
      <c r="K14" s="36"/>
      <c r="L14" s="37"/>
      <c r="M14" s="37"/>
      <c r="N14" s="4"/>
      <c r="O14" s="4"/>
      <c r="P14" s="4"/>
    </row>
    <row r="15" spans="2:16" x14ac:dyDescent="0.3">
      <c r="B15" s="65" t="s">
        <v>23</v>
      </c>
      <c r="C15" s="72">
        <v>6.6E-3</v>
      </c>
      <c r="D15" s="122">
        <v>0.56499999999999995</v>
      </c>
      <c r="E15" s="76">
        <f t="shared" si="0"/>
        <v>154408.936671</v>
      </c>
      <c r="F15" s="76">
        <f t="shared" si="1"/>
        <v>206607.35597040001</v>
      </c>
      <c r="G15" s="66">
        <f t="shared" si="2"/>
        <v>52198.419299400004</v>
      </c>
      <c r="H15" s="11"/>
      <c r="I15" s="6"/>
      <c r="J15" s="35"/>
      <c r="K15" s="36"/>
      <c r="L15" s="37"/>
      <c r="M15" s="37"/>
      <c r="N15" s="4"/>
      <c r="O15" s="4"/>
      <c r="P15" s="4"/>
    </row>
    <row r="16" spans="2:16" x14ac:dyDescent="0.3">
      <c r="B16" s="65" t="s">
        <v>24</v>
      </c>
      <c r="C16" s="72">
        <v>1.34E-2</v>
      </c>
      <c r="D16" s="122">
        <v>0.66</v>
      </c>
      <c r="E16" s="76">
        <f t="shared" si="0"/>
        <v>366208.80555600004</v>
      </c>
      <c r="F16" s="76">
        <f t="shared" si="1"/>
        <v>419475.54090960004</v>
      </c>
      <c r="G16" s="66">
        <f t="shared" si="2"/>
        <v>53266.735353600001</v>
      </c>
      <c r="H16" s="11"/>
      <c r="I16" s="6"/>
      <c r="J16" s="35"/>
      <c r="K16" s="36"/>
      <c r="L16" s="37"/>
      <c r="M16" s="37"/>
      <c r="N16" s="4"/>
      <c r="O16" s="4"/>
      <c r="P16" s="4"/>
    </row>
    <row r="17" spans="2:16" x14ac:dyDescent="0.3">
      <c r="B17" s="65" t="s">
        <v>25</v>
      </c>
      <c r="C17" s="72">
        <v>3.2599999999999997E-2</v>
      </c>
      <c r="D17" s="122">
        <v>0.63900000000000001</v>
      </c>
      <c r="E17" s="76">
        <f t="shared" si="0"/>
        <v>862578.25780859997</v>
      </c>
      <c r="F17" s="76">
        <f t="shared" si="1"/>
        <v>1020515.1219144</v>
      </c>
      <c r="G17" s="66">
        <f t="shared" si="2"/>
        <v>157936.86410580005</v>
      </c>
      <c r="H17" s="11"/>
      <c r="I17" s="6"/>
      <c r="J17" s="35"/>
      <c r="K17" s="36"/>
      <c r="L17" s="37"/>
      <c r="M17" s="37"/>
      <c r="N17" s="4"/>
      <c r="O17" s="4"/>
      <c r="P17" s="4"/>
    </row>
    <row r="18" spans="2:16" x14ac:dyDescent="0.3">
      <c r="B18" s="67" t="s">
        <v>26</v>
      </c>
      <c r="C18" s="73">
        <v>1.7899999999999999E-2</v>
      </c>
      <c r="D18" s="123">
        <v>0.58799999999999997</v>
      </c>
      <c r="E18" s="77">
        <f t="shared" si="0"/>
        <v>435823.26099479996</v>
      </c>
      <c r="F18" s="77">
        <f t="shared" si="1"/>
        <v>560344.19270759996</v>
      </c>
      <c r="G18" s="68">
        <f t="shared" si="2"/>
        <v>124520.9317128</v>
      </c>
      <c r="H18" s="11"/>
      <c r="I18" s="6"/>
      <c r="J18" s="35"/>
      <c r="K18" s="36"/>
      <c r="L18" s="37"/>
      <c r="M18" s="37"/>
      <c r="N18" s="4"/>
      <c r="O18" s="4"/>
      <c r="P18" s="4"/>
    </row>
    <row r="19" spans="2:16" x14ac:dyDescent="0.3">
      <c r="B19" s="2"/>
      <c r="C19" s="27"/>
      <c r="D19" s="9"/>
      <c r="E19" s="2"/>
      <c r="F19" s="2"/>
      <c r="G19" s="2"/>
      <c r="H19" s="6"/>
      <c r="I19" s="6"/>
      <c r="J19" s="35"/>
      <c r="K19" s="36"/>
      <c r="L19" s="37"/>
      <c r="M19" s="37"/>
      <c r="N19" s="4"/>
      <c r="O19" s="4"/>
      <c r="P19" s="4"/>
    </row>
    <row r="20" spans="2:16" x14ac:dyDescent="0.3">
      <c r="B20" s="12"/>
      <c r="C20" s="2"/>
      <c r="D20" s="2"/>
      <c r="E20" s="2"/>
      <c r="F20" s="2"/>
      <c r="G20" s="2"/>
      <c r="H20" s="6"/>
      <c r="I20" s="2"/>
      <c r="J20" s="29"/>
      <c r="K20" s="31"/>
      <c r="L20" s="30"/>
    </row>
    <row r="21" spans="2:16" ht="43.2" x14ac:dyDescent="0.3">
      <c r="B21" s="22" t="s">
        <v>38</v>
      </c>
      <c r="C21" s="23">
        <f>SUM(G11:G18)</f>
        <v>739750.8968948999</v>
      </c>
      <c r="D21" s="2"/>
      <c r="E21" s="2"/>
      <c r="F21" s="2"/>
      <c r="G21" s="2"/>
      <c r="H21" s="2"/>
      <c r="I21" s="2"/>
      <c r="J21" s="29"/>
      <c r="K21" s="30"/>
      <c r="L21" s="30"/>
    </row>
    <row r="22" spans="2:16" x14ac:dyDescent="0.3">
      <c r="B22" s="2"/>
      <c r="C22" s="2"/>
      <c r="D22" s="2"/>
      <c r="E22" s="2"/>
      <c r="F22" s="2"/>
      <c r="G22" s="2"/>
      <c r="H22" s="2"/>
      <c r="I22" s="2"/>
      <c r="J22" s="2"/>
    </row>
    <row r="23" spans="2:16" x14ac:dyDescent="0.3">
      <c r="B23" s="2"/>
      <c r="C23" s="2"/>
      <c r="D23" s="2"/>
      <c r="E23" s="2"/>
      <c r="F23" s="2"/>
      <c r="G23" s="2"/>
      <c r="H23" s="2"/>
      <c r="I23" s="2"/>
      <c r="J23" s="2"/>
    </row>
    <row r="24" spans="2:16" x14ac:dyDescent="0.3">
      <c r="B24" s="20" t="s">
        <v>95</v>
      </c>
      <c r="C24" s="132">
        <v>22764</v>
      </c>
      <c r="D24" s="2"/>
      <c r="E24" s="2"/>
      <c r="F24" s="2"/>
      <c r="G24" s="2"/>
      <c r="H24" s="2"/>
      <c r="I24" s="2"/>
      <c r="J24" s="2"/>
    </row>
    <row r="25" spans="2:16" x14ac:dyDescent="0.3">
      <c r="B25" s="2"/>
      <c r="C25" s="2"/>
      <c r="D25" s="2"/>
      <c r="E25" s="8"/>
      <c r="F25" s="2"/>
      <c r="G25" s="2"/>
      <c r="H25" s="2"/>
      <c r="I25" s="2"/>
      <c r="J25" s="2"/>
    </row>
    <row r="26" spans="2:16" ht="15" thickBot="1" x14ac:dyDescent="0.35">
      <c r="B26" s="2"/>
      <c r="C26" s="2"/>
      <c r="D26" s="2"/>
      <c r="E26" s="2"/>
      <c r="F26" s="2"/>
      <c r="G26" s="2"/>
      <c r="H26" s="2"/>
      <c r="I26" s="2"/>
      <c r="J26" s="2"/>
    </row>
    <row r="27" spans="2:16" ht="15" thickBot="1" x14ac:dyDescent="0.35">
      <c r="B27" s="51" t="s">
        <v>17</v>
      </c>
      <c r="C27" s="52">
        <f>C21*C24</f>
        <v>16839689416.915501</v>
      </c>
      <c r="D27" s="2"/>
      <c r="E27" s="2"/>
      <c r="F27" s="2"/>
      <c r="G27" s="2"/>
      <c r="H27" s="2"/>
      <c r="I27" s="2"/>
      <c r="J27" s="1"/>
    </row>
    <row r="28" spans="2:16" x14ac:dyDescent="0.3">
      <c r="B28" s="2"/>
      <c r="C28" s="2"/>
      <c r="D28" s="2"/>
      <c r="E28" s="2"/>
      <c r="F28" s="2"/>
      <c r="G28" s="2"/>
      <c r="H28" s="2"/>
      <c r="I28" s="2"/>
      <c r="J28" s="6"/>
      <c r="K28" s="4"/>
      <c r="L28" s="4"/>
      <c r="M28" s="4"/>
    </row>
    <row r="29" spans="2:16" x14ac:dyDescent="0.3">
      <c r="B29" s="2"/>
      <c r="C29" s="2"/>
      <c r="D29" s="2"/>
      <c r="E29" s="2"/>
      <c r="F29" s="2"/>
      <c r="G29" s="2"/>
      <c r="H29" s="2"/>
      <c r="I29" s="2"/>
      <c r="J29" s="6"/>
      <c r="K29" s="4"/>
      <c r="L29" s="4"/>
      <c r="M29" s="4"/>
    </row>
    <row r="30" spans="2:16" x14ac:dyDescent="0.3">
      <c r="B30" s="2"/>
      <c r="C30" s="2"/>
      <c r="D30" s="2"/>
      <c r="E30" s="2"/>
      <c r="F30" s="2"/>
      <c r="G30" s="2"/>
      <c r="H30" s="2"/>
      <c r="I30" s="2"/>
      <c r="J30" s="12"/>
      <c r="K30" s="5"/>
      <c r="L30" s="7"/>
      <c r="M30" s="4"/>
    </row>
    <row r="31" spans="2:16" x14ac:dyDescent="0.3">
      <c r="B31" s="1" t="s">
        <v>3</v>
      </c>
      <c r="C31" s="2"/>
      <c r="D31" s="2"/>
      <c r="E31" s="2"/>
      <c r="F31" s="2"/>
      <c r="G31" s="2"/>
      <c r="H31" s="2"/>
      <c r="I31" s="2"/>
      <c r="J31" s="12"/>
      <c r="K31" s="5"/>
      <c r="L31" s="7"/>
      <c r="M31" s="4"/>
    </row>
    <row r="32" spans="2:16" x14ac:dyDescent="0.3">
      <c r="B32" s="2"/>
      <c r="C32" s="2"/>
      <c r="D32" s="2"/>
      <c r="E32" s="2"/>
      <c r="F32" s="2"/>
      <c r="G32" s="2"/>
      <c r="H32" s="2"/>
      <c r="I32" s="2"/>
      <c r="J32" s="12"/>
      <c r="K32" s="5"/>
      <c r="L32" s="7"/>
      <c r="M32" s="4"/>
    </row>
    <row r="33" spans="2:13" x14ac:dyDescent="0.3">
      <c r="B33" s="3" t="s">
        <v>15</v>
      </c>
      <c r="C33" s="28">
        <f>'Progression calculations'!F96</f>
        <v>196228819274.39969</v>
      </c>
      <c r="D33" s="2"/>
      <c r="E33" s="2"/>
      <c r="F33" s="2"/>
      <c r="G33" s="2"/>
      <c r="H33" s="2"/>
      <c r="I33" s="2"/>
      <c r="J33" s="12"/>
      <c r="K33" s="5"/>
      <c r="L33" s="7"/>
      <c r="M33" s="4"/>
    </row>
    <row r="34" spans="2:13" x14ac:dyDescent="0.3">
      <c r="B34" s="3" t="s">
        <v>16</v>
      </c>
      <c r="C34" s="28">
        <f>'Progression calculations'!H96</f>
        <v>203311551624.08142</v>
      </c>
      <c r="D34" s="2"/>
      <c r="E34" s="2"/>
      <c r="F34" s="2"/>
      <c r="G34" s="2"/>
      <c r="H34" s="2"/>
      <c r="I34" s="2"/>
      <c r="J34" s="12"/>
      <c r="K34" s="5"/>
      <c r="L34" s="7"/>
      <c r="M34" s="4"/>
    </row>
    <row r="35" spans="2:13" ht="15" thickBot="1" x14ac:dyDescent="0.35">
      <c r="B35" s="2"/>
      <c r="C35" s="8"/>
      <c r="D35" s="2"/>
      <c r="E35" s="2"/>
      <c r="F35" s="2"/>
      <c r="G35" s="2"/>
      <c r="H35" s="2"/>
      <c r="I35" s="2"/>
      <c r="J35" s="12"/>
      <c r="K35" s="5"/>
      <c r="L35" s="7"/>
      <c r="M35" s="4"/>
    </row>
    <row r="36" spans="2:13" ht="15" thickBot="1" x14ac:dyDescent="0.35">
      <c r="B36" s="51" t="s">
        <v>18</v>
      </c>
      <c r="C36" s="52">
        <f>C34-C33</f>
        <v>7082732349.6817322</v>
      </c>
      <c r="D36" s="2"/>
      <c r="E36" s="2"/>
      <c r="F36" s="2"/>
      <c r="G36" s="2"/>
      <c r="H36" s="2"/>
      <c r="I36" s="2"/>
      <c r="J36" s="12"/>
      <c r="K36" s="5"/>
      <c r="L36" s="7"/>
      <c r="M36" s="4"/>
    </row>
    <row r="37" spans="2:13" x14ac:dyDescent="0.3">
      <c r="B37" s="2"/>
      <c r="C37" s="2"/>
      <c r="D37" s="2"/>
      <c r="E37" s="2"/>
      <c r="F37" s="2"/>
      <c r="G37" s="2"/>
      <c r="H37" s="2"/>
      <c r="I37" s="2"/>
      <c r="J37" s="6"/>
      <c r="K37" s="4"/>
      <c r="L37" s="4"/>
      <c r="M37" s="4"/>
    </row>
    <row r="38" spans="2:13" x14ac:dyDescent="0.3">
      <c r="B38" s="2"/>
      <c r="C38" s="2"/>
      <c r="D38" s="2"/>
      <c r="E38" s="2"/>
      <c r="F38" s="2"/>
      <c r="G38" s="2"/>
      <c r="H38" s="2"/>
      <c r="I38" s="2"/>
      <c r="J38" s="2"/>
    </row>
    <row r="39" spans="2:13" x14ac:dyDescent="0.3">
      <c r="B39" s="2"/>
      <c r="C39" s="2"/>
      <c r="D39" s="2"/>
      <c r="E39" s="2"/>
      <c r="F39" s="2"/>
      <c r="G39" s="2"/>
      <c r="H39" s="2"/>
      <c r="I39" s="2"/>
      <c r="J39" s="2"/>
    </row>
    <row r="40" spans="2:13" x14ac:dyDescent="0.3">
      <c r="B40" s="2"/>
      <c r="C40" s="2"/>
      <c r="D40" s="2"/>
      <c r="E40" s="2"/>
      <c r="F40" s="2"/>
      <c r="G40" s="2"/>
      <c r="H40" s="2"/>
      <c r="I40" s="2"/>
      <c r="J40" s="2"/>
    </row>
    <row r="41" spans="2:13" x14ac:dyDescent="0.3">
      <c r="B41" s="1" t="s">
        <v>35</v>
      </c>
      <c r="C41" s="2"/>
      <c r="D41" s="2"/>
      <c r="E41" s="2"/>
      <c r="F41" s="2"/>
      <c r="G41" s="2"/>
      <c r="H41" s="2"/>
      <c r="I41" s="2"/>
      <c r="J41" s="2"/>
    </row>
    <row r="42" spans="2:13" ht="15" thickBot="1" x14ac:dyDescent="0.35">
      <c r="B42" s="59"/>
      <c r="C42" s="2"/>
      <c r="D42" s="2"/>
      <c r="E42" s="2"/>
      <c r="F42" s="2"/>
      <c r="G42" s="2"/>
      <c r="H42" s="2"/>
      <c r="I42" s="2"/>
      <c r="J42" s="2"/>
    </row>
    <row r="43" spans="2:13" x14ac:dyDescent="0.3">
      <c r="B43" s="145" t="s">
        <v>62</v>
      </c>
      <c r="C43" s="147">
        <f>C27+C36</f>
        <v>23922421766.597233</v>
      </c>
      <c r="D43" s="2"/>
      <c r="E43" s="2"/>
      <c r="F43" s="2"/>
      <c r="G43" s="2"/>
      <c r="H43" s="2"/>
      <c r="I43" s="2"/>
      <c r="J43" s="2"/>
    </row>
    <row r="44" spans="2:13" ht="15" thickBot="1" x14ac:dyDescent="0.35">
      <c r="B44" s="146"/>
      <c r="C44" s="148"/>
      <c r="D44" s="2"/>
      <c r="E44" s="2"/>
      <c r="F44" s="2"/>
      <c r="G44" s="2"/>
      <c r="H44" s="2"/>
      <c r="I44" s="2"/>
      <c r="J44" s="2"/>
    </row>
    <row r="45" spans="2:13" x14ac:dyDescent="0.3">
      <c r="B45" s="2"/>
      <c r="C45" s="2"/>
      <c r="D45" s="2"/>
      <c r="E45" s="2"/>
      <c r="F45" s="2"/>
      <c r="G45" s="137"/>
      <c r="H45" s="2"/>
      <c r="I45" s="2"/>
      <c r="J45" s="2"/>
    </row>
    <row r="46" spans="2:13" x14ac:dyDescent="0.3">
      <c r="B46" s="2"/>
      <c r="C46" s="2"/>
      <c r="D46" s="2"/>
      <c r="E46" s="2"/>
      <c r="F46" s="2"/>
      <c r="G46" s="2"/>
      <c r="H46" s="2"/>
      <c r="I46" s="2"/>
      <c r="J46" s="2"/>
    </row>
    <row r="47" spans="2:13" x14ac:dyDescent="0.3">
      <c r="B47" s="59" t="s">
        <v>75</v>
      </c>
      <c r="C47" s="2"/>
      <c r="D47" s="2"/>
      <c r="E47" s="2"/>
      <c r="F47" s="2"/>
      <c r="G47" s="2"/>
      <c r="H47" s="2"/>
      <c r="I47" s="2"/>
      <c r="J47" s="2"/>
    </row>
    <row r="48" spans="2:13" x14ac:dyDescent="0.3">
      <c r="B48" s="59"/>
      <c r="C48" s="2"/>
      <c r="D48" s="2"/>
      <c r="E48" s="2"/>
      <c r="F48" s="2"/>
      <c r="G48" s="2"/>
      <c r="H48" s="2"/>
      <c r="I48" s="2"/>
      <c r="J48" s="2"/>
    </row>
    <row r="49" spans="2:5" ht="28.8" customHeight="1" x14ac:dyDescent="0.3">
      <c r="B49" s="149" t="s">
        <v>60</v>
      </c>
      <c r="C49" s="149"/>
      <c r="D49" s="149"/>
      <c r="E49" s="149"/>
    </row>
    <row r="50" spans="2:5" ht="33.6" customHeight="1" x14ac:dyDescent="0.3">
      <c r="B50" s="144" t="s">
        <v>84</v>
      </c>
      <c r="C50" s="144"/>
      <c r="D50" s="144"/>
      <c r="E50" s="144"/>
    </row>
    <row r="51" spans="2:5" ht="29.4" customHeight="1" x14ac:dyDescent="0.3">
      <c r="B51" s="144" t="s">
        <v>63</v>
      </c>
      <c r="C51" s="144"/>
      <c r="D51" s="144"/>
      <c r="E51" s="144"/>
    </row>
    <row r="52" spans="2:5" x14ac:dyDescent="0.3">
      <c r="B52" s="144" t="s">
        <v>80</v>
      </c>
      <c r="C52" s="144"/>
      <c r="D52" s="144"/>
      <c r="E52" s="144"/>
    </row>
  </sheetData>
  <mergeCells count="6">
    <mergeCell ref="B52:E52"/>
    <mergeCell ref="B43:B44"/>
    <mergeCell ref="C43:C44"/>
    <mergeCell ref="B49:E49"/>
    <mergeCell ref="B50:E50"/>
    <mergeCell ref="B51:E51"/>
  </mergeCells>
  <pageMargins left="0.7" right="0.7" top="0.75" bottom="0.75" header="0.3" footer="0.3"/>
  <pageSetup paperSize="9" orientation="portrait"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07"/>
  <sheetViews>
    <sheetView showGridLines="0" zoomScale="80" zoomScaleNormal="80" workbookViewId="0">
      <selection activeCell="E14" sqref="E14"/>
    </sheetView>
  </sheetViews>
  <sheetFormatPr defaultRowHeight="14.4" x14ac:dyDescent="0.3"/>
  <cols>
    <col min="1" max="1" width="6.21875" customWidth="1"/>
    <col min="2" max="2" width="55.6640625" bestFit="1" customWidth="1"/>
    <col min="3" max="3" width="21.109375" bestFit="1" customWidth="1"/>
    <col min="4" max="4" width="13.77734375" bestFit="1" customWidth="1"/>
    <col min="5" max="5" width="15.33203125" bestFit="1" customWidth="1"/>
    <col min="6" max="6" width="16" bestFit="1" customWidth="1"/>
    <col min="7" max="7" width="29.88671875" bestFit="1" customWidth="1"/>
    <col min="8" max="8" width="19.21875" customWidth="1"/>
    <col min="10" max="10" width="20.21875" bestFit="1" customWidth="1"/>
  </cols>
  <sheetData>
    <row r="2" spans="2:25" ht="21" x14ac:dyDescent="0.4">
      <c r="B2" s="43" t="s">
        <v>64</v>
      </c>
      <c r="C2" s="2"/>
      <c r="D2" s="2"/>
      <c r="E2" s="2"/>
      <c r="F2" s="2"/>
      <c r="G2" s="2"/>
      <c r="H2" s="2"/>
      <c r="I2" s="2"/>
    </row>
    <row r="3" spans="2:25" ht="21" x14ac:dyDescent="0.4">
      <c r="B3" s="43"/>
      <c r="C3" s="2"/>
      <c r="D3" s="2"/>
      <c r="E3" s="2"/>
      <c r="F3" s="2"/>
      <c r="G3" s="2"/>
      <c r="H3" s="2"/>
      <c r="I3" s="2"/>
    </row>
    <row r="4" spans="2:25" x14ac:dyDescent="0.3">
      <c r="B4" s="1"/>
      <c r="C4" s="2"/>
      <c r="D4" s="2"/>
      <c r="E4" s="2"/>
      <c r="F4" s="2"/>
      <c r="G4" s="6"/>
      <c r="H4" s="6"/>
      <c r="I4" s="6"/>
      <c r="L4" s="4"/>
      <c r="M4" s="4"/>
      <c r="N4" s="4"/>
      <c r="O4" s="4"/>
      <c r="P4" s="4"/>
      <c r="Q4" s="4"/>
      <c r="R4" s="4"/>
      <c r="S4" s="4"/>
      <c r="T4" s="4"/>
      <c r="U4" s="4"/>
      <c r="V4" s="4"/>
      <c r="W4" s="4"/>
      <c r="X4" s="4"/>
      <c r="Y4" s="4"/>
    </row>
    <row r="5" spans="2:25" x14ac:dyDescent="0.3">
      <c r="B5" s="3" t="s">
        <v>69</v>
      </c>
      <c r="C5" s="28">
        <f>Calculations!C6</f>
        <v>41407599</v>
      </c>
      <c r="D5" s="2"/>
      <c r="E5" s="2"/>
      <c r="F5" s="2"/>
      <c r="G5" s="26"/>
      <c r="H5" s="58"/>
      <c r="I5" s="6"/>
      <c r="J5" s="57"/>
      <c r="L5" s="4"/>
      <c r="M5" s="4"/>
      <c r="N5" s="13"/>
      <c r="O5" s="14"/>
      <c r="P5" s="4"/>
      <c r="Q5" s="13"/>
      <c r="R5" s="14"/>
      <c r="S5" s="4"/>
      <c r="T5" s="15"/>
      <c r="U5" s="15"/>
      <c r="V5" s="4"/>
      <c r="W5" s="15"/>
      <c r="X5" s="15"/>
      <c r="Y5" s="4"/>
    </row>
    <row r="6" spans="2:25" x14ac:dyDescent="0.3">
      <c r="B6" s="3" t="s">
        <v>71</v>
      </c>
      <c r="C6" s="60">
        <f>SUM(Calculations!C11:'Calculations'!C18)</f>
        <v>0.13839999999999997</v>
      </c>
      <c r="D6" s="2"/>
      <c r="E6" s="2"/>
      <c r="F6" s="2"/>
      <c r="G6" s="26"/>
      <c r="H6" s="58"/>
      <c r="I6" s="6"/>
      <c r="J6" s="57"/>
      <c r="L6" s="4"/>
      <c r="M6" s="4"/>
      <c r="N6" s="13"/>
      <c r="O6" s="14"/>
      <c r="P6" s="4"/>
      <c r="Q6" s="13"/>
      <c r="R6" s="14"/>
      <c r="S6" s="4"/>
      <c r="T6" s="15"/>
      <c r="U6" s="15"/>
      <c r="V6" s="4"/>
      <c r="W6" s="15"/>
      <c r="X6" s="15"/>
      <c r="Y6" s="4"/>
    </row>
    <row r="7" spans="2:25" x14ac:dyDescent="0.3">
      <c r="B7" s="6"/>
      <c r="C7" s="78"/>
      <c r="D7" s="2"/>
      <c r="E7" s="2"/>
      <c r="F7" s="2"/>
      <c r="G7" s="26"/>
      <c r="H7" s="58"/>
      <c r="I7" s="6"/>
      <c r="J7" s="57"/>
      <c r="L7" s="4"/>
      <c r="M7" s="4"/>
      <c r="N7" s="13"/>
      <c r="O7" s="14"/>
      <c r="P7" s="4"/>
      <c r="Q7" s="13"/>
      <c r="R7" s="14"/>
      <c r="S7" s="4"/>
      <c r="T7" s="15"/>
      <c r="U7" s="15"/>
      <c r="V7" s="4"/>
      <c r="W7" s="15"/>
      <c r="X7" s="15"/>
      <c r="Y7" s="4"/>
    </row>
    <row r="8" spans="2:25" x14ac:dyDescent="0.3">
      <c r="B8" s="6"/>
      <c r="C8" s="78"/>
      <c r="D8" s="2"/>
      <c r="E8" s="2"/>
      <c r="F8" s="2"/>
      <c r="G8" s="26"/>
      <c r="H8" s="58"/>
      <c r="I8" s="6"/>
      <c r="J8" s="57"/>
      <c r="L8" s="4"/>
      <c r="M8" s="4"/>
      <c r="N8" s="13"/>
      <c r="O8" s="14"/>
      <c r="P8" s="4"/>
      <c r="Q8" s="13"/>
      <c r="R8" s="14"/>
      <c r="S8" s="4"/>
      <c r="T8" s="15"/>
      <c r="U8" s="15"/>
      <c r="V8" s="4"/>
      <c r="W8" s="15"/>
      <c r="X8" s="15"/>
      <c r="Y8" s="4"/>
    </row>
    <row r="9" spans="2:25" x14ac:dyDescent="0.3">
      <c r="B9" s="79"/>
      <c r="C9" s="6"/>
      <c r="D9" s="6"/>
      <c r="E9" s="2"/>
      <c r="F9" s="2"/>
      <c r="G9" s="26"/>
      <c r="H9" s="58"/>
      <c r="I9" s="6"/>
      <c r="J9" s="57"/>
      <c r="L9" s="4"/>
      <c r="M9" s="4"/>
      <c r="N9" s="13"/>
      <c r="O9" s="14"/>
      <c r="P9" s="4"/>
      <c r="Q9" s="13"/>
      <c r="R9" s="14"/>
      <c r="S9" s="4"/>
      <c r="T9" s="15"/>
      <c r="U9" s="15"/>
      <c r="V9" s="4"/>
      <c r="W9" s="15"/>
      <c r="X9" s="15"/>
      <c r="Y9" s="4"/>
    </row>
    <row r="10" spans="2:25" x14ac:dyDescent="0.3">
      <c r="B10" s="79" t="s">
        <v>73</v>
      </c>
      <c r="C10" s="6"/>
      <c r="D10" s="6"/>
      <c r="E10" s="2"/>
      <c r="F10" s="2"/>
      <c r="G10" s="26"/>
      <c r="H10" s="58"/>
      <c r="I10" s="6"/>
      <c r="J10" s="57"/>
      <c r="L10" s="4"/>
      <c r="M10" s="4"/>
      <c r="N10" s="13"/>
      <c r="O10" s="14"/>
      <c r="P10" s="4"/>
      <c r="Q10" s="13"/>
      <c r="R10" s="14"/>
      <c r="S10" s="4"/>
      <c r="T10" s="15"/>
      <c r="U10" s="15"/>
      <c r="V10" s="4"/>
      <c r="W10" s="15"/>
      <c r="X10" s="15"/>
      <c r="Y10" s="4"/>
    </row>
    <row r="11" spans="2:25" x14ac:dyDescent="0.3">
      <c r="B11" s="91"/>
      <c r="C11" s="87" t="s">
        <v>2</v>
      </c>
      <c r="D11" s="88" t="s">
        <v>1</v>
      </c>
      <c r="E11" s="9"/>
      <c r="F11" s="2"/>
      <c r="G11" s="26"/>
      <c r="H11" s="58"/>
      <c r="I11" s="6"/>
      <c r="J11" s="57"/>
      <c r="L11" s="4"/>
      <c r="M11" s="4"/>
      <c r="N11" s="13"/>
      <c r="O11" s="14"/>
      <c r="P11" s="4"/>
      <c r="Q11" s="13"/>
      <c r="R11" s="14"/>
      <c r="S11" s="4"/>
      <c r="T11" s="15"/>
      <c r="U11" s="15"/>
      <c r="V11" s="4"/>
      <c r="W11" s="15"/>
      <c r="X11" s="15"/>
      <c r="Y11" s="4"/>
    </row>
    <row r="12" spans="2:25" x14ac:dyDescent="0.3">
      <c r="B12" s="89" t="s">
        <v>29</v>
      </c>
      <c r="C12" s="84">
        <v>0.27882078622972972</v>
      </c>
      <c r="D12" s="81">
        <v>0.36970166753681127</v>
      </c>
      <c r="E12" s="9"/>
      <c r="F12" s="2"/>
      <c r="G12" s="26"/>
      <c r="H12" s="58"/>
      <c r="I12" s="6"/>
      <c r="J12" s="57"/>
      <c r="L12" s="4"/>
      <c r="M12" s="4"/>
      <c r="N12" s="13"/>
      <c r="O12" s="14"/>
      <c r="P12" s="4"/>
      <c r="Q12" s="13"/>
      <c r="R12" s="14"/>
      <c r="S12" s="4"/>
      <c r="T12" s="15"/>
      <c r="U12" s="15"/>
      <c r="V12" s="4"/>
      <c r="W12" s="15"/>
      <c r="X12" s="15"/>
      <c r="Y12" s="4"/>
    </row>
    <row r="13" spans="2:25" x14ac:dyDescent="0.3">
      <c r="B13" s="89" t="s">
        <v>30</v>
      </c>
      <c r="C13" s="84">
        <v>9.1143666240144833E-2</v>
      </c>
      <c r="D13" s="81">
        <v>7.0601060218371897E-2</v>
      </c>
      <c r="E13" s="9"/>
      <c r="F13" s="2"/>
      <c r="G13" s="6"/>
      <c r="H13" s="6"/>
      <c r="I13" s="6"/>
      <c r="L13" s="4"/>
      <c r="M13" s="4"/>
      <c r="N13" s="13"/>
      <c r="O13" s="14"/>
      <c r="P13" s="4"/>
      <c r="Q13" s="7"/>
      <c r="R13" s="7"/>
      <c r="S13" s="4"/>
      <c r="T13" s="4"/>
      <c r="U13" s="4"/>
      <c r="V13" s="4"/>
      <c r="W13" s="4"/>
      <c r="X13" s="4"/>
      <c r="Y13" s="4"/>
    </row>
    <row r="14" spans="2:25" x14ac:dyDescent="0.3">
      <c r="B14" s="89" t="s">
        <v>31</v>
      </c>
      <c r="C14" s="84">
        <v>0.23885387871063396</v>
      </c>
      <c r="D14" s="81">
        <v>0.16348081281853077</v>
      </c>
      <c r="E14" s="9"/>
      <c r="F14" s="2"/>
      <c r="G14" s="56"/>
      <c r="H14" s="56"/>
      <c r="I14" s="6"/>
    </row>
    <row r="15" spans="2:25" x14ac:dyDescent="0.3">
      <c r="B15" s="89" t="s">
        <v>32</v>
      </c>
      <c r="C15" s="84">
        <v>0.22527942898922471</v>
      </c>
      <c r="D15" s="81">
        <v>0.14913320857571902</v>
      </c>
      <c r="E15" s="9"/>
      <c r="F15" s="2"/>
      <c r="G15" s="6"/>
      <c r="H15" s="6"/>
      <c r="I15" s="6"/>
      <c r="P15" s="16"/>
      <c r="Q15" s="16"/>
      <c r="R15" s="16"/>
      <c r="S15" s="16"/>
    </row>
    <row r="16" spans="2:25" x14ac:dyDescent="0.3">
      <c r="B16" s="89" t="s">
        <v>13</v>
      </c>
      <c r="C16" s="84">
        <v>8.247798650268752E-2</v>
      </c>
      <c r="D16" s="81">
        <v>0.13926327440100464</v>
      </c>
      <c r="E16" s="9"/>
      <c r="F16" s="2"/>
      <c r="G16" s="2"/>
      <c r="H16" s="2"/>
      <c r="I16" s="2"/>
    </row>
    <row r="17" spans="2:9" x14ac:dyDescent="0.3">
      <c r="B17" s="90" t="s">
        <v>14</v>
      </c>
      <c r="C17" s="85">
        <v>8.3424253327579384E-2</v>
      </c>
      <c r="D17" s="83">
        <v>0.10781997644956245</v>
      </c>
      <c r="E17" s="9"/>
      <c r="F17" s="2"/>
      <c r="G17" s="2"/>
      <c r="H17" s="2"/>
      <c r="I17" s="2"/>
    </row>
    <row r="18" spans="2:9" x14ac:dyDescent="0.3">
      <c r="B18" s="29"/>
      <c r="C18" s="26"/>
      <c r="D18" s="58"/>
      <c r="E18" s="9"/>
      <c r="F18" s="2"/>
      <c r="G18" s="2"/>
      <c r="H18" s="2"/>
      <c r="I18" s="2"/>
    </row>
    <row r="19" spans="2:9" x14ac:dyDescent="0.3">
      <c r="B19" s="29"/>
      <c r="C19" s="26"/>
      <c r="D19" s="58"/>
      <c r="E19" s="9"/>
      <c r="F19" s="2"/>
      <c r="G19" s="2"/>
      <c r="H19" s="2"/>
      <c r="I19" s="2"/>
    </row>
    <row r="20" spans="2:9" x14ac:dyDescent="0.3">
      <c r="B20" s="29"/>
      <c r="C20" s="26"/>
      <c r="D20" s="58"/>
      <c r="E20" s="9"/>
      <c r="F20" s="9"/>
      <c r="G20" s="9"/>
      <c r="H20" s="9"/>
      <c r="I20" s="9"/>
    </row>
    <row r="21" spans="2:9" x14ac:dyDescent="0.3">
      <c r="B21" s="9"/>
      <c r="C21" s="101"/>
      <c r="D21" s="101"/>
      <c r="E21" s="9"/>
      <c r="F21" s="9"/>
      <c r="G21" s="9"/>
      <c r="H21" s="9"/>
      <c r="I21" s="9"/>
    </row>
    <row r="22" spans="2:9" ht="44.4" customHeight="1" x14ac:dyDescent="0.3">
      <c r="B22" s="126"/>
      <c r="C22" s="154" t="s">
        <v>78</v>
      </c>
      <c r="D22" s="155"/>
      <c r="E22" s="155"/>
      <c r="F22" s="155"/>
      <c r="G22" s="156" t="s">
        <v>79</v>
      </c>
      <c r="H22" s="157"/>
      <c r="I22" s="9"/>
    </row>
    <row r="23" spans="2:9" x14ac:dyDescent="0.3">
      <c r="B23" s="124"/>
      <c r="C23" s="110"/>
      <c r="D23" s="111"/>
      <c r="E23" s="111"/>
      <c r="F23" s="111"/>
      <c r="G23" s="116"/>
      <c r="H23" s="117"/>
      <c r="I23" s="9"/>
    </row>
    <row r="24" spans="2:9" x14ac:dyDescent="0.3">
      <c r="B24" s="125" t="s">
        <v>29</v>
      </c>
      <c r="C24" s="158" t="s">
        <v>33</v>
      </c>
      <c r="D24" s="159"/>
      <c r="E24" s="159" t="s">
        <v>34</v>
      </c>
      <c r="F24" s="159"/>
      <c r="G24" s="118" t="s">
        <v>33</v>
      </c>
      <c r="H24" s="119" t="s">
        <v>34</v>
      </c>
      <c r="I24" s="17"/>
    </row>
    <row r="25" spans="2:9" x14ac:dyDescent="0.3">
      <c r="B25" s="125"/>
      <c r="C25" s="112" t="s">
        <v>2</v>
      </c>
      <c r="D25" s="99" t="s">
        <v>1</v>
      </c>
      <c r="E25" s="99" t="s">
        <v>2</v>
      </c>
      <c r="F25" s="99" t="s">
        <v>1</v>
      </c>
      <c r="G25" s="104" t="s">
        <v>1</v>
      </c>
      <c r="H25" s="105" t="s">
        <v>1</v>
      </c>
      <c r="I25" s="9"/>
    </row>
    <row r="26" spans="2:9" x14ac:dyDescent="0.3">
      <c r="B26" s="125" t="s">
        <v>4</v>
      </c>
      <c r="C26" s="113">
        <f>Calculations!$E$10*'Progression calculations'!$C$12*'Employment by occupation'!C7</f>
        <v>998053.92677613965</v>
      </c>
      <c r="D26" s="19">
        <f>SUM(Calculations!$E$11:'Calculations'!$E$18)*$D$12*'Employment by occupation'!D7</f>
        <v>134683.83873237422</v>
      </c>
      <c r="E26" s="18">
        <f>C26*'Salary by occupation'!C6</f>
        <v>38377588775.045364</v>
      </c>
      <c r="F26" s="18">
        <f>D26*'Salary by occupation'!C6</f>
        <v>5178919534.1495209</v>
      </c>
      <c r="G26" s="120">
        <f>SUM(Calculations!$E$11:'Calculations'!$E$18)*$D$12*'Employment by occupation'!C7</f>
        <v>176257.84417934969</v>
      </c>
      <c r="H26" s="106">
        <f>G26*'Salary by occupation'!C6</f>
        <v>6777540652.6789093</v>
      </c>
      <c r="I26" s="9"/>
    </row>
    <row r="27" spans="2:9" x14ac:dyDescent="0.3">
      <c r="B27" s="125" t="s">
        <v>5</v>
      </c>
      <c r="C27" s="113">
        <f>Calculations!$E$10*'Progression calculations'!$C$12*'Employment by occupation'!C8</f>
        <v>3413088.7111606034</v>
      </c>
      <c r="D27" s="19">
        <f>SUM(Calculations!$E$11:'Calculations'!$E$18)*$D$12*'Employment by occupation'!D8</f>
        <v>581371.95476489339</v>
      </c>
      <c r="E27" s="18">
        <f>C27*'Salary by occupation'!C7</f>
        <v>116842586749.48453</v>
      </c>
      <c r="F27" s="18">
        <f>D27*'Salary by occupation'!C7</f>
        <v>19902501460.395836</v>
      </c>
      <c r="G27" s="120">
        <f>SUM(Calculations!$E$11:'Calculations'!$E$18)*$D$12*'Employment by occupation'!C8</f>
        <v>602756.666831868</v>
      </c>
      <c r="H27" s="106">
        <f>G27*'Salary by occupation'!C7</f>
        <v>20634578850.188782</v>
      </c>
      <c r="I27" s="9"/>
    </row>
    <row r="28" spans="2:9" x14ac:dyDescent="0.3">
      <c r="B28" s="125" t="s">
        <v>6</v>
      </c>
      <c r="C28" s="113">
        <f>Calculations!$E$10*'Progression calculations'!$C$12*'Employment by occupation'!C9</f>
        <v>1495952.720691591</v>
      </c>
      <c r="D28" s="19">
        <f>SUM(Calculations!$E$11:'Calculations'!$E$18)*$D$12*'Employment by occupation'!D9</f>
        <v>223011.99726987799</v>
      </c>
      <c r="E28" s="18">
        <f>C28*'Salary by occupation'!C8</f>
        <v>44494675274.036644</v>
      </c>
      <c r="F28" s="18">
        <f>D28*'Salary by occupation'!C8</f>
        <v>6633128349.2369709</v>
      </c>
      <c r="G28" s="120">
        <f>SUM(Calculations!$E$11:'Calculations'!$E$18)*$D$12*'Employment by occupation'!C9</f>
        <v>264187.52982119558</v>
      </c>
      <c r="H28" s="106">
        <f>G28*'Salary by occupation'!C8</f>
        <v>7857827448.8578539</v>
      </c>
      <c r="I28" s="9"/>
    </row>
    <row r="29" spans="2:9" x14ac:dyDescent="0.3">
      <c r="B29" s="125" t="s">
        <v>7</v>
      </c>
      <c r="C29" s="113">
        <f>Calculations!$E$10*'Progression calculations'!$C$12*'Employment by occupation'!C10</f>
        <v>577622.76998046355</v>
      </c>
      <c r="D29" s="19">
        <f>SUM(Calculations!$E$11:'Calculations'!$E$18)*$D$12*'Employment by occupation'!D10</f>
        <v>128839.56959605818</v>
      </c>
      <c r="E29" s="18">
        <f>C29*'Salary by occupation'!C9</f>
        <v>10537283381.368607</v>
      </c>
      <c r="F29" s="18">
        <f>D29*'Salary by occupation'!C9</f>
        <v>2350355848.3560915</v>
      </c>
      <c r="G29" s="120">
        <f>SUM(Calculations!$E$11:'Calculations'!$E$18)*$D$12*'Employment by occupation'!C10</f>
        <v>102009.06128842544</v>
      </c>
      <c r="H29" s="106">
        <f>G29*'Salary by occupation'!C9</f>
        <v>1860900300.554101</v>
      </c>
      <c r="I29" s="9"/>
    </row>
    <row r="30" spans="2:9" x14ac:dyDescent="0.3">
      <c r="B30" s="125" t="s">
        <v>8</v>
      </c>
      <c r="C30" s="113">
        <f>Calculations!$E$10*'Progression calculations'!$C$12*'Employment by occupation'!C11</f>
        <v>195549.37525380275</v>
      </c>
      <c r="D30" s="19">
        <f>SUM(Calculations!$E$11:'Calculations'!$E$18)*$D$12*'Employment by occupation'!D11</f>
        <v>30018.291472896028</v>
      </c>
      <c r="E30" s="18">
        <f>C30*'Salary by occupation'!C10</f>
        <v>4830061746.7939177</v>
      </c>
      <c r="F30" s="18">
        <f>D30*'Salary by occupation'!C10</f>
        <v>741450598.64887297</v>
      </c>
      <c r="G30" s="120">
        <f>SUM(Calculations!$E$11:'Calculations'!$E$18)*$D$12*'Employment by occupation'!C11</f>
        <v>34534.317623685696</v>
      </c>
      <c r="H30" s="106">
        <f>G30*'Salary by occupation'!C10</f>
        <v>852996263.93233168</v>
      </c>
      <c r="I30" s="9"/>
    </row>
    <row r="31" spans="2:9" x14ac:dyDescent="0.3">
      <c r="B31" s="125" t="s">
        <v>9</v>
      </c>
      <c r="C31" s="113">
        <f>Calculations!$E$10*'Progression calculations'!$C$12*'Employment by occupation'!C12</f>
        <v>312126.88742433902</v>
      </c>
      <c r="D31" s="19">
        <f>SUM(Calculations!$E$11:'Calculations'!$E$18)*$D$12*'Employment by occupation'!D12</f>
        <v>78100.687548950722</v>
      </c>
      <c r="E31" s="18">
        <f>C31*'Salary by occupation'!C11</f>
        <v>4112889753.0527668</v>
      </c>
      <c r="F31" s="18">
        <f>D31*'Salary by occupation'!C11</f>
        <v>1029131197.8187727</v>
      </c>
      <c r="G31" s="120">
        <f>SUM(Calculations!$E$11:'Calculations'!$E$18)*$D$12*'Employment by occupation'!C12</f>
        <v>55122.083899344478</v>
      </c>
      <c r="H31" s="106">
        <f>G31*'Salary by occupation'!C11</f>
        <v>726342597.09998417</v>
      </c>
      <c r="I31" s="9"/>
    </row>
    <row r="32" spans="2:9" x14ac:dyDescent="0.3">
      <c r="B32" s="125" t="s">
        <v>10</v>
      </c>
      <c r="C32" s="113">
        <f>Calculations!$E$10*'Progression calculations'!$C$12*'Employment by occupation'!C13</f>
        <v>251205.73590296201</v>
      </c>
      <c r="D32" s="19">
        <f>SUM(Calculations!$E$11:'Calculations'!$E$18)*$D$12*'Employment by occupation'!D13</f>
        <v>76772.444563424346</v>
      </c>
      <c r="E32" s="18">
        <f>C32*'Salary by occupation'!C12</f>
        <v>2954425635.8400183</v>
      </c>
      <c r="F32" s="18">
        <f>D32*'Salary by occupation'!C12</f>
        <v>902919185.06154239</v>
      </c>
      <c r="G32" s="120">
        <f>SUM(Calculations!$E$11:'Calculations'!$E$18)*$D$12*'Employment by occupation'!C13</f>
        <v>44363.315716580852</v>
      </c>
      <c r="H32" s="106">
        <f>G32*'Salary by occupation'!C12</f>
        <v>521756068.87639302</v>
      </c>
      <c r="I32" s="9"/>
    </row>
    <row r="33" spans="2:9" x14ac:dyDescent="0.3">
      <c r="B33" s="125" t="s">
        <v>11</v>
      </c>
      <c r="C33" s="113">
        <f>Calculations!$E$10*'Progression calculations'!$C$12*'Employment by occupation'!C14</f>
        <v>84236.65395548426</v>
      </c>
      <c r="D33" s="19">
        <f>SUM(Calculations!$E$11:'Calculations'!$E$18)*$D$12*'Employment by occupation'!D14</f>
        <v>25767.913919211634</v>
      </c>
      <c r="E33" s="18">
        <f>C33*'Salary by occupation'!C13</f>
        <v>1877405050.6024458</v>
      </c>
      <c r="F33" s="18">
        <f>D33*'Salary by occupation'!C13</f>
        <v>574296454.8542279</v>
      </c>
      <c r="G33" s="120">
        <f>SUM(Calculations!$E$11:'Calculations'!$E$18)*$D$12*'Employment by occupation'!C14</f>
        <v>14876.321437895376</v>
      </c>
      <c r="H33" s="106">
        <f>G33*'Salary by occupation'!C13</f>
        <v>331552592.49316251</v>
      </c>
      <c r="I33" s="9"/>
    </row>
    <row r="34" spans="2:9" x14ac:dyDescent="0.3">
      <c r="B34" s="125" t="s">
        <v>12</v>
      </c>
      <c r="C34" s="113">
        <f>Calculations!$E$10*'Progression calculations'!$C$12*'Employment by occupation'!C15</f>
        <v>194797.26227205736</v>
      </c>
      <c r="D34" s="19">
        <f>SUM(Calculations!$E$11:'Calculations'!$E$18)*$D$12*'Employment by occupation'!D15</f>
        <v>49809.11195723898</v>
      </c>
      <c r="E34" s="18">
        <f>C34*'Salary by occupation'!C14</f>
        <v>2530957973.3031416</v>
      </c>
      <c r="F34" s="18">
        <f>D34*'Salary by occupation'!C14</f>
        <v>647158833.65577555</v>
      </c>
      <c r="G34" s="120">
        <f>SUM(Calculations!$E$11:'Calculations'!$E$18)*$D$12*'Employment by occupation'!C15</f>
        <v>34401.493325133059</v>
      </c>
      <c r="H34" s="106">
        <f>G34*'Salary by occupation'!C14</f>
        <v>446971034.44492233</v>
      </c>
      <c r="I34" s="9"/>
    </row>
    <row r="35" spans="2:9" x14ac:dyDescent="0.3">
      <c r="B35" s="125"/>
      <c r="C35" s="114"/>
      <c r="D35" s="18"/>
      <c r="E35" s="18"/>
      <c r="F35" s="18"/>
      <c r="G35" s="107"/>
      <c r="H35" s="106"/>
      <c r="I35" s="9"/>
    </row>
    <row r="36" spans="2:9" x14ac:dyDescent="0.3">
      <c r="B36" s="125" t="s">
        <v>30</v>
      </c>
      <c r="C36" s="152" t="s">
        <v>33</v>
      </c>
      <c r="D36" s="153"/>
      <c r="E36" s="153" t="s">
        <v>34</v>
      </c>
      <c r="F36" s="153"/>
      <c r="G36" s="118" t="s">
        <v>33</v>
      </c>
      <c r="H36" s="119" t="s">
        <v>34</v>
      </c>
      <c r="I36" s="9"/>
    </row>
    <row r="37" spans="2:9" x14ac:dyDescent="0.3">
      <c r="B37" s="125"/>
      <c r="C37" s="115" t="s">
        <v>2</v>
      </c>
      <c r="D37" s="100" t="s">
        <v>1</v>
      </c>
      <c r="E37" s="100" t="s">
        <v>2</v>
      </c>
      <c r="F37" s="100" t="s">
        <v>1</v>
      </c>
      <c r="G37" s="108" t="s">
        <v>1</v>
      </c>
      <c r="H37" s="109" t="s">
        <v>1</v>
      </c>
      <c r="I37" s="9"/>
    </row>
    <row r="38" spans="2:9" x14ac:dyDescent="0.3">
      <c r="B38" s="125" t="s">
        <v>4</v>
      </c>
      <c r="C38" s="113">
        <f>Calculations!$E$10*'Progression calculations'!$C$13*'Employment by occupation'!C19</f>
        <v>289129.06587704481</v>
      </c>
      <c r="D38" s="19">
        <f>SUM(Calculations!$E$11:'Calculations'!$E$18)*$D$13*'Employment by occupation'!D19</f>
        <v>23564.219445586627</v>
      </c>
      <c r="E38" s="18">
        <f>C38*'Salary by occupation'!C6</f>
        <v>11117712275.311794</v>
      </c>
      <c r="F38" s="18">
        <f>D38*'Salary by occupation'!C6</f>
        <v>906101263.09386408</v>
      </c>
      <c r="G38" s="120">
        <f>SUM(Calculations!$E$11:'Calculations'!$E$18)*$D$13*'Employment by occupation'!C19</f>
        <v>29829.410191614505</v>
      </c>
      <c r="H38" s="106">
        <f>G38*'Salary by occupation'!C6</f>
        <v>1147013009.0402412</v>
      </c>
      <c r="I38" s="9"/>
    </row>
    <row r="39" spans="2:9" x14ac:dyDescent="0.3">
      <c r="B39" s="125" t="s">
        <v>5</v>
      </c>
      <c r="C39" s="113">
        <f>Calculations!$E$10*'Progression calculations'!$C$13*'Employment by occupation'!C20</f>
        <v>572357.53857292549</v>
      </c>
      <c r="D39" s="19">
        <f>SUM(Calculations!$E$11:'Calculations'!$E$18)*$D$13*'Employment by occupation'!D20</f>
        <v>61079.268487591602</v>
      </c>
      <c r="E39" s="18">
        <f>C39*'Salary by occupation'!C7</f>
        <v>19593904821.093189</v>
      </c>
      <c r="F39" s="18">
        <f>D39*'Salary by occupation'!C7</f>
        <v>2090968132.0382948</v>
      </c>
      <c r="G39" s="120">
        <f>SUM(Calculations!$E$11:'Calculations'!$E$18)*$D$13*'Employment by occupation'!C20</f>
        <v>59050.056909930754</v>
      </c>
      <c r="H39" s="106">
        <f>G39*'Salary by occupation'!C7</f>
        <v>2021500752.2363582</v>
      </c>
      <c r="I39" s="9"/>
    </row>
    <row r="40" spans="2:9" x14ac:dyDescent="0.3">
      <c r="B40" s="125" t="s">
        <v>6</v>
      </c>
      <c r="C40" s="113">
        <f>Calculations!$E$10*'Progression calculations'!$C$13*'Employment by occupation'!C21</f>
        <v>430497.44417577004</v>
      </c>
      <c r="D40" s="19">
        <f>SUM(Calculations!$E$11:'Calculations'!$E$18)*$D$13*'Employment by occupation'!D21</f>
        <v>33761.0076233324</v>
      </c>
      <c r="E40" s="18">
        <f>C40*'Salary by occupation'!C8</f>
        <v>12804444766.174273</v>
      </c>
      <c r="F40" s="18">
        <f>D40*'Salary by occupation'!C8</f>
        <v>1004166141.3135961</v>
      </c>
      <c r="G40" s="120">
        <f>SUM(Calculations!$E$11:'Calculations'!$E$18)*$D$13*'Employment by occupation'!C21</f>
        <v>44414.368406051872</v>
      </c>
      <c r="H40" s="106">
        <f>G40*'Salary by occupation'!C8</f>
        <v>1321032992.8175111</v>
      </c>
      <c r="I40" s="9"/>
    </row>
    <row r="41" spans="2:9" x14ac:dyDescent="0.3">
      <c r="B41" s="125" t="s">
        <v>7</v>
      </c>
      <c r="C41" s="113">
        <f>Calculations!$E$10*'Progression calculations'!$C$13*'Employment by occupation'!C22</f>
        <v>289129.06587704481</v>
      </c>
      <c r="D41" s="19">
        <f>SUM(Calculations!$E$11:'Calculations'!$E$18)*$D$13*'Employment by occupation'!D22</f>
        <v>21712.563880971102</v>
      </c>
      <c r="E41" s="18">
        <f>C41*'Salary by occupation'!C9</f>
        <v>5274436984.2619896</v>
      </c>
      <c r="F41" s="18">
        <f>D41*'Salary by occupation'!C9</f>
        <v>396091446.59861535</v>
      </c>
      <c r="G41" s="120">
        <f>SUM(Calculations!$E$11:'Calculations'!$E$18)*$D$13*'Employment by occupation'!C22</f>
        <v>29829.410191614505</v>
      </c>
      <c r="H41" s="106">
        <f>G41*'Salary by occupation'!C9</f>
        <v>544163015.42052758</v>
      </c>
      <c r="I41" s="9"/>
    </row>
    <row r="42" spans="2:9" x14ac:dyDescent="0.3">
      <c r="B42" s="125" t="s">
        <v>8</v>
      </c>
      <c r="C42" s="113">
        <f>Calculations!$E$10*'Progression calculations'!$C$13*'Employment by occupation'!C23</f>
        <v>238728.16578793415</v>
      </c>
      <c r="D42" s="19">
        <f>SUM(Calculations!$E$11:'Calculations'!$E$18)*$D$13*'Employment by occupation'!D23</f>
        <v>14787.87937220345</v>
      </c>
      <c r="E42" s="18">
        <f>C42*'Salary by occupation'!C10</f>
        <v>5896576145.8353415</v>
      </c>
      <c r="F42" s="18">
        <f>D42*'Salary by occupation'!C10</f>
        <v>365260028.97825032</v>
      </c>
      <c r="G42" s="120">
        <f>SUM(Calculations!$E$11:'Calculations'!$E$18)*$D$13*'Employment by occupation'!C23</f>
        <v>24629.555523858577</v>
      </c>
      <c r="H42" s="106">
        <f>G42*'Salary by occupation'!C10</f>
        <v>608349036.25708592</v>
      </c>
      <c r="I42" s="9"/>
    </row>
    <row r="43" spans="2:9" x14ac:dyDescent="0.3">
      <c r="B43" s="125" t="s">
        <v>9</v>
      </c>
      <c r="C43" s="113">
        <f>Calculations!$E$10*'Progression calculations'!$C$13*'Employment by occupation'!C24</f>
        <v>292816.93661527243</v>
      </c>
      <c r="D43" s="19">
        <f>SUM(Calculations!$E$11:'Calculations'!$E$18)*$D$13*'Employment by occupation'!D24</f>
        <v>43628.048919708286</v>
      </c>
      <c r="E43" s="18">
        <f>C43*'Salary by occupation'!C11</f>
        <v>3858442917.4407125</v>
      </c>
      <c r="F43" s="18">
        <f>D43*'Salary by occupation'!C11</f>
        <v>574885928.05401766</v>
      </c>
      <c r="G43" s="120">
        <f>SUM(Calculations!$E$11:'Calculations'!$E$18)*$D$13*'Employment by occupation'!C24</f>
        <v>30209.887362425914</v>
      </c>
      <c r="H43" s="106">
        <f>G43*'Salary by occupation'!C11</f>
        <v>398075081.57693899</v>
      </c>
      <c r="I43" s="9"/>
    </row>
    <row r="44" spans="2:9" x14ac:dyDescent="0.3">
      <c r="B44" s="125" t="s">
        <v>10</v>
      </c>
      <c r="C44" s="113">
        <f>Calculations!$E$10*'Progression calculations'!$C$13*'Employment by occupation'!C25</f>
        <v>121208.01826308087</v>
      </c>
      <c r="D44" s="19">
        <f>SUM(Calculations!$E$11:'Calculations'!$E$18)*$D$13*'Employment by occupation'!D25</f>
        <v>16461.978923773651</v>
      </c>
      <c r="E44" s="18">
        <f>C44*'Salary by occupation'!C12</f>
        <v>1425525078.6317289</v>
      </c>
      <c r="F44" s="18">
        <f>D44*'Salary by occupation'!C12</f>
        <v>193609004.88292342</v>
      </c>
      <c r="G44" s="120">
        <f>SUM(Calculations!$E$11:'Calculations'!$E$18)*$D$13*'Employment by occupation'!C25</f>
        <v>12505.016347334991</v>
      </c>
      <c r="H44" s="106">
        <f>G44*'Salary by occupation'!C12</f>
        <v>147071247.16067988</v>
      </c>
      <c r="I44" s="9"/>
    </row>
    <row r="45" spans="2:9" x14ac:dyDescent="0.3">
      <c r="B45" s="125" t="s">
        <v>11</v>
      </c>
      <c r="C45" s="113">
        <f>Calculations!$E$10*'Progression calculations'!$C$13*'Employment by occupation'!C26</f>
        <v>78674.575748855743</v>
      </c>
      <c r="D45" s="19">
        <f>SUM(Calculations!$E$11:'Calculations'!$E$18)*$D$13*'Employment by occupation'!D26</f>
        <v>16639.534936818978</v>
      </c>
      <c r="E45" s="18">
        <f>C45*'Salary by occupation'!C13</f>
        <v>1753441511.8502002</v>
      </c>
      <c r="F45" s="18">
        <f>D45*'Salary by occupation'!C13</f>
        <v>370849807.8113175</v>
      </c>
      <c r="G45" s="120">
        <f>SUM(Calculations!$E$11:'Calculations'!$E$18)*$D$13*'Employment by occupation'!C26</f>
        <v>8116.8463106434028</v>
      </c>
      <c r="H45" s="106">
        <f>G45*'Salary by occupation'!C13</f>
        <v>180902345.2738134</v>
      </c>
      <c r="I45" s="9"/>
    </row>
    <row r="46" spans="2:9" x14ac:dyDescent="0.3">
      <c r="B46" s="125" t="s">
        <v>12</v>
      </c>
      <c r="C46" s="113">
        <f>Calculations!$E$10*'Progression calculations'!$C$13*'Employment by occupation'!C27</f>
        <v>146039.68123381346</v>
      </c>
      <c r="D46" s="19">
        <f>SUM(Calculations!$E$11:'Calculations'!$E$18)*$D$13*'Employment by occupation'!D27</f>
        <v>21966.215328178707</v>
      </c>
      <c r="E46" s="18">
        <f>C46*'Salary by occupation'!C14</f>
        <v>1897461449.5410669</v>
      </c>
      <c r="F46" s="18">
        <f>D46*'Salary by occupation'!C14</f>
        <v>285402203.19165373</v>
      </c>
      <c r="G46" s="120">
        <f>SUM(Calculations!$E$11:'Calculations'!$E$18)*$D$13*'Employment by occupation'!C27</f>
        <v>15066.895964131816</v>
      </c>
      <c r="H46" s="106">
        <f>G46*'Salary by occupation'!C14</f>
        <v>195760864.54485258</v>
      </c>
      <c r="I46" s="9"/>
    </row>
    <row r="47" spans="2:9" x14ac:dyDescent="0.3">
      <c r="B47" s="125"/>
      <c r="C47" s="114"/>
      <c r="D47" s="18"/>
      <c r="E47" s="18"/>
      <c r="F47" s="18"/>
      <c r="G47" s="107"/>
      <c r="H47" s="106"/>
      <c r="I47" s="9"/>
    </row>
    <row r="48" spans="2:9" x14ac:dyDescent="0.3">
      <c r="B48" s="125" t="s">
        <v>31</v>
      </c>
      <c r="C48" s="152" t="s">
        <v>33</v>
      </c>
      <c r="D48" s="153"/>
      <c r="E48" s="153" t="s">
        <v>34</v>
      </c>
      <c r="F48" s="153"/>
      <c r="G48" s="118" t="s">
        <v>33</v>
      </c>
      <c r="H48" s="119" t="s">
        <v>34</v>
      </c>
      <c r="I48" s="9"/>
    </row>
    <row r="49" spans="2:9" x14ac:dyDescent="0.3">
      <c r="B49" s="125"/>
      <c r="C49" s="115" t="s">
        <v>2</v>
      </c>
      <c r="D49" s="100" t="s">
        <v>1</v>
      </c>
      <c r="E49" s="100" t="s">
        <v>2</v>
      </c>
      <c r="F49" s="100" t="s">
        <v>1</v>
      </c>
      <c r="G49" s="108" t="s">
        <v>1</v>
      </c>
      <c r="H49" s="109" t="s">
        <v>1</v>
      </c>
      <c r="I49" s="9"/>
    </row>
    <row r="50" spans="2:9" x14ac:dyDescent="0.3">
      <c r="B50" s="125" t="s">
        <v>4</v>
      </c>
      <c r="C50" s="113">
        <f>Calculations!$E$10*'Progression calculations'!$C$14*'Employment by occupation'!C31</f>
        <v>603712.02488451242</v>
      </c>
      <c r="D50" s="19">
        <f>SUM(Calculations!$E$11:'Calculations'!$E$18)*$D$14*'Employment by occupation'!D31</f>
        <v>41818.928751624488</v>
      </c>
      <c r="E50" s="18">
        <f>C50*'Salary by occupation'!C6</f>
        <v>23214188339.909721</v>
      </c>
      <c r="F50" s="18">
        <f>D50*'Salary by occupation'!C6</f>
        <v>1608039012.3075404</v>
      </c>
      <c r="G50" s="120">
        <f>SUM(Calculations!$E$11:'Calculations'!$E$18)*$D$14*'Employment by occupation'!C31</f>
        <v>55034.180112741786</v>
      </c>
      <c r="H50" s="106">
        <f>G50*'Salary by occupation'!C6</f>
        <v>2116197408.0507944</v>
      </c>
      <c r="I50" s="9"/>
    </row>
    <row r="51" spans="2:9" x14ac:dyDescent="0.3">
      <c r="B51" s="125" t="s">
        <v>5</v>
      </c>
      <c r="C51" s="113">
        <f>Calculations!$E$10*'Progression calculations'!$C$14*'Employment by occupation'!C32</f>
        <v>478717.21930543514</v>
      </c>
      <c r="D51" s="19">
        <f>SUM(Calculations!$E$11:'Calculations'!$E$18)*$D$14*'Employment by occupation'!D32</f>
        <v>36239.155954708302</v>
      </c>
      <c r="E51" s="18">
        <f>C51*'Salary by occupation'!C7</f>
        <v>16388252096.192089</v>
      </c>
      <c r="F51" s="18">
        <f>D51*'Salary by occupation'!C7</f>
        <v>1240599668.4235785</v>
      </c>
      <c r="G51" s="120">
        <f>SUM(Calculations!$E$11:'Calculations'!$E$18)*$D$14*'Employment by occupation'!C32</f>
        <v>43639.696716933984</v>
      </c>
      <c r="H51" s="106">
        <f>G51*'Salary by occupation'!C7</f>
        <v>1493947412.7045686</v>
      </c>
      <c r="I51" s="9"/>
    </row>
    <row r="52" spans="2:9" x14ac:dyDescent="0.3">
      <c r="B52" s="125" t="s">
        <v>6</v>
      </c>
      <c r="C52" s="113">
        <f>Calculations!$E$10*'Progression calculations'!$C$14*'Employment by occupation'!C33</f>
        <v>911044.61385987245</v>
      </c>
      <c r="D52" s="19">
        <f>SUM(Calculations!$E$11:'Calculations'!$E$18)*$D$14*'Employment by occupation'!D33</f>
        <v>62199.783072992039</v>
      </c>
      <c r="E52" s="18">
        <f>C52*'Salary by occupation'!C8</f>
        <v>27097537036.541313</v>
      </c>
      <c r="F52" s="18">
        <f>D52*'Salary by occupation'!C8</f>
        <v>1850031161.8597391</v>
      </c>
      <c r="G52" s="120">
        <f>SUM(Calculations!$E$11:'Calculations'!$E$18)*$D$14*'Employment by occupation'!C33</f>
        <v>83050.512998310427</v>
      </c>
      <c r="H52" s="106">
        <f>G52*'Salary by occupation'!C8</f>
        <v>2470202136.7985563</v>
      </c>
      <c r="I52" s="9"/>
    </row>
    <row r="53" spans="2:9" x14ac:dyDescent="0.3">
      <c r="B53" s="125" t="s">
        <v>7</v>
      </c>
      <c r="C53" s="113">
        <f>Calculations!$E$10*'Progression calculations'!$C$14*'Employment by occupation'!C34</f>
        <v>768653.62399917108</v>
      </c>
      <c r="D53" s="19">
        <f>SUM(Calculations!$E$11:'Calculations'!$E$18)*$D$14*'Employment by occupation'!D34</f>
        <v>68131.962572871358</v>
      </c>
      <c r="E53" s="18">
        <f>C53*'Salary by occupation'!C9</f>
        <v>14022163735.804878</v>
      </c>
      <c r="F53" s="18">
        <f>D53*'Salary by occupation'!C9</f>
        <v>1242897327.2356057</v>
      </c>
      <c r="G53" s="120">
        <f>SUM(Calculations!$E$11:'Calculations'!$E$18)*$D$14*'Employment by occupation'!C34</f>
        <v>70070.199439168573</v>
      </c>
      <c r="H53" s="106">
        <f>G53*'Salary by occupation'!C9</f>
        <v>1278255613.2690327</v>
      </c>
      <c r="I53" s="9"/>
    </row>
    <row r="54" spans="2:9" x14ac:dyDescent="0.3">
      <c r="B54" s="125" t="s">
        <v>8</v>
      </c>
      <c r="C54" s="113">
        <f>Calculations!$E$10*'Progression calculations'!$C$14*'Employment by occupation'!C35</f>
        <v>1242216.4183322731</v>
      </c>
      <c r="D54" s="19">
        <f>SUM(Calculations!$E$11:'Calculations'!$E$18)*$D$14*'Employment by occupation'!D35</f>
        <v>48925.797261380896</v>
      </c>
      <c r="E54" s="18">
        <f>C54*'Salary by occupation'!C10</f>
        <v>30682695844.150414</v>
      </c>
      <c r="F54" s="18">
        <f>D54*'Salary by occupation'!C10</f>
        <v>1208465235.3242176</v>
      </c>
      <c r="G54" s="120">
        <f>SUM(Calculations!$E$11:'Calculations'!$E$18)*$D$14*'Employment by occupation'!C35</f>
        <v>113240.02055215171</v>
      </c>
      <c r="H54" s="106">
        <f>G54*'Salary by occupation'!C10</f>
        <v>2797023978.0373249</v>
      </c>
      <c r="I54" s="9"/>
    </row>
    <row r="55" spans="2:9" x14ac:dyDescent="0.3">
      <c r="B55" s="125" t="s">
        <v>9</v>
      </c>
      <c r="C55" s="113">
        <f>Calculations!$E$10*'Progression calculations'!$C$14*'Employment by occupation'!C36</f>
        <v>852413.0297995836</v>
      </c>
      <c r="D55" s="19">
        <f>SUM(Calculations!$E$11:'Calculations'!$E$18)*$D$14*'Employment by occupation'!D36</f>
        <v>105780.74533943218</v>
      </c>
      <c r="E55" s="18">
        <f>C55*'Salary by occupation'!C11</f>
        <v>11232229445.408516</v>
      </c>
      <c r="F55" s="18">
        <f>D55*'Salary by occupation'!C11</f>
        <v>1393870765.722791</v>
      </c>
      <c r="G55" s="120">
        <f>SUM(Calculations!$E$11:'Calculations'!$E$18)*$D$14*'Employment by occupation'!C36</f>
        <v>77705.67800336967</v>
      </c>
      <c r="H55" s="106">
        <f>G55*'Salary by occupation'!C11</f>
        <v>1023926164.9368421</v>
      </c>
      <c r="I55" s="9"/>
    </row>
    <row r="56" spans="2:9" x14ac:dyDescent="0.3">
      <c r="B56" s="125" t="s">
        <v>10</v>
      </c>
      <c r="C56" s="113">
        <f>Calculations!$E$10*'Progression calculations'!$C$14*'Employment by occupation'!C37</f>
        <v>582450.02187363838</v>
      </c>
      <c r="D56" s="19">
        <f>SUM(Calculations!$E$11:'Calculations'!$E$18)*$D$14*'Employment by occupation'!D37</f>
        <v>105604.54198795061</v>
      </c>
      <c r="E56" s="18">
        <f>C56*'Salary by occupation'!C12</f>
        <v>6850183058.2554235</v>
      </c>
      <c r="F56" s="18">
        <f>D56*'Salary by occupation'!C12</f>
        <v>1242012906.2294474</v>
      </c>
      <c r="G56" s="120">
        <f>SUM(Calculations!$E$11:'Calculations'!$E$18)*$D$14*'Employment by occupation'!C37</f>
        <v>53095.943246444578</v>
      </c>
      <c r="H56" s="106">
        <f>G56*'Salary by occupation'!C12</f>
        <v>624460326.6025697</v>
      </c>
      <c r="I56" s="9"/>
    </row>
    <row r="57" spans="2:9" x14ac:dyDescent="0.3">
      <c r="B57" s="125" t="s">
        <v>11</v>
      </c>
      <c r="C57" s="113">
        <f>Calculations!$E$10*'Progression calculations'!$C$14*'Employment by occupation'!C38</f>
        <v>376273.02298031509</v>
      </c>
      <c r="D57" s="19">
        <f>SUM(Calculations!$E$11:'Calculations'!$E$18)*$D$14*'Employment by occupation'!D38</f>
        <v>38001.189469523939</v>
      </c>
      <c r="E57" s="18">
        <f>C57*'Salary by occupation'!C13</f>
        <v>8386098456.8784876</v>
      </c>
      <c r="F57" s="18">
        <f>D57*'Salary by occupation'!C13</f>
        <v>846942770.02843678</v>
      </c>
      <c r="G57" s="120">
        <f>SUM(Calculations!$E$11:'Calculations'!$E$18)*$D$14*'Employment by occupation'!C38</f>
        <v>34300.919088411101</v>
      </c>
      <c r="H57" s="106">
        <f>G57*'Salary by occupation'!C13</f>
        <v>764473844.97157204</v>
      </c>
      <c r="I57" s="9"/>
    </row>
    <row r="58" spans="2:9" x14ac:dyDescent="0.3">
      <c r="B58" s="125" t="s">
        <v>12</v>
      </c>
      <c r="C58" s="113">
        <f>Calculations!$E$10*'Progression calculations'!$C$14*'Employment by occupation'!C39</f>
        <v>627551.24038155284</v>
      </c>
      <c r="D58" s="19">
        <f>SUM(Calculations!$E$11:'Calculations'!$E$18)*$D$14*'Employment by occupation'!D39</f>
        <v>80583.66607756853</v>
      </c>
      <c r="E58" s="18">
        <f>C58*'Salary by occupation'!C14</f>
        <v>8153635205.0046329</v>
      </c>
      <c r="F58" s="18">
        <f>D58*'Salary by occupation'!C14</f>
        <v>1047005844.9393109</v>
      </c>
      <c r="G58" s="120">
        <f>SUM(Calculations!$E$11:'Calculations'!$E$18)*$D$14*'Employment by occupation'!C39</f>
        <v>57207.354781014401</v>
      </c>
      <c r="H58" s="106">
        <f>G58*'Salary by occupation'!C14</f>
        <v>743282575.05166829</v>
      </c>
      <c r="I58" s="9"/>
    </row>
    <row r="59" spans="2:9" x14ac:dyDescent="0.3">
      <c r="B59" s="125"/>
      <c r="C59" s="114"/>
      <c r="D59" s="18"/>
      <c r="E59" s="18"/>
      <c r="F59" s="18"/>
      <c r="G59" s="107"/>
      <c r="H59" s="106"/>
      <c r="I59" s="9"/>
    </row>
    <row r="60" spans="2:9" x14ac:dyDescent="0.3">
      <c r="B60" s="125" t="s">
        <v>32</v>
      </c>
      <c r="C60" s="152" t="s">
        <v>33</v>
      </c>
      <c r="D60" s="153"/>
      <c r="E60" s="153" t="s">
        <v>34</v>
      </c>
      <c r="F60" s="153"/>
      <c r="G60" s="118" t="s">
        <v>33</v>
      </c>
      <c r="H60" s="119" t="s">
        <v>34</v>
      </c>
      <c r="I60" s="9"/>
    </row>
    <row r="61" spans="2:9" x14ac:dyDescent="0.3">
      <c r="B61" s="125"/>
      <c r="C61" s="115" t="s">
        <v>2</v>
      </c>
      <c r="D61" s="100" t="s">
        <v>1</v>
      </c>
      <c r="E61" s="100" t="s">
        <v>2</v>
      </c>
      <c r="F61" s="100" t="s">
        <v>1</v>
      </c>
      <c r="G61" s="108" t="s">
        <v>1</v>
      </c>
      <c r="H61" s="109" t="s">
        <v>1</v>
      </c>
      <c r="I61" s="9"/>
    </row>
    <row r="62" spans="2:9" x14ac:dyDescent="0.3">
      <c r="B62" s="125" t="s">
        <v>4</v>
      </c>
      <c r="C62" s="113">
        <f>Calculations!$E$10*'Progression calculations'!$C$15*'Employment by occupation'!C43</f>
        <v>540233.15614240756</v>
      </c>
      <c r="D62" s="19">
        <f>SUM(Calculations!$E$11:'Calculations'!$E$18)*$D$15*'Employment by occupation'!D43</f>
        <v>44899.809870306897</v>
      </c>
      <c r="E62" s="18">
        <f>C62*'Salary by occupation'!C6</f>
        <v>20773272217.913433</v>
      </c>
      <c r="F62" s="18">
        <f>D62*'Salary by occupation'!C6</f>
        <v>1726506347.0531862</v>
      </c>
      <c r="G62" s="120">
        <f>SUM(Calculations!$E$11:'Calculations'!$E$18)*$D$15*'Employment by occupation'!C43</f>
        <v>47632.375864800517</v>
      </c>
      <c r="H62" s="106">
        <f>G62*'Salary by occupation'!C6</f>
        <v>1831580122.3511727</v>
      </c>
      <c r="I62" s="9"/>
    </row>
    <row r="63" spans="2:9" x14ac:dyDescent="0.3">
      <c r="B63" s="125" t="s">
        <v>5</v>
      </c>
      <c r="C63" s="113">
        <f>Calculations!$E$10*'Progression calculations'!$C$15*'Employment by occupation'!C44</f>
        <v>240643.79058761912</v>
      </c>
      <c r="D63" s="19">
        <f>SUM(Calculations!$E$11:'Calculations'!$E$18)*$D$15*'Employment by occupation'!D44</f>
        <v>14573.68530396596</v>
      </c>
      <c r="E63" s="18">
        <f>C63*'Salary by occupation'!C7</f>
        <v>8238122520.9635649</v>
      </c>
      <c r="F63" s="18">
        <f>D63*'Salary by occupation'!C7</f>
        <v>498910879.11667341</v>
      </c>
      <c r="G63" s="120">
        <f>SUM(Calculations!$E$11:'Calculations'!$E$18)*$D$15*'Employment by occupation'!C44</f>
        <v>21217.571251362209</v>
      </c>
      <c r="H63" s="106">
        <f>G63*'Salary by occupation'!C7</f>
        <v>726355544.59633338</v>
      </c>
      <c r="I63" s="9"/>
    </row>
    <row r="64" spans="2:9" x14ac:dyDescent="0.3">
      <c r="B64" s="125" t="s">
        <v>6</v>
      </c>
      <c r="C64" s="113">
        <f>Calculations!$E$10*'Progression calculations'!$C$15*'Employment by occupation'!C45</f>
        <v>680001.0143119843</v>
      </c>
      <c r="D64" s="19">
        <f>SUM(Calculations!$E$11:'Calculations'!$E$18)*$D$15*'Employment by occupation'!D45</f>
        <v>44524.751792631301</v>
      </c>
      <c r="E64" s="18">
        <f>C64*'Salary by occupation'!C8</f>
        <v>20225521769.056644</v>
      </c>
      <c r="F64" s="18">
        <f>D64*'Salary by occupation'!C8</f>
        <v>1324316166.7263961</v>
      </c>
      <c r="G64" s="120">
        <f>SUM(Calculations!$E$11:'Calculations'!$E$18)*$D$15*'Employment by occupation'!C45</f>
        <v>59955.71270271291</v>
      </c>
      <c r="H64" s="106">
        <f>G64*'Salary by occupation'!C8</f>
        <v>1783284946.5304899</v>
      </c>
      <c r="I64" s="9"/>
    </row>
    <row r="65" spans="2:9" x14ac:dyDescent="0.3">
      <c r="B65" s="125" t="s">
        <v>7</v>
      </c>
      <c r="C65" s="113">
        <f>Calculations!$E$10*'Progression calculations'!$C$15*'Employment by occupation'!C46</f>
        <v>958929.04431127012</v>
      </c>
      <c r="D65" s="19">
        <f>SUM(Calculations!$E$11:'Calculations'!$E$18)*$D$15*'Employment by occupation'!D46</f>
        <v>63170.496225646581</v>
      </c>
      <c r="E65" s="18">
        <f>C65*'Salary by occupation'!C9</f>
        <v>17493263090.848347</v>
      </c>
      <c r="F65" s="18">
        <f>D65*'Salary by occupation'!C9</f>
        <v>1152387777.3963578</v>
      </c>
      <c r="G65" s="120">
        <f>SUM(Calculations!$E$11:'Calculations'!$E$18)*$D$15*'Employment by occupation'!C46</f>
        <v>84548.806653155465</v>
      </c>
      <c r="H65" s="106">
        <f>G65*'Salary by occupation'!C9</f>
        <v>1542381605.3701885</v>
      </c>
      <c r="I65" s="9"/>
    </row>
    <row r="66" spans="2:9" x14ac:dyDescent="0.3">
      <c r="B66" s="125" t="s">
        <v>8</v>
      </c>
      <c r="C66" s="113">
        <f>Calculations!$E$10*'Progression calculations'!$C$15*'Employment by occupation'!C47</f>
        <v>734085.09856021183</v>
      </c>
      <c r="D66" s="19">
        <f>SUM(Calculations!$E$11:'Calculations'!$E$18)*$D$15*'Employment by occupation'!D47</f>
        <v>34023.125617714657</v>
      </c>
      <c r="E66" s="18">
        <f>C66*'Salary by occupation'!C10</f>
        <v>18131872571.033291</v>
      </c>
      <c r="F66" s="18">
        <f>D66*'Salary by occupation'!C10</f>
        <v>840369841.83252728</v>
      </c>
      <c r="G66" s="120">
        <f>SUM(Calculations!$E$11:'Calculations'!$E$18)*$D$15*'Employment by occupation'!C47</f>
        <v>64724.308261731181</v>
      </c>
      <c r="H66" s="106">
        <f>G66*'Salary by occupation'!C10</f>
        <v>1598687825.0924296</v>
      </c>
      <c r="I66" s="9"/>
    </row>
    <row r="67" spans="2:9" x14ac:dyDescent="0.3">
      <c r="B67" s="125" t="s">
        <v>9</v>
      </c>
      <c r="C67" s="113">
        <f>Calculations!$E$10*'Progression calculations'!$C$15*'Employment by occupation'!C48</f>
        <v>697623.91816814838</v>
      </c>
      <c r="D67" s="19">
        <f>SUM(Calculations!$E$11:'Calculations'!$E$18)*$D$15*'Employment by occupation'!D48</f>
        <v>81226.863679457354</v>
      </c>
      <c r="E67" s="18">
        <f>C67*'Salary by occupation'!C11</f>
        <v>9192576417.2233276</v>
      </c>
      <c r="F67" s="18">
        <f>D67*'Salary by occupation'!C11</f>
        <v>1070324758.1669359</v>
      </c>
      <c r="G67" s="120">
        <f>SUM(Calculations!$E$11:'Calculations'!$E$18)*$D$15*'Employment by occupation'!C48</f>
        <v>61509.524738797511</v>
      </c>
      <c r="H67" s="106">
        <f>G67*'Salary by occupation'!C11</f>
        <v>810509777.29263997</v>
      </c>
      <c r="I67" s="9"/>
    </row>
    <row r="68" spans="2:9" x14ac:dyDescent="0.3">
      <c r="B68" s="125" t="s">
        <v>10</v>
      </c>
      <c r="C68" s="113">
        <f>Calculations!$E$10*'Progression calculations'!$C$15*'Employment by occupation'!C49</f>
        <v>728615.92150140239</v>
      </c>
      <c r="D68" s="19">
        <f>SUM(Calculations!$E$11:'Calculations'!$E$18)*$D$15*'Employment by occupation'!D49</f>
        <v>79297.993565697136</v>
      </c>
      <c r="E68" s="18">
        <f>C68*'Salary by occupation'!C12</f>
        <v>8569237280.4595633</v>
      </c>
      <c r="F68" s="18">
        <f>D68*'Salary by occupation'!C12</f>
        <v>932622116.36629272</v>
      </c>
      <c r="G68" s="120">
        <f>SUM(Calculations!$E$11:'Calculations'!$E$18)*$D$15*'Employment by occupation'!C49</f>
        <v>64242.090733291137</v>
      </c>
      <c r="H68" s="106">
        <f>G68*'Salary by occupation'!C12</f>
        <v>755549944.27242243</v>
      </c>
      <c r="I68" s="9"/>
    </row>
    <row r="69" spans="2:9" x14ac:dyDescent="0.3">
      <c r="B69" s="125" t="s">
        <v>11</v>
      </c>
      <c r="C69" s="113">
        <f>Calculations!$E$10*'Progression calculations'!$C$15*'Employment by occupation'!C50</f>
        <v>534156.29274373036</v>
      </c>
      <c r="D69" s="19">
        <f>SUM(Calculations!$E$11:'Calculations'!$E$18)*$D$15*'Employment by occupation'!D50</f>
        <v>68153.410686193762</v>
      </c>
      <c r="E69" s="18">
        <f>C69*'Salary by occupation'!C13</f>
        <v>11904885518.57856</v>
      </c>
      <c r="F69" s="18">
        <f>D69*'Salary by occupation'!C13</f>
        <v>1518953465.3840857</v>
      </c>
      <c r="G69" s="120">
        <f>SUM(Calculations!$E$11:'Calculations'!$E$18)*$D$15*'Employment by occupation'!C50</f>
        <v>47096.578610978242</v>
      </c>
      <c r="H69" s="106">
        <f>G69*'Salary by occupation'!C13</f>
        <v>1049654163.579097</v>
      </c>
      <c r="I69" s="9"/>
    </row>
    <row r="70" spans="2:9" x14ac:dyDescent="0.3">
      <c r="B70" s="125" t="s">
        <v>12</v>
      </c>
      <c r="C70" s="113">
        <f>Calculations!$E$10*'Progression calculations'!$C$15*'Employment by occupation'!C51</f>
        <v>963182.84869034425</v>
      </c>
      <c r="D70" s="19">
        <f>SUM(Calculations!$E$11:'Calculations'!$E$18)*$D$15*'Employment by occupation'!D51</f>
        <v>105927.11708066435</v>
      </c>
      <c r="E70" s="18">
        <f>C70*'Salary by occupation'!C14</f>
        <v>12514422852.806932</v>
      </c>
      <c r="F70" s="18">
        <f>D70*'Salary by occupation'!C14</f>
        <v>1376287728.2633142</v>
      </c>
      <c r="G70" s="120">
        <f>SUM(Calculations!$E$11:'Calculations'!$E$18)*$D$15*'Employment by occupation'!C51</f>
        <v>84923.864730831061</v>
      </c>
      <c r="H70" s="106">
        <f>G70*'Salary by occupation'!C14</f>
        <v>1103397091.1974473</v>
      </c>
      <c r="I70" s="9"/>
    </row>
    <row r="71" spans="2:9" x14ac:dyDescent="0.3">
      <c r="B71" s="125"/>
      <c r="C71" s="114"/>
      <c r="D71" s="18"/>
      <c r="E71" s="18"/>
      <c r="F71" s="18"/>
      <c r="G71" s="107"/>
      <c r="H71" s="106"/>
      <c r="I71" s="9"/>
    </row>
    <row r="72" spans="2:9" x14ac:dyDescent="0.3">
      <c r="B72" s="125" t="s">
        <v>13</v>
      </c>
      <c r="C72" s="152" t="s">
        <v>33</v>
      </c>
      <c r="D72" s="153"/>
      <c r="E72" s="153" t="s">
        <v>34</v>
      </c>
      <c r="F72" s="153"/>
      <c r="G72" s="118" t="s">
        <v>33</v>
      </c>
      <c r="H72" s="119" t="s">
        <v>34</v>
      </c>
      <c r="I72" s="9"/>
    </row>
    <row r="73" spans="2:9" x14ac:dyDescent="0.3">
      <c r="B73" s="125"/>
      <c r="C73" s="115" t="s">
        <v>2</v>
      </c>
      <c r="D73" s="100" t="s">
        <v>1</v>
      </c>
      <c r="E73" s="100" t="s">
        <v>2</v>
      </c>
      <c r="F73" s="100" t="s">
        <v>1</v>
      </c>
      <c r="G73" s="108" t="s">
        <v>1</v>
      </c>
      <c r="H73" s="109" t="s">
        <v>1</v>
      </c>
      <c r="I73" s="9"/>
    </row>
    <row r="74" spans="2:9" x14ac:dyDescent="0.3">
      <c r="B74" s="125" t="s">
        <v>4</v>
      </c>
      <c r="C74" s="113">
        <f>Calculations!$E$10*'Progression calculations'!$C$16*'Employment by occupation'!C55</f>
        <v>141943.8779829308</v>
      </c>
      <c r="D74" s="19">
        <f>Calculations!$E$10*'Progression calculations'!$D$16*'Employment by occupation'!D55</f>
        <v>206612.80274522511</v>
      </c>
      <c r="E74" s="18">
        <f>C74*'Salary by occupation'!C6</f>
        <v>5458085612.6284075</v>
      </c>
      <c r="F74" s="18">
        <f>D74*'Salary by occupation'!C6</f>
        <v>7944762268.5365486</v>
      </c>
      <c r="G74" s="120">
        <f>Calculations!$E$10*'Progression calculations'!$D$16*'Employment by occupation'!C55</f>
        <v>239670.85118446112</v>
      </c>
      <c r="H74" s="106">
        <f>G74*'Salary by occupation'!C6</f>
        <v>9215924231.5023956</v>
      </c>
      <c r="I74" s="9"/>
    </row>
    <row r="75" spans="2:9" x14ac:dyDescent="0.3">
      <c r="B75" s="125" t="s">
        <v>5</v>
      </c>
      <c r="C75" s="113">
        <f>Calculations!$E$10*'Progression calculations'!$C$16*'Employment by occupation'!C56</f>
        <v>62740.083998724906</v>
      </c>
      <c r="D75" s="19">
        <f>Calculations!$E$10*'Progression calculations'!$D$16*'Employment by occupation'!D56</f>
        <v>244930.08616343047</v>
      </c>
      <c r="E75" s="18">
        <f>C75*'Salary by occupation'!C7</f>
        <v>2147823958.7854691</v>
      </c>
      <c r="F75" s="18">
        <f>D75*'Salary by occupation'!C7</f>
        <v>8384858192.0913067</v>
      </c>
      <c r="G75" s="120">
        <f>Calculations!$E$10*'Progression calculations'!$D$16*'Employment by occupation'!C56</f>
        <v>105936.01886209723</v>
      </c>
      <c r="H75" s="106">
        <f>G75*'Salary by occupation'!C7</f>
        <v>3626579770.1990008</v>
      </c>
      <c r="I75" s="9"/>
    </row>
    <row r="76" spans="2:9" x14ac:dyDescent="0.3">
      <c r="B76" s="125" t="s">
        <v>6</v>
      </c>
      <c r="C76" s="113">
        <f>Calculations!$E$10*'Progression calculations'!$C$16*'Employment by occupation'!C57</f>
        <v>155292.8320252127</v>
      </c>
      <c r="D76" s="19">
        <f>Calculations!$E$10*'Progression calculations'!$D$16*'Employment by occupation'!D57</f>
        <v>184448.88390528277</v>
      </c>
      <c r="E76" s="18">
        <f>C76*'Salary by occupation'!C8</f>
        <v>4618932161.2737503</v>
      </c>
      <c r="F76" s="18">
        <f>D76*'Salary by occupation'!C8</f>
        <v>5486131400.0818701</v>
      </c>
      <c r="G76" s="120">
        <f>Calculations!$E$10*'Progression calculations'!$D$16*'Employment by occupation'!C57</f>
        <v>262210.42966575845</v>
      </c>
      <c r="H76" s="106">
        <f>G76*'Salary by occupation'!C8</f>
        <v>7799021827.40763</v>
      </c>
      <c r="I76" s="9"/>
    </row>
    <row r="77" spans="2:9" x14ac:dyDescent="0.3">
      <c r="B77" s="125" t="s">
        <v>7</v>
      </c>
      <c r="C77" s="113">
        <f>Calculations!$E$10*'Progression calculations'!$C$16*'Employment by occupation'!C58</f>
        <v>169309.23376960869</v>
      </c>
      <c r="D77" s="19">
        <f>Calculations!$E$10*'Progression calculations'!$D$16*'Employment by occupation'!D58</f>
        <v>164914.58255482515</v>
      </c>
      <c r="E77" s="18">
        <f>C77*'Salary by occupation'!C9</f>
        <v>3088623697.0420866</v>
      </c>
      <c r="F77" s="18">
        <f>D77*'Salary by occupation'!C9</f>
        <v>3008454272.2563977</v>
      </c>
      <c r="G77" s="120">
        <f>Calculations!$E$10*'Progression calculations'!$D$16*'Employment by occupation'!C58</f>
        <v>285876.98707112059</v>
      </c>
      <c r="H77" s="106">
        <f>G77*'Salary by occupation'!C9</f>
        <v>5215110936.6449175</v>
      </c>
      <c r="I77" s="9"/>
    </row>
    <row r="78" spans="2:9" x14ac:dyDescent="0.3">
      <c r="B78" s="125" t="s">
        <v>8</v>
      </c>
      <c r="C78" s="113">
        <f>Calculations!$E$10*'Progression calculations'!$C$16*'Employment by occupation'!C59</f>
        <v>371768.37007755076</v>
      </c>
      <c r="D78" s="19">
        <f>Calculations!$E$10*'Progression calculations'!$D$16*'Employment by occupation'!D59</f>
        <v>474833.78667266289</v>
      </c>
      <c r="E78" s="18">
        <f>C78*'Salary by occupation'!C10</f>
        <v>9182663870.1807003</v>
      </c>
      <c r="F78" s="18">
        <f>D78*'Salary by occupation'!C10</f>
        <v>11728375537.463306</v>
      </c>
      <c r="G78" s="120">
        <f>Calculations!$E$10*'Progression calculations'!$D$16*'Employment by occupation'!C59</f>
        <v>627727.26070412935</v>
      </c>
      <c r="H78" s="106">
        <f>G78*'Salary by occupation'!C10</f>
        <v>15504838230.301567</v>
      </c>
      <c r="I78" s="9"/>
    </row>
    <row r="79" spans="2:9" x14ac:dyDescent="0.3">
      <c r="B79" s="125" t="s">
        <v>9</v>
      </c>
      <c r="C79" s="113">
        <f>Calculations!$E$10*'Progression calculations'!$C$16*'Employment by occupation'!C60</f>
        <v>180433.36213817695</v>
      </c>
      <c r="D79" s="19">
        <f>Calculations!$E$10*'Progression calculations'!$D$16*'Employment by occupation'!D60</f>
        <v>419987.47903483943</v>
      </c>
      <c r="E79" s="18">
        <f>C79*'Salary by occupation'!C11</f>
        <v>2377566804.2275147</v>
      </c>
      <c r="F79" s="18">
        <f>D79*'Salary by occupation'!C11</f>
        <v>5534166611.4924984</v>
      </c>
      <c r="G79" s="120">
        <f>Calculations!$E$10*'Progression calculations'!$D$16*'Employment by occupation'!C60</f>
        <v>304659.96913886833</v>
      </c>
      <c r="H79" s="106">
        <f>G79*'Salary by occupation'!C11</f>
        <v>4014498320.1434851</v>
      </c>
      <c r="I79" s="9"/>
    </row>
    <row r="80" spans="2:9" x14ac:dyDescent="0.3">
      <c r="B80" s="125" t="s">
        <v>10</v>
      </c>
      <c r="C80" s="113">
        <f>Calculations!$E$10*'Progression calculations'!$C$16*'Employment by occupation'!C61</f>
        <v>179988.39700343422</v>
      </c>
      <c r="D80" s="19">
        <f>Calculations!$E$10*'Progression calculations'!$D$16*'Employment by occupation'!D61</f>
        <v>324194.27048932598</v>
      </c>
      <c r="E80" s="18">
        <f>C80*'Salary by occupation'!C12</f>
        <v>2116839937.3894496</v>
      </c>
      <c r="F80" s="18">
        <f>D80*'Salary by occupation'!C12</f>
        <v>3812842331.3395529</v>
      </c>
      <c r="G80" s="120">
        <f>Calculations!$E$10*'Progression calculations'!$D$16*'Employment by occupation'!C61</f>
        <v>303908.64985615842</v>
      </c>
      <c r="H80" s="106">
        <f>G80*'Salary by occupation'!C12</f>
        <v>3574263552.7852817</v>
      </c>
      <c r="I80" s="9"/>
    </row>
    <row r="81" spans="2:9" x14ac:dyDescent="0.3">
      <c r="B81" s="125" t="s">
        <v>11</v>
      </c>
      <c r="C81" s="113">
        <f>Calculations!$E$10*'Progression calculations'!$C$16*'Employment by occupation'!C62</f>
        <v>423384.32570770744</v>
      </c>
      <c r="D81" s="19">
        <f>Calculations!$E$10*'Progression calculations'!$D$16*'Employment by occupation'!D62</f>
        <v>688959.78224498709</v>
      </c>
      <c r="E81" s="18">
        <f>C81*'Salary by occupation'!C13</f>
        <v>9436080780.8156166</v>
      </c>
      <c r="F81" s="18">
        <f>D81*'Salary by occupation'!C13</f>
        <v>15355032686.035234</v>
      </c>
      <c r="G81" s="120">
        <f>Calculations!$E$10*'Progression calculations'!$D$16*'Employment by occupation'!C62</f>
        <v>714880.2974984789</v>
      </c>
      <c r="H81" s="106">
        <f>G81*'Salary by occupation'!C13</f>
        <v>15932730208.028925</v>
      </c>
      <c r="I81" s="9"/>
    </row>
    <row r="82" spans="2:9" x14ac:dyDescent="0.3">
      <c r="B82" s="125" t="s">
        <v>12</v>
      </c>
      <c r="C82" s="113">
        <f>Calculations!$E$10*'Progression calculations'!$C$16*'Employment by occupation'!C63</f>
        <v>539742.7084429313</v>
      </c>
      <c r="D82" s="19">
        <f>Calculations!$E$10*'Progression calculations'!$D$16*'Employment by occupation'!D63</f>
        <v>1047339.0800976139</v>
      </c>
      <c r="E82" s="18">
        <f>C82*'Salary by occupation'!C14</f>
        <v>7012758267.4031496</v>
      </c>
      <c r="F82" s="18">
        <f>D82*'Salary by occupation'!C14</f>
        <v>13607846253.110676</v>
      </c>
      <c r="G82" s="120">
        <f>Calculations!$E$10*'Progression calculations'!$D$16*'Employment by occupation'!C63</f>
        <v>911350.28992712032</v>
      </c>
      <c r="H82" s="106">
        <f>G82*'Salary by occupation'!C14</f>
        <v>11840973819.959291</v>
      </c>
      <c r="I82" s="9"/>
    </row>
    <row r="83" spans="2:9" x14ac:dyDescent="0.3">
      <c r="B83" s="125"/>
      <c r="C83" s="114"/>
      <c r="D83" s="18"/>
      <c r="E83" s="18"/>
      <c r="F83" s="18"/>
      <c r="G83" s="107"/>
      <c r="H83" s="106"/>
      <c r="I83" s="9"/>
    </row>
    <row r="84" spans="2:9" x14ac:dyDescent="0.3">
      <c r="B84" s="125" t="s">
        <v>14</v>
      </c>
      <c r="C84" s="152" t="s">
        <v>33</v>
      </c>
      <c r="D84" s="153"/>
      <c r="E84" s="153" t="s">
        <v>34</v>
      </c>
      <c r="F84" s="153"/>
      <c r="G84" s="118" t="s">
        <v>33</v>
      </c>
      <c r="H84" s="119" t="s">
        <v>34</v>
      </c>
      <c r="I84" s="9"/>
    </row>
    <row r="85" spans="2:9" x14ac:dyDescent="0.3">
      <c r="B85" s="125"/>
      <c r="C85" s="115" t="s">
        <v>2</v>
      </c>
      <c r="D85" s="100" t="s">
        <v>1</v>
      </c>
      <c r="E85" s="100" t="s">
        <v>2</v>
      </c>
      <c r="F85" s="100" t="s">
        <v>1</v>
      </c>
      <c r="G85" s="108" t="s">
        <v>1</v>
      </c>
      <c r="H85" s="109" t="s">
        <v>1</v>
      </c>
      <c r="I85" s="9"/>
    </row>
    <row r="86" spans="2:9" x14ac:dyDescent="0.3">
      <c r="B86" s="125" t="s">
        <v>4</v>
      </c>
      <c r="C86" s="113">
        <f>Calculations!$E$10*'Progression calculations'!$C$17*'Employment by occupation'!C67</f>
        <v>141322.04372076472</v>
      </c>
      <c r="D86" s="19">
        <f>Calculations!$E$10*'Progression calculations'!$D$17*'Employment by occupation'!D67</f>
        <v>157927.22327532756</v>
      </c>
      <c r="E86" s="18">
        <f>C86*'Salary by occupation'!C6</f>
        <v>5434174580.4092073</v>
      </c>
      <c r="F86" s="18">
        <f>D86*'Salary by occupation'!C6</f>
        <v>6072683918.8166704</v>
      </c>
      <c r="G86" s="120">
        <f>Calculations!$E$10*'Progression calculations'!$D$17*'Employment by occupation'!C67</f>
        <v>182648.7959795685</v>
      </c>
      <c r="H86" s="106">
        <f>G86*'Salary by occupation'!C6</f>
        <v>7023288215.500679</v>
      </c>
      <c r="I86" s="9"/>
    </row>
    <row r="87" spans="2:9" x14ac:dyDescent="0.3">
      <c r="B87" s="125" t="s">
        <v>5</v>
      </c>
      <c r="C87" s="113">
        <f>Calculations!$E$10*'Progression calculations'!$C$17*'Employment by occupation'!C68</f>
        <v>32405.054611130767</v>
      </c>
      <c r="D87" s="19">
        <f>Calculations!$E$10*'Progression calculations'!$D$17*'Employment by occupation'!D68</f>
        <v>50024.829472111123</v>
      </c>
      <c r="E87" s="18">
        <f>C87*'Salary by occupation'!C7</f>
        <v>1109344269.939975</v>
      </c>
      <c r="F87" s="18">
        <f>D87*'Salary by occupation'!C7</f>
        <v>1712534004.202821</v>
      </c>
      <c r="G87" s="120">
        <f>Calculations!$E$10*'Progression calculations'!$D$17*'Employment by occupation'!C68</f>
        <v>41881.252581302331</v>
      </c>
      <c r="H87" s="106">
        <f>G87*'Salary by occupation'!C7</f>
        <v>1433749398.8674779</v>
      </c>
      <c r="I87" s="9"/>
    </row>
    <row r="88" spans="2:9" x14ac:dyDescent="0.3">
      <c r="B88" s="125" t="s">
        <v>6</v>
      </c>
      <c r="C88" s="113">
        <f>Calculations!$E$10*'Progression calculations'!$C$17*'Employment by occupation'!C69</f>
        <v>85063.268354218264</v>
      </c>
      <c r="D88" s="19">
        <f>Calculations!$E$10*'Progression calculations'!$D$17*'Employment by occupation'!D69</f>
        <v>72710.507953649896</v>
      </c>
      <c r="E88" s="18">
        <f>C88*'Salary by occupation'!C8</f>
        <v>2530068264.0688047</v>
      </c>
      <c r="F88" s="18">
        <f>D88*'Salary by occupation'!C8</f>
        <v>2162655540.9533515</v>
      </c>
      <c r="G88" s="120">
        <f>Calculations!$E$10*'Progression calculations'!$D$17*'Employment by occupation'!C69</f>
        <v>109938.28802591863</v>
      </c>
      <c r="H88" s="106">
        <f>G88*'Salary by occupation'!C8</f>
        <v>3269935177.9214673</v>
      </c>
      <c r="I88" s="9"/>
    </row>
    <row r="89" spans="2:9" x14ac:dyDescent="0.3">
      <c r="B89" s="125" t="s">
        <v>7</v>
      </c>
      <c r="C89" s="113">
        <f>Calculations!$E$10*'Progression calculations'!$C$17*'Employment by occupation'!C70</f>
        <v>150548.48288087835</v>
      </c>
      <c r="D89" s="19">
        <f>Calculations!$E$10*'Progression calculations'!$D$17*'Employment by occupation'!D70</f>
        <v>109938.28802591863</v>
      </c>
      <c r="E89" s="18">
        <f>C89*'Salary by occupation'!C9</f>
        <v>2746380698.9544234</v>
      </c>
      <c r="F89" s="18">
        <f>D89*'Salary by occupation'!C9</f>
        <v>2005549219.3128207</v>
      </c>
      <c r="G89" s="120">
        <f>Calculations!$E$10*'Progression calculations'!$D$17*'Employment by occupation'!C70</f>
        <v>194573.31928396711</v>
      </c>
      <c r="H89" s="106">
        <f>G89*'Salary by occupation'!C9</f>
        <v>3549503777.0377698</v>
      </c>
      <c r="I89" s="9"/>
    </row>
    <row r="90" spans="2:9" x14ac:dyDescent="0.3">
      <c r="B90" s="125" t="s">
        <v>8</v>
      </c>
      <c r="C90" s="113">
        <f>Calculations!$E$10*'Progression calculations'!$C$17*'Employment by occupation'!C71</f>
        <v>353755.17950484424</v>
      </c>
      <c r="D90" s="19">
        <f>Calculations!$E$10*'Progression calculations'!$D$17*'Employment by occupation'!D71</f>
        <v>411832.317049473</v>
      </c>
      <c r="E90" s="18">
        <f>C90*'Salary by occupation'!C10</f>
        <v>8737738783.5624714</v>
      </c>
      <c r="F90" s="18">
        <f>D90*'Salary by occupation'!C10</f>
        <v>10172241757.8293</v>
      </c>
      <c r="G90" s="120">
        <f>Calculations!$E$10*'Progression calculations'!$D$17*'Employment by occupation'!C71</f>
        <v>457203.6740125505</v>
      </c>
      <c r="H90" s="106">
        <f>G90*'Salary by occupation'!C10</f>
        <v>11292912459.963036</v>
      </c>
      <c r="I90" s="9"/>
    </row>
    <row r="91" spans="2:9" x14ac:dyDescent="0.3">
      <c r="B91" s="125" t="s">
        <v>9</v>
      </c>
      <c r="C91" s="113">
        <f>Calculations!$E$10*'Progression calculations'!$C$17*'Employment by occupation'!C72</f>
        <v>169226.39630257178</v>
      </c>
      <c r="D91" s="19">
        <f>Calculations!$E$10*'Progression calculations'!$D$17*'Employment by occupation'!D72</f>
        <v>231510.25732442125</v>
      </c>
      <c r="E91" s="18">
        <f>C91*'Salary by occupation'!C11</f>
        <v>2229892839.5510621</v>
      </c>
      <c r="F91" s="18">
        <f>D91*'Salary by occupation'!C11</f>
        <v>3050606030.5587521</v>
      </c>
      <c r="G91" s="120">
        <f>Calculations!$E$10*'Progression calculations'!$D$17*'Employment by occupation'!C72</f>
        <v>218713.20792457886</v>
      </c>
      <c r="H91" s="106">
        <f>G91*'Salary by occupation'!C11</f>
        <v>2881979566.5580173</v>
      </c>
      <c r="I91" s="9"/>
    </row>
    <row r="92" spans="2:9" x14ac:dyDescent="0.3">
      <c r="B92" s="125" t="s">
        <v>10</v>
      </c>
      <c r="C92" s="113">
        <f>Calculations!$E$10*'Progression calculations'!$C$17*'Employment by occupation'!C73</f>
        <v>256990.08587438427</v>
      </c>
      <c r="D92" s="19">
        <f>Calculations!$E$10*'Progression calculations'!$D$17*'Employment by occupation'!D73</f>
        <v>304511.60730988573</v>
      </c>
      <c r="E92" s="18">
        <f>C92*'Salary by occupation'!C12</f>
        <v>3022455260.1669159</v>
      </c>
      <c r="F92" s="18">
        <f>D92*'Salary by occupation'!C12</f>
        <v>3581354923.3394198</v>
      </c>
      <c r="G92" s="120">
        <f>Calculations!$E$10*'Progression calculations'!$D$17*'Employment by occupation'!C73</f>
        <v>332141.60033227265</v>
      </c>
      <c r="H92" s="106">
        <f>G92*'Salary by occupation'!C12</f>
        <v>3906310718.6758518</v>
      </c>
      <c r="I92" s="9"/>
    </row>
    <row r="93" spans="2:9" x14ac:dyDescent="0.3">
      <c r="B93" s="125" t="s">
        <v>11</v>
      </c>
      <c r="C93" s="113">
        <f>Calculations!$E$10*'Progression calculations'!$C$17*'Employment by occupation'!C74</f>
        <v>360056.16234589741</v>
      </c>
      <c r="D93" s="19">
        <f>Calculations!$E$10*'Progression calculations'!$D$17*'Employment by occupation'!D74</f>
        <v>638979.94389667525</v>
      </c>
      <c r="E93" s="18">
        <f>C93*'Salary by occupation'!C13</f>
        <v>8024668905.3668489</v>
      </c>
      <c r="F93" s="18">
        <f>D93*'Salary by occupation'!C13</f>
        <v>14241118534.210054</v>
      </c>
      <c r="G93" s="120">
        <f>Calculations!$E$10*'Progression calculations'!$D$17*'Employment by occupation'!C74</f>
        <v>465347.25090335927</v>
      </c>
      <c r="H93" s="106">
        <f>G93*'Salary by occupation'!C13</f>
        <v>10371319824.640911</v>
      </c>
      <c r="I93" s="9"/>
    </row>
    <row r="94" spans="2:9" x14ac:dyDescent="0.3">
      <c r="B94" s="125" t="s">
        <v>12</v>
      </c>
      <c r="C94" s="113">
        <f>Calculations!$E$10*'Progression calculations'!$C$17*'Employment by occupation'!C75</f>
        <v>700984.34106716898</v>
      </c>
      <c r="D94" s="19">
        <f>Calculations!$E$10*'Progression calculations'!$D$17*'Employment by occupation'!D75</f>
        <v>931276.18587034766</v>
      </c>
      <c r="E94" s="18">
        <f>C94*'Salary by occupation'!C14</f>
        <v>9107735326.9306927</v>
      </c>
      <c r="F94" s="18">
        <f>D94*'Salary by occupation'!C14</f>
        <v>12099866602.252537</v>
      </c>
      <c r="G94" s="120">
        <f>Calculations!$E$10*'Progression calculations'!$D$17*'Employment by occupation'!C75</f>
        <v>905972.92910247762</v>
      </c>
      <c r="H94" s="106">
        <f>G94*'Salary by occupation'!C14</f>
        <v>11771106953.78409</v>
      </c>
      <c r="I94" s="29"/>
    </row>
    <row r="95" spans="2:9" x14ac:dyDescent="0.3">
      <c r="B95" s="125"/>
      <c r="C95" s="114"/>
      <c r="D95" s="18"/>
      <c r="E95" s="18"/>
      <c r="F95" s="18"/>
      <c r="G95" s="107"/>
      <c r="H95" s="106"/>
      <c r="I95" s="29"/>
    </row>
    <row r="96" spans="2:9" x14ac:dyDescent="0.3">
      <c r="B96" s="127" t="s">
        <v>35</v>
      </c>
      <c r="C96" s="128"/>
      <c r="D96" s="129"/>
      <c r="E96" s="129"/>
      <c r="F96" s="129">
        <f>SUM(F26:F34,F38:F46,F50:F58,F62:F70,F74:F82,F86:F94)</f>
        <v>196228819274.39969</v>
      </c>
      <c r="G96" s="130"/>
      <c r="H96" s="131">
        <f>SUM(H26:H34,H38:H46,H50:H58,H62:H70,H74:H82,H86:H94)</f>
        <v>203311551624.08142</v>
      </c>
      <c r="I96" s="29"/>
    </row>
    <row r="97" spans="2:9" x14ac:dyDescent="0.3">
      <c r="B97" s="102"/>
      <c r="C97" s="103"/>
      <c r="D97" s="103"/>
      <c r="E97" s="103"/>
      <c r="F97" s="103"/>
      <c r="G97" s="30"/>
      <c r="H97" s="30"/>
      <c r="I97" s="30"/>
    </row>
    <row r="98" spans="2:9" x14ac:dyDescent="0.3">
      <c r="B98" s="103"/>
      <c r="C98" s="103"/>
      <c r="D98" s="103"/>
      <c r="E98" s="103"/>
      <c r="F98" s="103"/>
      <c r="G98" s="103"/>
      <c r="H98" s="103"/>
      <c r="I98" s="103"/>
    </row>
    <row r="103" spans="2:9" x14ac:dyDescent="0.3">
      <c r="B103" s="59" t="s">
        <v>75</v>
      </c>
      <c r="C103" s="2"/>
      <c r="D103" s="2"/>
      <c r="E103" s="2"/>
    </row>
    <row r="104" spans="2:9" x14ac:dyDescent="0.3">
      <c r="B104" s="59"/>
      <c r="C104" s="2"/>
      <c r="D104" s="2"/>
      <c r="E104" s="2"/>
    </row>
    <row r="105" spans="2:9" ht="46.2" customHeight="1" x14ac:dyDescent="0.3">
      <c r="B105" s="149" t="s">
        <v>70</v>
      </c>
      <c r="C105" s="149"/>
      <c r="D105" s="149"/>
      <c r="E105" s="149"/>
    </row>
    <row r="106" spans="2:9" x14ac:dyDescent="0.3">
      <c r="B106" s="150" t="s">
        <v>72</v>
      </c>
      <c r="C106" s="150"/>
      <c r="D106" s="150"/>
      <c r="E106" s="150"/>
    </row>
    <row r="107" spans="2:9" x14ac:dyDescent="0.3">
      <c r="B107" s="151" t="s">
        <v>74</v>
      </c>
      <c r="C107" s="151"/>
      <c r="D107" s="151"/>
      <c r="E107" s="151"/>
    </row>
  </sheetData>
  <mergeCells count="17">
    <mergeCell ref="C22:F22"/>
    <mergeCell ref="G22:H22"/>
    <mergeCell ref="C60:D60"/>
    <mergeCell ref="E60:F60"/>
    <mergeCell ref="C72:D72"/>
    <mergeCell ref="E72:F72"/>
    <mergeCell ref="C24:D24"/>
    <mergeCell ref="E24:F24"/>
    <mergeCell ref="C36:D36"/>
    <mergeCell ref="E36:F36"/>
    <mergeCell ref="C48:D48"/>
    <mergeCell ref="E48:F48"/>
    <mergeCell ref="B105:E105"/>
    <mergeCell ref="B106:E106"/>
    <mergeCell ref="B107:E107"/>
    <mergeCell ref="C84:D84"/>
    <mergeCell ref="E84:F8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4"/>
  <sheetViews>
    <sheetView showGridLines="0" zoomScale="80" zoomScaleNormal="80" workbookViewId="0">
      <selection activeCell="B1" sqref="B1"/>
    </sheetView>
  </sheetViews>
  <sheetFormatPr defaultRowHeight="14.4" x14ac:dyDescent="0.3"/>
  <cols>
    <col min="1" max="1" width="6.88671875" customWidth="1"/>
    <col min="2" max="2" width="47.77734375" bestFit="1" customWidth="1"/>
  </cols>
  <sheetData>
    <row r="2" spans="2:6" ht="28.8" customHeight="1" x14ac:dyDescent="0.3">
      <c r="B2" s="160" t="s">
        <v>65</v>
      </c>
      <c r="C2" s="160"/>
      <c r="D2" s="160"/>
      <c r="E2" s="54"/>
    </row>
    <row r="3" spans="2:6" x14ac:dyDescent="0.3">
      <c r="B3" s="55"/>
      <c r="C3" s="55"/>
      <c r="D3" s="55"/>
    </row>
    <row r="4" spans="2:6" x14ac:dyDescent="0.3">
      <c r="B4" s="6"/>
      <c r="C4" s="6"/>
      <c r="D4" s="6"/>
      <c r="E4" s="4"/>
      <c r="F4" s="4"/>
    </row>
    <row r="5" spans="2:6" x14ac:dyDescent="0.3">
      <c r="B5" s="79" t="s">
        <v>76</v>
      </c>
      <c r="C5" s="29"/>
      <c r="D5" s="29"/>
      <c r="E5" s="30"/>
      <c r="F5" s="30"/>
    </row>
    <row r="6" spans="2:6" x14ac:dyDescent="0.3">
      <c r="B6" s="98"/>
      <c r="C6" s="87" t="s">
        <v>2</v>
      </c>
      <c r="D6" s="88" t="s">
        <v>1</v>
      </c>
      <c r="E6" s="30"/>
      <c r="F6" s="30"/>
    </row>
    <row r="7" spans="2:6" x14ac:dyDescent="0.3">
      <c r="B7" s="80" t="s">
        <v>4</v>
      </c>
      <c r="C7" s="96">
        <v>0.13270000000000001</v>
      </c>
      <c r="D7" s="94">
        <v>0.1014</v>
      </c>
      <c r="E7" s="30"/>
      <c r="F7" s="30"/>
    </row>
    <row r="8" spans="2:6" x14ac:dyDescent="0.3">
      <c r="B8" s="80" t="s">
        <v>5</v>
      </c>
      <c r="C8" s="96">
        <v>0.45379999999999998</v>
      </c>
      <c r="D8" s="94">
        <v>0.43769999999999998</v>
      </c>
      <c r="E8" s="30"/>
      <c r="F8" s="30"/>
    </row>
    <row r="9" spans="2:6" x14ac:dyDescent="0.3">
      <c r="B9" s="80" t="s">
        <v>6</v>
      </c>
      <c r="C9" s="96">
        <v>0.19889999999999999</v>
      </c>
      <c r="D9" s="94">
        <v>0.16789999999999999</v>
      </c>
      <c r="E9" s="30"/>
      <c r="F9" s="30"/>
    </row>
    <row r="10" spans="2:6" x14ac:dyDescent="0.3">
      <c r="B10" s="80" t="s">
        <v>7</v>
      </c>
      <c r="C10" s="96">
        <v>7.6799999999999993E-2</v>
      </c>
      <c r="D10" s="94">
        <v>9.7000000000000003E-2</v>
      </c>
      <c r="E10" s="30"/>
      <c r="F10" s="30"/>
    </row>
    <row r="11" spans="2:6" x14ac:dyDescent="0.3">
      <c r="B11" s="80" t="s">
        <v>8</v>
      </c>
      <c r="C11" s="96">
        <v>2.5999999999999999E-2</v>
      </c>
      <c r="D11" s="94">
        <v>2.2599999999999999E-2</v>
      </c>
      <c r="E11" s="30"/>
      <c r="F11" s="30"/>
    </row>
    <row r="12" spans="2:6" x14ac:dyDescent="0.3">
      <c r="B12" s="80" t="s">
        <v>9</v>
      </c>
      <c r="C12" s="96">
        <v>4.1500000000000002E-2</v>
      </c>
      <c r="D12" s="94">
        <v>5.8799999999999998E-2</v>
      </c>
      <c r="E12" s="30"/>
      <c r="F12" s="30"/>
    </row>
    <row r="13" spans="2:6" x14ac:dyDescent="0.3">
      <c r="B13" s="80" t="s">
        <v>10</v>
      </c>
      <c r="C13" s="96">
        <v>3.3399999999999999E-2</v>
      </c>
      <c r="D13" s="94">
        <v>5.7799999999999997E-2</v>
      </c>
      <c r="E13" s="30"/>
      <c r="F13" s="30"/>
    </row>
    <row r="14" spans="2:6" x14ac:dyDescent="0.3">
      <c r="B14" s="80" t="s">
        <v>11</v>
      </c>
      <c r="C14" s="96">
        <v>1.12E-2</v>
      </c>
      <c r="D14" s="94">
        <v>1.9400000000000001E-2</v>
      </c>
      <c r="E14" s="30"/>
      <c r="F14" s="30"/>
    </row>
    <row r="15" spans="2:6" x14ac:dyDescent="0.3">
      <c r="B15" s="82" t="s">
        <v>12</v>
      </c>
      <c r="C15" s="97">
        <v>2.5899999999999999E-2</v>
      </c>
      <c r="D15" s="95">
        <v>3.7499999999999999E-2</v>
      </c>
      <c r="E15" s="30"/>
      <c r="F15" s="30"/>
    </row>
    <row r="16" spans="2:6" x14ac:dyDescent="0.3">
      <c r="B16" s="29"/>
      <c r="C16" s="29"/>
      <c r="D16" s="29"/>
      <c r="E16" s="30"/>
      <c r="F16" s="30"/>
    </row>
    <row r="17" spans="2:6" x14ac:dyDescent="0.3">
      <c r="B17" s="79" t="s">
        <v>30</v>
      </c>
      <c r="C17" s="29"/>
      <c r="D17" s="29"/>
      <c r="E17" s="30"/>
      <c r="F17" s="30"/>
    </row>
    <row r="18" spans="2:6" x14ac:dyDescent="0.3">
      <c r="B18" s="86"/>
      <c r="C18" s="87" t="s">
        <v>2</v>
      </c>
      <c r="D18" s="88" t="s">
        <v>1</v>
      </c>
      <c r="E18" s="30"/>
      <c r="F18" s="30"/>
    </row>
    <row r="19" spans="2:6" x14ac:dyDescent="0.3">
      <c r="B19" s="80" t="s">
        <v>4</v>
      </c>
      <c r="C19" s="96">
        <v>0.1176</v>
      </c>
      <c r="D19" s="94">
        <v>9.2899999999999996E-2</v>
      </c>
      <c r="E19" s="30"/>
      <c r="F19" s="30"/>
    </row>
    <row r="20" spans="2:6" x14ac:dyDescent="0.3">
      <c r="B20" s="80" t="s">
        <v>5</v>
      </c>
      <c r="C20" s="96">
        <v>0.23280000000000001</v>
      </c>
      <c r="D20" s="94">
        <v>0.24079999999999999</v>
      </c>
      <c r="E20" s="30"/>
      <c r="F20" s="30"/>
    </row>
    <row r="21" spans="2:6" x14ac:dyDescent="0.3">
      <c r="B21" s="80" t="s">
        <v>6</v>
      </c>
      <c r="C21" s="96">
        <v>0.17510000000000001</v>
      </c>
      <c r="D21" s="94">
        <v>0.1331</v>
      </c>
      <c r="E21" s="30"/>
      <c r="F21" s="30"/>
    </row>
    <row r="22" spans="2:6" x14ac:dyDescent="0.3">
      <c r="B22" s="80" t="s">
        <v>7</v>
      </c>
      <c r="C22" s="96">
        <v>0.1176</v>
      </c>
      <c r="D22" s="94">
        <v>8.5599999999999996E-2</v>
      </c>
      <c r="E22" s="30"/>
      <c r="F22" s="30"/>
    </row>
    <row r="23" spans="2:6" x14ac:dyDescent="0.3">
      <c r="B23" s="80" t="s">
        <v>8</v>
      </c>
      <c r="C23" s="96">
        <v>9.7100000000000006E-2</v>
      </c>
      <c r="D23" s="94">
        <v>5.8299999999999998E-2</v>
      </c>
      <c r="E23" s="30"/>
      <c r="F23" s="30"/>
    </row>
    <row r="24" spans="2:6" x14ac:dyDescent="0.3">
      <c r="B24" s="80" t="s">
        <v>9</v>
      </c>
      <c r="C24" s="96">
        <v>0.1191</v>
      </c>
      <c r="D24" s="94">
        <v>0.17199999999999999</v>
      </c>
      <c r="E24" s="30"/>
      <c r="F24" s="30"/>
    </row>
    <row r="25" spans="2:6" x14ac:dyDescent="0.3">
      <c r="B25" s="80" t="s">
        <v>10</v>
      </c>
      <c r="C25" s="96">
        <v>4.9299999999999997E-2</v>
      </c>
      <c r="D25" s="94">
        <v>6.4899999999999999E-2</v>
      </c>
      <c r="E25" s="30"/>
      <c r="F25" s="30"/>
    </row>
    <row r="26" spans="2:6" x14ac:dyDescent="0.3">
      <c r="B26" s="80" t="s">
        <v>11</v>
      </c>
      <c r="C26" s="96">
        <v>3.2000000000000001E-2</v>
      </c>
      <c r="D26" s="94">
        <v>6.5600000000000006E-2</v>
      </c>
      <c r="E26" s="30"/>
      <c r="F26" s="30"/>
    </row>
    <row r="27" spans="2:6" x14ac:dyDescent="0.3">
      <c r="B27" s="82" t="s">
        <v>12</v>
      </c>
      <c r="C27" s="97">
        <v>5.9400000000000001E-2</v>
      </c>
      <c r="D27" s="95">
        <v>8.6599999999999996E-2</v>
      </c>
      <c r="E27" s="30"/>
      <c r="F27" s="30"/>
    </row>
    <row r="28" spans="2:6" x14ac:dyDescent="0.3">
      <c r="B28" s="29"/>
      <c r="C28" s="29"/>
      <c r="D28" s="29"/>
      <c r="E28" s="30"/>
      <c r="F28" s="30"/>
    </row>
    <row r="29" spans="2:6" x14ac:dyDescent="0.3">
      <c r="B29" s="79" t="s">
        <v>31</v>
      </c>
      <c r="C29" s="29"/>
      <c r="D29" s="29"/>
      <c r="E29" s="30"/>
      <c r="F29" s="30"/>
    </row>
    <row r="30" spans="2:6" x14ac:dyDescent="0.3">
      <c r="B30" s="86"/>
      <c r="C30" s="87" t="s">
        <v>2</v>
      </c>
      <c r="D30" s="88" t="s">
        <v>1</v>
      </c>
      <c r="E30" s="30"/>
      <c r="F30" s="30"/>
    </row>
    <row r="31" spans="2:6" x14ac:dyDescent="0.3">
      <c r="B31" s="80" t="s">
        <v>4</v>
      </c>
      <c r="C31" s="96">
        <v>9.3700000000000006E-2</v>
      </c>
      <c r="D31" s="94">
        <v>7.1199999999999999E-2</v>
      </c>
      <c r="E31" s="30"/>
      <c r="F31" s="30"/>
    </row>
    <row r="32" spans="2:6" x14ac:dyDescent="0.3">
      <c r="B32" s="80" t="s">
        <v>5</v>
      </c>
      <c r="C32" s="96">
        <v>7.4300000000000005E-2</v>
      </c>
      <c r="D32" s="94">
        <v>6.1699999999999998E-2</v>
      </c>
      <c r="E32" s="30"/>
      <c r="F32" s="30"/>
    </row>
    <row r="33" spans="2:6" x14ac:dyDescent="0.3">
      <c r="B33" s="80" t="s">
        <v>6</v>
      </c>
      <c r="C33" s="96">
        <v>0.1414</v>
      </c>
      <c r="D33" s="94">
        <v>0.10589999999999999</v>
      </c>
      <c r="E33" s="30"/>
      <c r="F33" s="30"/>
    </row>
    <row r="34" spans="2:6" x14ac:dyDescent="0.3">
      <c r="B34" s="80" t="s">
        <v>7</v>
      </c>
      <c r="C34" s="96">
        <v>0.1193</v>
      </c>
      <c r="D34" s="94">
        <v>0.11600000000000001</v>
      </c>
      <c r="E34" s="30"/>
      <c r="F34" s="30"/>
    </row>
    <row r="35" spans="2:6" x14ac:dyDescent="0.3">
      <c r="B35" s="80" t="s">
        <v>8</v>
      </c>
      <c r="C35" s="96">
        <v>0.1928</v>
      </c>
      <c r="D35" s="94">
        <v>8.3299999999999999E-2</v>
      </c>
      <c r="E35" s="30"/>
      <c r="F35" s="30"/>
    </row>
    <row r="36" spans="2:6" x14ac:dyDescent="0.3">
      <c r="B36" s="80" t="s">
        <v>9</v>
      </c>
      <c r="C36" s="96">
        <v>0.1323</v>
      </c>
      <c r="D36" s="94">
        <v>0.18010000000000001</v>
      </c>
      <c r="E36" s="30"/>
      <c r="F36" s="30"/>
    </row>
    <row r="37" spans="2:6" x14ac:dyDescent="0.3">
      <c r="B37" s="80" t="s">
        <v>10</v>
      </c>
      <c r="C37" s="96">
        <v>9.0399999999999994E-2</v>
      </c>
      <c r="D37" s="94">
        <v>0.17979999999999999</v>
      </c>
      <c r="E37" s="30"/>
      <c r="F37" s="30"/>
    </row>
    <row r="38" spans="2:6" x14ac:dyDescent="0.3">
      <c r="B38" s="80" t="s">
        <v>11</v>
      </c>
      <c r="C38" s="96">
        <v>5.8400000000000001E-2</v>
      </c>
      <c r="D38" s="94">
        <v>6.4699999999999994E-2</v>
      </c>
      <c r="E38" s="30"/>
      <c r="F38" s="30"/>
    </row>
    <row r="39" spans="2:6" x14ac:dyDescent="0.3">
      <c r="B39" s="82" t="s">
        <v>12</v>
      </c>
      <c r="C39" s="97">
        <v>9.74E-2</v>
      </c>
      <c r="D39" s="95">
        <v>0.13719999999999999</v>
      </c>
      <c r="E39" s="30"/>
      <c r="F39" s="30"/>
    </row>
    <row r="40" spans="2:6" x14ac:dyDescent="0.3">
      <c r="B40" s="29"/>
      <c r="C40" s="29"/>
      <c r="D40" s="29"/>
      <c r="E40" s="30"/>
      <c r="F40" s="30"/>
    </row>
    <row r="41" spans="2:6" x14ac:dyDescent="0.3">
      <c r="B41" s="79" t="s">
        <v>32</v>
      </c>
      <c r="C41" s="29"/>
      <c r="D41" s="29"/>
      <c r="E41" s="30"/>
      <c r="F41" s="30"/>
    </row>
    <row r="42" spans="2:6" x14ac:dyDescent="0.3">
      <c r="B42" s="86"/>
      <c r="C42" s="87" t="s">
        <v>2</v>
      </c>
      <c r="D42" s="88" t="s">
        <v>1</v>
      </c>
      <c r="E42" s="30"/>
      <c r="F42" s="30"/>
    </row>
    <row r="43" spans="2:6" x14ac:dyDescent="0.3">
      <c r="B43" s="80" t="s">
        <v>4</v>
      </c>
      <c r="C43" s="96">
        <v>8.8900000000000007E-2</v>
      </c>
      <c r="D43" s="94">
        <v>8.3799999999999999E-2</v>
      </c>
      <c r="E43" s="30"/>
      <c r="F43" s="30"/>
    </row>
    <row r="44" spans="2:6" x14ac:dyDescent="0.3">
      <c r="B44" s="80" t="s">
        <v>5</v>
      </c>
      <c r="C44" s="96">
        <v>3.9600000000000003E-2</v>
      </c>
      <c r="D44" s="94">
        <v>2.7199999999999998E-2</v>
      </c>
      <c r="E44" s="30"/>
      <c r="F44" s="30"/>
    </row>
    <row r="45" spans="2:6" x14ac:dyDescent="0.3">
      <c r="B45" s="80" t="s">
        <v>6</v>
      </c>
      <c r="C45" s="96">
        <v>0.1119</v>
      </c>
      <c r="D45" s="94">
        <v>8.3099999999999993E-2</v>
      </c>
      <c r="E45" s="30"/>
      <c r="F45" s="30"/>
    </row>
    <row r="46" spans="2:6" x14ac:dyDescent="0.3">
      <c r="B46" s="80" t="s">
        <v>7</v>
      </c>
      <c r="C46" s="96">
        <v>0.1578</v>
      </c>
      <c r="D46" s="94">
        <v>0.1179</v>
      </c>
      <c r="E46" s="30"/>
      <c r="F46" s="30"/>
    </row>
    <row r="47" spans="2:6" x14ac:dyDescent="0.3">
      <c r="B47" s="80" t="s">
        <v>8</v>
      </c>
      <c r="C47" s="96">
        <v>0.1208</v>
      </c>
      <c r="D47" s="94">
        <v>6.3500000000000001E-2</v>
      </c>
      <c r="E47" s="30"/>
      <c r="F47" s="30"/>
    </row>
    <row r="48" spans="2:6" x14ac:dyDescent="0.3">
      <c r="B48" s="80" t="s">
        <v>9</v>
      </c>
      <c r="C48" s="96">
        <v>0.1148</v>
      </c>
      <c r="D48" s="94">
        <v>0.15160000000000001</v>
      </c>
      <c r="E48" s="30"/>
      <c r="F48" s="30"/>
    </row>
    <row r="49" spans="2:11" x14ac:dyDescent="0.3">
      <c r="B49" s="80" t="s">
        <v>10</v>
      </c>
      <c r="C49" s="96">
        <v>0.11990000000000001</v>
      </c>
      <c r="D49" s="94">
        <v>0.14799999999999999</v>
      </c>
      <c r="E49" s="30"/>
      <c r="F49" s="30"/>
    </row>
    <row r="50" spans="2:11" x14ac:dyDescent="0.3">
      <c r="B50" s="80" t="s">
        <v>11</v>
      </c>
      <c r="C50" s="96">
        <v>8.7900000000000006E-2</v>
      </c>
      <c r="D50" s="94">
        <v>0.12720000000000001</v>
      </c>
      <c r="E50" s="30"/>
      <c r="F50" s="30"/>
    </row>
    <row r="51" spans="2:11" x14ac:dyDescent="0.3">
      <c r="B51" s="82" t="s">
        <v>12</v>
      </c>
      <c r="C51" s="97">
        <v>0.1585</v>
      </c>
      <c r="D51" s="95">
        <v>0.19769999999999999</v>
      </c>
      <c r="E51" s="30"/>
      <c r="F51" s="30"/>
    </row>
    <row r="52" spans="2:11" x14ac:dyDescent="0.3">
      <c r="B52" s="29"/>
      <c r="C52" s="29"/>
      <c r="D52" s="29"/>
      <c r="E52" s="30"/>
      <c r="F52" s="30"/>
    </row>
    <row r="53" spans="2:11" x14ac:dyDescent="0.3">
      <c r="B53" s="79" t="s">
        <v>13</v>
      </c>
      <c r="C53" s="29"/>
      <c r="D53" s="29"/>
      <c r="E53" s="30"/>
      <c r="F53" s="30"/>
    </row>
    <row r="54" spans="2:11" x14ac:dyDescent="0.3">
      <c r="B54" s="86"/>
      <c r="C54" s="87" t="s">
        <v>2</v>
      </c>
      <c r="D54" s="88" t="s">
        <v>1</v>
      </c>
      <c r="E54" s="30"/>
      <c r="F54" s="30"/>
    </row>
    <row r="55" spans="2:11" x14ac:dyDescent="0.3">
      <c r="B55" s="80" t="s">
        <v>4</v>
      </c>
      <c r="C55" s="96">
        <v>6.3799999999999996E-2</v>
      </c>
      <c r="D55" s="94">
        <v>5.5E-2</v>
      </c>
      <c r="E55" s="30"/>
      <c r="F55" s="30"/>
    </row>
    <row r="56" spans="2:11" x14ac:dyDescent="0.3">
      <c r="B56" s="80" t="s">
        <v>5</v>
      </c>
      <c r="C56" s="96">
        <v>2.8199999999999999E-2</v>
      </c>
      <c r="D56" s="94">
        <v>6.5199999999999994E-2</v>
      </c>
      <c r="E56" s="30"/>
      <c r="F56" s="30"/>
    </row>
    <row r="57" spans="2:11" x14ac:dyDescent="0.3">
      <c r="B57" s="80" t="s">
        <v>6</v>
      </c>
      <c r="C57" s="96">
        <v>6.9800000000000001E-2</v>
      </c>
      <c r="D57" s="94">
        <v>4.9099999999999998E-2</v>
      </c>
      <c r="E57" s="30"/>
      <c r="F57" s="30"/>
    </row>
    <row r="58" spans="2:11" x14ac:dyDescent="0.3">
      <c r="B58" s="80" t="s">
        <v>7</v>
      </c>
      <c r="C58" s="96">
        <v>7.6100000000000001E-2</v>
      </c>
      <c r="D58" s="94">
        <v>4.3900000000000002E-2</v>
      </c>
      <c r="E58" s="30"/>
      <c r="F58" s="30"/>
    </row>
    <row r="59" spans="2:11" x14ac:dyDescent="0.3">
      <c r="B59" s="80" t="s">
        <v>8</v>
      </c>
      <c r="C59" s="96">
        <v>0.1671</v>
      </c>
      <c r="D59" s="94">
        <v>0.12640000000000001</v>
      </c>
      <c r="E59" s="30"/>
      <c r="F59" s="30"/>
    </row>
    <row r="60" spans="2:11" x14ac:dyDescent="0.3">
      <c r="B60" s="80" t="s">
        <v>9</v>
      </c>
      <c r="C60" s="96">
        <v>8.1100000000000005E-2</v>
      </c>
      <c r="D60" s="94">
        <v>0.1118</v>
      </c>
      <c r="E60" s="30"/>
      <c r="F60" s="30"/>
    </row>
    <row r="61" spans="2:11" x14ac:dyDescent="0.3">
      <c r="B61" s="80" t="s">
        <v>10</v>
      </c>
      <c r="C61" s="96">
        <v>8.09E-2</v>
      </c>
      <c r="D61" s="94">
        <v>8.6300000000000002E-2</v>
      </c>
      <c r="E61" s="30"/>
      <c r="F61" s="30"/>
    </row>
    <row r="62" spans="2:11" x14ac:dyDescent="0.3">
      <c r="B62" s="80" t="s">
        <v>11</v>
      </c>
      <c r="C62" s="96">
        <v>0.1903</v>
      </c>
      <c r="D62" s="94">
        <v>0.18340000000000001</v>
      </c>
      <c r="E62" s="30"/>
      <c r="F62" s="30"/>
    </row>
    <row r="63" spans="2:11" x14ac:dyDescent="0.3">
      <c r="B63" s="82" t="s">
        <v>12</v>
      </c>
      <c r="C63" s="97">
        <v>0.24260000000000001</v>
      </c>
      <c r="D63" s="95">
        <v>0.27879999999999999</v>
      </c>
      <c r="E63" s="30"/>
      <c r="F63" s="30"/>
    </row>
    <row r="64" spans="2:11" x14ac:dyDescent="0.3">
      <c r="B64" s="29"/>
      <c r="C64" s="29"/>
      <c r="D64" s="29"/>
      <c r="E64" s="30"/>
      <c r="F64" s="30"/>
      <c r="H64" s="4"/>
      <c r="I64" s="4"/>
      <c r="J64" s="4"/>
      <c r="K64" s="4"/>
    </row>
    <row r="65" spans="2:11" x14ac:dyDescent="0.3">
      <c r="B65" s="79" t="s">
        <v>14</v>
      </c>
      <c r="C65" s="29"/>
      <c r="D65" s="29"/>
      <c r="E65" s="30"/>
      <c r="F65" s="30"/>
      <c r="H65" s="4"/>
      <c r="I65" s="4"/>
      <c r="J65" s="4"/>
      <c r="K65" s="4"/>
    </row>
    <row r="66" spans="2:11" x14ac:dyDescent="0.3">
      <c r="B66" s="86"/>
      <c r="C66" s="87" t="s">
        <v>2</v>
      </c>
      <c r="D66" s="88" t="s">
        <v>1</v>
      </c>
      <c r="E66" s="30"/>
      <c r="F66" s="30"/>
      <c r="H66" s="4"/>
      <c r="I66" s="24"/>
      <c r="J66" s="25"/>
      <c r="K66" s="4"/>
    </row>
    <row r="67" spans="2:11" x14ac:dyDescent="0.3">
      <c r="B67" s="80" t="s">
        <v>4</v>
      </c>
      <c r="C67" s="96">
        <v>6.2799999999999995E-2</v>
      </c>
      <c r="D67" s="94">
        <v>5.4300000000000001E-2</v>
      </c>
      <c r="E67" s="30"/>
      <c r="F67" s="30"/>
      <c r="H67" s="4"/>
      <c r="I67" s="24"/>
      <c r="J67" s="25"/>
      <c r="K67" s="4"/>
    </row>
    <row r="68" spans="2:11" x14ac:dyDescent="0.3">
      <c r="B68" s="80" t="s">
        <v>5</v>
      </c>
      <c r="C68" s="96">
        <v>1.44E-2</v>
      </c>
      <c r="D68" s="94">
        <v>1.72E-2</v>
      </c>
      <c r="E68" s="30"/>
      <c r="F68" s="30"/>
      <c r="H68" s="4"/>
      <c r="I68" s="24"/>
      <c r="J68" s="25"/>
      <c r="K68" s="4"/>
    </row>
    <row r="69" spans="2:11" x14ac:dyDescent="0.3">
      <c r="B69" s="80" t="s">
        <v>6</v>
      </c>
      <c r="C69" s="96">
        <v>3.78E-2</v>
      </c>
      <c r="D69" s="94">
        <v>2.5000000000000001E-2</v>
      </c>
      <c r="E69" s="30"/>
      <c r="F69" s="30"/>
      <c r="H69" s="4"/>
      <c r="I69" s="24"/>
      <c r="J69" s="25"/>
      <c r="K69" s="4"/>
    </row>
    <row r="70" spans="2:11" x14ac:dyDescent="0.3">
      <c r="B70" s="80" t="s">
        <v>7</v>
      </c>
      <c r="C70" s="96">
        <v>6.6900000000000001E-2</v>
      </c>
      <c r="D70" s="94">
        <v>3.78E-2</v>
      </c>
      <c r="E70" s="30"/>
      <c r="F70" s="30"/>
      <c r="H70" s="4"/>
      <c r="I70" s="24"/>
      <c r="J70" s="25"/>
      <c r="K70" s="4"/>
    </row>
    <row r="71" spans="2:11" x14ac:dyDescent="0.3">
      <c r="B71" s="80" t="s">
        <v>8</v>
      </c>
      <c r="C71" s="96">
        <v>0.15720000000000001</v>
      </c>
      <c r="D71" s="94">
        <v>0.1416</v>
      </c>
      <c r="E71" s="30"/>
      <c r="F71" s="30"/>
      <c r="H71" s="4"/>
      <c r="I71" s="24"/>
      <c r="J71" s="25"/>
      <c r="K71" s="4"/>
    </row>
    <row r="72" spans="2:11" x14ac:dyDescent="0.3">
      <c r="B72" s="80" t="s">
        <v>9</v>
      </c>
      <c r="C72" s="96">
        <v>7.5200000000000003E-2</v>
      </c>
      <c r="D72" s="94">
        <v>7.9600000000000004E-2</v>
      </c>
      <c r="E72" s="30"/>
      <c r="F72" s="30"/>
      <c r="H72" s="4"/>
      <c r="I72" s="24"/>
      <c r="J72" s="25"/>
      <c r="K72" s="4"/>
    </row>
    <row r="73" spans="2:11" x14ac:dyDescent="0.3">
      <c r="B73" s="80" t="s">
        <v>10</v>
      </c>
      <c r="C73" s="96">
        <v>0.1142</v>
      </c>
      <c r="D73" s="94">
        <v>0.1047</v>
      </c>
      <c r="E73" s="30"/>
      <c r="F73" s="30"/>
      <c r="H73" s="4"/>
      <c r="I73" s="24"/>
      <c r="J73" s="25"/>
      <c r="K73" s="4"/>
    </row>
    <row r="74" spans="2:11" x14ac:dyDescent="0.3">
      <c r="B74" s="80" t="s">
        <v>11</v>
      </c>
      <c r="C74" s="96">
        <v>0.16</v>
      </c>
      <c r="D74" s="94">
        <v>0.21970000000000001</v>
      </c>
      <c r="E74" s="30"/>
      <c r="F74" s="30"/>
      <c r="H74" s="4"/>
      <c r="I74" s="24"/>
      <c r="J74" s="25"/>
      <c r="K74" s="4"/>
    </row>
    <row r="75" spans="2:11" x14ac:dyDescent="0.3">
      <c r="B75" s="82" t="s">
        <v>12</v>
      </c>
      <c r="C75" s="97">
        <v>0.3115</v>
      </c>
      <c r="D75" s="95">
        <v>0.32019999999999998</v>
      </c>
      <c r="E75" s="30"/>
      <c r="F75" s="30"/>
      <c r="H75" s="4"/>
      <c r="I75" s="4"/>
      <c r="J75" s="4"/>
      <c r="K75" s="4"/>
    </row>
    <row r="76" spans="2:11" x14ac:dyDescent="0.3">
      <c r="B76" s="30"/>
      <c r="C76" s="30"/>
      <c r="D76" s="30"/>
      <c r="E76" s="30"/>
      <c r="F76" s="30"/>
      <c r="H76" s="4"/>
      <c r="I76" s="4"/>
      <c r="J76" s="4"/>
      <c r="K76" s="4"/>
    </row>
    <row r="77" spans="2:11" x14ac:dyDescent="0.3">
      <c r="B77" s="30"/>
      <c r="C77" s="30"/>
      <c r="D77" s="30"/>
      <c r="E77" s="30"/>
      <c r="F77" s="30"/>
      <c r="H77" s="4"/>
      <c r="I77" s="4"/>
      <c r="J77" s="4"/>
      <c r="K77" s="4"/>
    </row>
    <row r="78" spans="2:11" x14ac:dyDescent="0.3">
      <c r="B78" s="30"/>
      <c r="C78" s="30"/>
      <c r="D78" s="30"/>
      <c r="E78" s="30"/>
      <c r="F78" s="30"/>
      <c r="H78" s="4"/>
      <c r="I78" s="4"/>
      <c r="J78" s="4"/>
      <c r="K78" s="4"/>
    </row>
    <row r="79" spans="2:11" x14ac:dyDescent="0.3">
      <c r="B79" s="59" t="s">
        <v>75</v>
      </c>
      <c r="C79" s="93"/>
      <c r="D79" s="93"/>
      <c r="E79" s="30"/>
      <c r="F79" s="30"/>
      <c r="H79" s="4"/>
      <c r="I79" s="4"/>
      <c r="J79" s="4"/>
      <c r="K79" s="4"/>
    </row>
    <row r="80" spans="2:11" x14ac:dyDescent="0.3">
      <c r="B80" s="92"/>
      <c r="C80" s="93"/>
      <c r="D80" s="93"/>
      <c r="E80" s="30"/>
      <c r="F80" s="30"/>
      <c r="H80" s="4"/>
      <c r="I80" s="4"/>
      <c r="J80" s="4"/>
      <c r="K80" s="4"/>
    </row>
    <row r="81" spans="2:6" ht="43.2" customHeight="1" x14ac:dyDescent="0.3">
      <c r="B81" s="161" t="s">
        <v>85</v>
      </c>
      <c r="C81" s="161"/>
      <c r="D81" s="161"/>
      <c r="E81" s="30"/>
      <c r="F81" s="30"/>
    </row>
    <row r="82" spans="2:6" x14ac:dyDescent="0.3">
      <c r="B82" s="30"/>
      <c r="C82" s="30"/>
      <c r="D82" s="30"/>
      <c r="E82" s="30"/>
      <c r="F82" s="30"/>
    </row>
    <row r="83" spans="2:6" x14ac:dyDescent="0.3">
      <c r="B83" s="4"/>
      <c r="C83" s="4"/>
      <c r="D83" s="4"/>
      <c r="E83" s="4"/>
      <c r="F83" s="4"/>
    </row>
    <row r="84" spans="2:6" x14ac:dyDescent="0.3">
      <c r="B84" s="4"/>
      <c r="C84" s="4"/>
      <c r="D84" s="4"/>
      <c r="E84" s="4"/>
      <c r="F84" s="4"/>
    </row>
  </sheetData>
  <mergeCells count="2">
    <mergeCell ref="B2:D2"/>
    <mergeCell ref="B81:D8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zoomScale="80" zoomScaleNormal="80" workbookViewId="0">
      <selection activeCell="C27" sqref="C27"/>
    </sheetView>
  </sheetViews>
  <sheetFormatPr defaultRowHeight="14.4" x14ac:dyDescent="0.3"/>
  <cols>
    <col min="1" max="1" width="6.5546875" customWidth="1"/>
    <col min="2" max="2" width="47.77734375" bestFit="1" customWidth="1"/>
    <col min="3" max="3" width="19.77734375" customWidth="1"/>
  </cols>
  <sheetData>
    <row r="2" spans="2:8" ht="21" x14ac:dyDescent="0.4">
      <c r="B2" s="43" t="s">
        <v>77</v>
      </c>
      <c r="C2" s="6"/>
      <c r="D2" s="2"/>
      <c r="E2" s="2"/>
      <c r="F2" s="2"/>
      <c r="G2" s="2"/>
      <c r="H2" s="2"/>
    </row>
    <row r="3" spans="2:8" x14ac:dyDescent="0.3">
      <c r="B3" s="1"/>
      <c r="C3" s="6"/>
      <c r="D3" s="2"/>
      <c r="E3" s="2"/>
      <c r="F3" s="2"/>
      <c r="G3" s="2"/>
      <c r="H3" s="2"/>
    </row>
    <row r="4" spans="2:8" x14ac:dyDescent="0.3">
      <c r="B4" s="2"/>
      <c r="C4" s="6"/>
      <c r="D4" s="2"/>
      <c r="E4" s="2"/>
      <c r="F4" s="2"/>
      <c r="G4" s="2"/>
      <c r="H4" s="2"/>
    </row>
    <row r="5" spans="2:8" x14ac:dyDescent="0.3">
      <c r="B5" s="20"/>
      <c r="C5" s="136" t="s">
        <v>83</v>
      </c>
      <c r="D5" s="2"/>
      <c r="E5" s="2"/>
      <c r="F5" s="2"/>
      <c r="G5" s="2"/>
      <c r="H5" s="2"/>
    </row>
    <row r="6" spans="2:8" x14ac:dyDescent="0.3">
      <c r="B6" s="133" t="s">
        <v>4</v>
      </c>
      <c r="C6" s="134">
        <v>38452.42</v>
      </c>
      <c r="D6" s="2"/>
      <c r="E6" s="2"/>
      <c r="F6" s="2"/>
      <c r="G6" s="2"/>
      <c r="H6" s="2"/>
    </row>
    <row r="7" spans="2:8" x14ac:dyDescent="0.3">
      <c r="B7" s="133" t="s">
        <v>5</v>
      </c>
      <c r="C7" s="134">
        <v>34233.68</v>
      </c>
      <c r="D7" s="2"/>
      <c r="E7" s="2"/>
      <c r="F7" s="2"/>
      <c r="G7" s="2"/>
      <c r="H7" s="2"/>
    </row>
    <row r="8" spans="2:8" x14ac:dyDescent="0.3">
      <c r="B8" s="133" t="s">
        <v>6</v>
      </c>
      <c r="C8" s="134">
        <v>29743.37</v>
      </c>
      <c r="D8" s="2"/>
      <c r="E8" s="2"/>
      <c r="F8" s="2"/>
      <c r="G8" s="2"/>
      <c r="H8" s="2"/>
    </row>
    <row r="9" spans="2:8" x14ac:dyDescent="0.3">
      <c r="B9" s="133" t="s">
        <v>7</v>
      </c>
      <c r="C9" s="134">
        <v>18242.5</v>
      </c>
      <c r="D9" s="2"/>
      <c r="E9" s="2"/>
      <c r="F9" s="2"/>
      <c r="G9" s="2"/>
      <c r="H9" s="2"/>
    </row>
    <row r="10" spans="2:8" x14ac:dyDescent="0.3">
      <c r="B10" s="133" t="s">
        <v>8</v>
      </c>
      <c r="C10" s="134">
        <v>24699.96</v>
      </c>
      <c r="D10" s="2"/>
      <c r="E10" s="2"/>
      <c r="F10" s="2"/>
      <c r="G10" s="2"/>
      <c r="H10" s="2"/>
    </row>
    <row r="11" spans="2:8" x14ac:dyDescent="0.3">
      <c r="B11" s="133" t="s">
        <v>9</v>
      </c>
      <c r="C11" s="134">
        <v>13176.98</v>
      </c>
      <c r="D11" s="2"/>
      <c r="E11" s="2"/>
      <c r="F11" s="2"/>
      <c r="G11" s="2"/>
      <c r="H11" s="2"/>
    </row>
    <row r="12" spans="2:8" x14ac:dyDescent="0.3">
      <c r="B12" s="133" t="s">
        <v>10</v>
      </c>
      <c r="C12" s="134">
        <v>11760.98</v>
      </c>
      <c r="D12" s="2"/>
      <c r="E12" s="2"/>
      <c r="F12" s="2"/>
      <c r="G12" s="2"/>
      <c r="H12" s="2"/>
    </row>
    <row r="13" spans="2:8" x14ac:dyDescent="0.3">
      <c r="B13" s="133" t="s">
        <v>11</v>
      </c>
      <c r="C13" s="134">
        <v>22287.27</v>
      </c>
      <c r="D13" s="2"/>
      <c r="E13" s="2"/>
      <c r="F13" s="2"/>
      <c r="G13" s="2"/>
      <c r="H13" s="2"/>
    </row>
    <row r="14" spans="2:8" x14ac:dyDescent="0.3">
      <c r="B14" s="133" t="s">
        <v>12</v>
      </c>
      <c r="C14" s="134">
        <v>12992.78</v>
      </c>
      <c r="D14" s="2"/>
      <c r="E14" s="2"/>
      <c r="F14" s="2"/>
      <c r="G14" s="2"/>
      <c r="H14" s="2"/>
    </row>
    <row r="15" spans="2:8" x14ac:dyDescent="0.3">
      <c r="B15" s="82" t="s">
        <v>81</v>
      </c>
      <c r="C15" s="135">
        <v>22764</v>
      </c>
      <c r="D15" s="2"/>
      <c r="E15" s="2"/>
      <c r="F15" s="2"/>
      <c r="G15" s="2"/>
      <c r="H15" s="2"/>
    </row>
    <row r="16" spans="2:8" x14ac:dyDescent="0.3">
      <c r="B16" s="2"/>
      <c r="C16" s="6"/>
      <c r="D16" s="2"/>
      <c r="E16" s="2"/>
      <c r="F16" s="2"/>
      <c r="G16" s="2"/>
      <c r="H16" s="2"/>
    </row>
    <row r="17" spans="2:5" x14ac:dyDescent="0.3">
      <c r="C17" s="4"/>
    </row>
    <row r="18" spans="2:5" x14ac:dyDescent="0.3">
      <c r="B18" s="59" t="s">
        <v>75</v>
      </c>
      <c r="C18" s="2"/>
      <c r="D18" s="2"/>
      <c r="E18" s="2"/>
    </row>
    <row r="19" spans="2:5" x14ac:dyDescent="0.3">
      <c r="B19" s="59"/>
      <c r="C19" s="2"/>
      <c r="D19" s="2"/>
      <c r="E19" s="2"/>
    </row>
    <row r="20" spans="2:5" ht="32.4" customHeight="1" x14ac:dyDescent="0.3">
      <c r="B20" s="144" t="s">
        <v>82</v>
      </c>
      <c r="C20" s="144"/>
      <c r="D20" s="144"/>
      <c r="E20" s="144"/>
    </row>
  </sheetData>
  <mergeCells count="1">
    <mergeCell ref="B20:E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Methodology</vt:lpstr>
      <vt:lpstr>Caveats</vt:lpstr>
      <vt:lpstr>Calculations</vt:lpstr>
      <vt:lpstr>Progression calculations</vt:lpstr>
      <vt:lpstr>Employment by occupation</vt:lpstr>
      <vt:lpstr>Salary by occupation</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Holly (Innovation)</dc:creator>
  <cp:lastModifiedBy>Harry Ravi (Labour Markets)</cp:lastModifiedBy>
  <dcterms:created xsi:type="dcterms:W3CDTF">2016-03-18T16:01:07Z</dcterms:created>
  <dcterms:modified xsi:type="dcterms:W3CDTF">2017-02-27T12:24:16Z</dcterms:modified>
</cp:coreProperties>
</file>